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22\общая\Документы\Ограниченный доступ № 1\по запросу Альфы\"/>
    </mc:Choice>
  </mc:AlternateContent>
  <xr:revisionPtr revIDLastSave="0" documentId="13_ncr:1_{0D562380-EE19-42D0-B06A-D01C1944B6EF}" xr6:coauthVersionLast="47" xr6:coauthVersionMax="47" xr10:uidLastSave="{00000000-0000-0000-0000-000000000000}"/>
  <bookViews>
    <workbookView xWindow="-108" yWindow="-108" windowWidth="23256" windowHeight="12576" tabRatio="682" xr2:uid="{5C6C6D7A-6BF4-487D-BE0B-7A76520D28C8}"/>
  </bookViews>
  <sheets>
    <sheet name="на 25.05.2026" sheetId="9" r:id="rId1"/>
  </sheets>
  <definedNames>
    <definedName name="_xlnm._FilterDatabase" localSheetId="0" hidden="1">'на 25.05.2026'!$A$1:$N$30</definedName>
    <definedName name="_xlnm.Print_Area" localSheetId="0">'на 25.05.2026'!$A$3:$T$14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4" i="9" l="1"/>
  <c r="O6" i="9"/>
  <c r="T6" i="9" s="1"/>
  <c r="L6" i="9"/>
  <c r="L14" i="9"/>
  <c r="H17" i="9"/>
  <c r="O11" i="9"/>
  <c r="T11" i="9" s="1"/>
  <c r="T14" i="9"/>
  <c r="T7" i="9"/>
  <c r="T9" i="9"/>
  <c r="T12" i="9"/>
  <c r="P11" i="9"/>
  <c r="P6" i="9"/>
  <c r="I7" i="9" l="1"/>
  <c r="L17" i="9"/>
  <c r="L11" i="9"/>
  <c r="M7" i="9" l="1"/>
  <c r="J7" i="9"/>
  <c r="S7" i="9"/>
  <c r="R7" i="9"/>
  <c r="K14" i="9"/>
  <c r="K6" i="9" l="1"/>
  <c r="I6" i="9" s="1"/>
  <c r="I14" i="9"/>
  <c r="J14" i="9" s="1"/>
  <c r="K11" i="9"/>
  <c r="I12" i="9"/>
  <c r="J12" i="9" s="1"/>
  <c r="I9" i="9"/>
  <c r="J9" i="9" s="1"/>
  <c r="J6" i="9" l="1"/>
  <c r="S6" i="9"/>
  <c r="K17" i="9"/>
  <c r="M12" i="9"/>
  <c r="S12" i="9"/>
  <c r="S14" i="9"/>
  <c r="R14" i="9"/>
  <c r="M9" i="9"/>
  <c r="S9" i="9"/>
  <c r="R9" i="9"/>
  <c r="I17" i="9"/>
  <c r="I11" i="9"/>
  <c r="M14" i="9"/>
  <c r="R11" i="9" l="1"/>
  <c r="J11" i="9"/>
  <c r="S11" i="9"/>
  <c r="M6" i="9"/>
  <c r="R6" i="9"/>
  <c r="M17" i="9"/>
  <c r="M11" i="9"/>
</calcChain>
</file>

<file path=xl/sharedStrings.xml><?xml version="1.0" encoding="utf-8"?>
<sst xmlns="http://schemas.openxmlformats.org/spreadsheetml/2006/main" count="74" uniqueCount="59">
  <si>
    <t>Заказчик</t>
  </si>
  <si>
    <t>СМР</t>
  </si>
  <si>
    <t>ИНН</t>
  </si>
  <si>
    <t>Договор (номер и дата)</t>
  </si>
  <si>
    <t>Наименование</t>
  </si>
  <si>
    <t>АО "Коломенский завод"</t>
  </si>
  <si>
    <t>Объект, описание работ</t>
  </si>
  <si>
    <t>Работы на объектах дорожной и инженерной инфраструктуры, г.Москва</t>
  </si>
  <si>
    <t>Работы на производственных предприятиях, входящих в структуру АО "Трансмашхолдинг"</t>
  </si>
  <si>
    <t>ООО "ЕТУ"</t>
  </si>
  <si>
    <t>314-25/104 от 22.05.2025</t>
  </si>
  <si>
    <t>Комплекс Работ по монтажу металлоконструкций Конвейерной Галереи №3  в рамках реализации проекта «Терминал по перевалке минеральных удобрений в МТП Усть-Луга. Перевалка минеральных удобрений»</t>
  </si>
  <si>
    <t>ООО "СТРОЙНИК"</t>
  </si>
  <si>
    <t>10/06-2025 от 10.06.2025</t>
  </si>
  <si>
    <t>Период выполнения работ (мм.гггг) в соответствии с актами выполненнных работ</t>
  </si>
  <si>
    <t>монтаж металлоконструкций порядка 2100 тонн</t>
  </si>
  <si>
    <t>Выполнение работ по объекту: «Модернизация железнодорожного пути и стрелочных переводов» на территории АО «Коломенский завод», расположенного по адресу: Московская область, г. Коломна, ул. Партизан 42</t>
  </si>
  <si>
    <t>5-КЗ-КИКГС от 08.09.2025</t>
  </si>
  <si>
    <t>Капитальный ремонт жд путей и стрелочных переводов</t>
  </si>
  <si>
    <t>Стоимость выполненных работ, руб., с НДС</t>
  </si>
  <si>
    <t>Цена Договора, руб.,  с НДС</t>
  </si>
  <si>
    <t>ИТОГО</t>
  </si>
  <si>
    <t>Работы на прредприятиях "Еврохим"</t>
  </si>
  <si>
    <t>7740 м3 ж/б конструкций</t>
  </si>
  <si>
    <t>Комплекс работ по устройству форшахты, «стены в грунте» и прядиевых анкеров на объекте строительства Многофункциональный жилой комплекс на территории земельного участка с кадастровым номером 77:03:0003001:9, расположенный по адресу: г.Москва, ул.Сокольнический Вал, вл.2А (Район Сокольники ВАО)</t>
  </si>
  <si>
    <t>06.2025-06.2026</t>
  </si>
  <si>
    <t>ООО «СМУ ИНЖМАГИСТРАЛЬ»</t>
  </si>
  <si>
    <t>1-2026 от 16.02.2026</t>
  </si>
  <si>
    <t>Устройство ограждающей конструкции методом «стена в грунте» траншейного типа на Объекте: «Строительство многоуровневых транспортных развязок в п. Рассудово, п. Киевский с реконструкцией Киевского ш. на участке 51-65 км. 1 Этап. Реконструкция Киевского шоссе на участке от 51км до 53км. 1.2 этап. Участок км50+877 - км51+806 Киевского шоссе». Очистные сооружения поверхностного стока».</t>
  </si>
  <si>
    <t>09.2025 - 04.2026</t>
  </si>
  <si>
    <t>Работы по объекту: «Производство строительно-монтажных работ» по объекту: цех М-10, инв. № 290000111» на территории АО «Коломенский завод», расположенного по адресу: Московская область, г. Коломна, ул. Партизан 42</t>
  </si>
  <si>
    <t>В том числе стоимость выполненных работ в разбивке по годам, руб. с НДС</t>
  </si>
  <si>
    <t>16.02.2026 - 36 рабочих дней  (до 15 апреля)</t>
  </si>
  <si>
    <t>05.2025 - 05.2026</t>
  </si>
  <si>
    <t>25 000 кв.м 
Комплексная реконструкция и восстановление строительных конструкций цеха М-10, включая: кровля и фонари, усиление каркаса кровли здания, устройство полов и фундаментов под оборудование, электроснабжение, системы безопасности и автоматика, инженерные сети, подкрановые пути	03.2026 - 12.2026</t>
  </si>
  <si>
    <r>
      <rPr>
        <sz val="12"/>
        <color rgb="FFFF0000"/>
        <rFont val="Calibri"/>
        <family val="2"/>
        <charset val="204"/>
        <scheme val="minor"/>
      </rPr>
      <t>04.2026</t>
    </r>
    <r>
      <rPr>
        <sz val="12"/>
        <color theme="1"/>
        <rFont val="Calibri"/>
        <family val="2"/>
        <charset val="204"/>
        <scheme val="minor"/>
      </rPr>
      <t xml:space="preserve"> - 12.2026</t>
    </r>
  </si>
  <si>
    <t xml:space="preserve">Работы на строящихся ЖК и БЦ, г.Москва </t>
  </si>
  <si>
    <t>ООО «ДС СТРОЙ»</t>
  </si>
  <si>
    <t>Комплекс работ по устройству котлована Объекта, ограждения котлована, устройству свайного поля, работ подготовительного периода строительства, работ по обустройству и содержанию Строительной площадки, земляных работ на объекте: «Многофункциональный офисный центр (Бизнес-центр "Огни")» по адресу: г. Москва, вн.тер.г. муниципальный округ Раменки, между ул. Лобачевского и платформой «Матвеевское», земельный участок 17 с кадастровым номером 77:07:0013002:4685</t>
  </si>
  <si>
    <t>УДЕРЖАНИЕ ПО ДОГОВОРУ</t>
  </si>
  <si>
    <t>ОСТАТОК К ВЫПОЛНЕНИЮ</t>
  </si>
  <si>
    <t>ОСТАТОК К ОПЛАТЕ</t>
  </si>
  <si>
    <t>ПД-00607419 от 27.04.2026</t>
  </si>
  <si>
    <r>
      <t xml:space="preserve">6-КЗ-КИКГС от </t>
    </r>
    <r>
      <rPr>
        <sz val="12"/>
        <color rgb="FFFF0000"/>
        <rFont val="Calibri"/>
        <family val="2"/>
        <charset val="204"/>
        <scheme val="minor"/>
      </rPr>
      <t>24.04.</t>
    </r>
    <r>
      <rPr>
        <sz val="12"/>
        <color theme="1"/>
        <rFont val="Calibri"/>
        <family val="2"/>
        <charset val="204"/>
        <scheme val="minor"/>
      </rPr>
      <t xml:space="preserve">2026 </t>
    </r>
  </si>
  <si>
    <t>Размер аванса по договору</t>
  </si>
  <si>
    <t>04.2026-02.2027</t>
  </si>
  <si>
    <t xml:space="preserve">РЕЕСТР ДЕЙСТВУЮЩИХ ДОГОВОРОВ ООО "КиКГЕОСТРОЙ" (ИНН  7709918820) </t>
  </si>
  <si>
    <t>работы выполнены, выполнение на сумму 65272293,6 на подписи</t>
  </si>
  <si>
    <t>сумма оставшаяся к поступлениям по контрактам в разбивке по годам</t>
  </si>
  <si>
    <t>Доля исполнения на дату составления реестра в %</t>
  </si>
  <si>
    <t>планируемый (Сооружение нового гальванического цеха (6,5 тыс м2))</t>
  </si>
  <si>
    <t>планируемый (Стена в грунте (спецработы))</t>
  </si>
  <si>
    <t>ПАО "Русгидро"</t>
  </si>
  <si>
    <t>ООО "Пик-Ук"</t>
  </si>
  <si>
    <t>2026-2027</t>
  </si>
  <si>
    <t>ПЛАНИРУЕМЫЕ КОНТРАКТЫ:</t>
  </si>
  <si>
    <t>последнее выполнение указано - № 5 от 16.04.2026, выполнение № 6 на подписи</t>
  </si>
  <si>
    <t>ОПЛАЧЕНО НА 25.05.2026</t>
  </si>
  <si>
    <t>выполнение от 30.04.26 на сумму 21'310'533 на согласовании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</si>
</sst>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1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sz val="12"/>
      <color theme="0" tint="-0.249977111117893"/>
      <name val="Calibri"/>
      <family val="2"/>
      <charset val="204"/>
      <scheme val="minor"/>
    </font>
    <font>
      <b/>
      <sz val="14"/>
      <color theme="4"/>
      <name val="Calibri"/>
      <family val="2"/>
      <charset val="204"/>
      <scheme val="minor"/>
    </font>
    <font>
      <b/>
      <sz val="12"/>
      <color theme="4"/>
      <name val="Calibri"/>
      <family val="2"/>
      <charset val="204"/>
      <scheme val="minor"/>
    </font>
    <font>
      <b/>
      <i/>
      <sz val="14"/>
      <color theme="4"/>
      <name val="Calibri"/>
      <family val="2"/>
      <charset val="204"/>
      <scheme val="minor"/>
    </font>
    <font>
      <sz val="12"/>
      <color theme="4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b/>
      <sz val="12"/>
      <color rgb="FF00B050"/>
      <name val="Calibri"/>
      <family val="2"/>
      <charset val="204"/>
      <scheme val="minor"/>
    </font>
    <font>
      <sz val="12"/>
      <color rgb="FF7030A0"/>
      <name val="Calibri"/>
      <family val="2"/>
      <charset val="204"/>
      <scheme val="minor"/>
    </font>
    <font>
      <b/>
      <sz val="12"/>
      <color rgb="FF7030A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i/>
      <sz val="14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7" fillId="5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11" fillId="5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9" fontId="11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6" fillId="4" borderId="0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15" fillId="5" borderId="1" xfId="0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01142-928E-4C43-98FE-ADE1DE18BE89}">
  <sheetPr>
    <pageSetUpPr fitToPage="1"/>
  </sheetPr>
  <dimension ref="A1:U36"/>
  <sheetViews>
    <sheetView tabSelected="1" topLeftCell="E1" zoomScale="60" zoomScaleNormal="60" workbookViewId="0">
      <selection activeCell="O9" sqref="O9"/>
    </sheetView>
  </sheetViews>
  <sheetFormatPr defaultRowHeight="15.6" outlineLevelCol="1" x14ac:dyDescent="0.3"/>
  <cols>
    <col min="1" max="1" width="26.88671875" style="3" customWidth="1"/>
    <col min="2" max="2" width="17.109375" style="3" bestFit="1" customWidth="1"/>
    <col min="3" max="3" width="26.88671875" style="3" customWidth="1"/>
    <col min="4" max="4" width="60.33203125" style="3" customWidth="1" outlineLevel="1"/>
    <col min="5" max="5" width="49.5546875" style="3" customWidth="1" outlineLevel="1"/>
    <col min="6" max="6" width="8.109375" style="3" customWidth="1" outlineLevel="1"/>
    <col min="7" max="8" width="24.77734375" style="3" customWidth="1" outlineLevel="1"/>
    <col min="9" max="9" width="20.109375" style="3" customWidth="1" outlineLevel="1"/>
    <col min="10" max="10" width="18.109375" style="34" customWidth="1" outlineLevel="1"/>
    <col min="11" max="12" width="20.109375" style="13" customWidth="1" outlineLevel="1"/>
    <col min="13" max="13" width="4.88671875" style="5" bestFit="1" customWidth="1"/>
    <col min="14" max="14" width="16.44140625" style="3" customWidth="1"/>
    <col min="15" max="16" width="23.77734375" style="17" customWidth="1"/>
    <col min="17" max="17" width="4.88671875" style="3" bestFit="1" customWidth="1"/>
    <col min="18" max="18" width="13.88671875" style="17" bestFit="1" customWidth="1"/>
    <col min="19" max="19" width="16.6640625" style="17" bestFit="1" customWidth="1"/>
    <col min="20" max="20" width="20.6640625" style="17" bestFit="1" customWidth="1"/>
    <col min="21" max="21" width="33.109375" style="34" customWidth="1"/>
    <col min="22" max="16384" width="8.88671875" style="3"/>
  </cols>
  <sheetData>
    <row r="1" spans="1:21" ht="18" x14ac:dyDescent="0.3">
      <c r="A1" s="39" t="s">
        <v>46</v>
      </c>
      <c r="B1" s="39"/>
      <c r="C1" s="39"/>
      <c r="D1" s="39"/>
      <c r="E1" s="39"/>
      <c r="F1" s="39"/>
      <c r="G1" s="39"/>
      <c r="H1" s="39"/>
      <c r="I1" s="39"/>
      <c r="J1" s="29"/>
      <c r="K1" s="8"/>
      <c r="L1" s="8"/>
    </row>
    <row r="3" spans="1:21" ht="64.2" customHeight="1" x14ac:dyDescent="0.3">
      <c r="A3" s="40" t="s">
        <v>0</v>
      </c>
      <c r="B3" s="40"/>
      <c r="C3" s="41" t="s">
        <v>3</v>
      </c>
      <c r="D3" s="43" t="s">
        <v>6</v>
      </c>
      <c r="E3" s="44"/>
      <c r="F3" s="45"/>
      <c r="G3" s="41" t="s">
        <v>14</v>
      </c>
      <c r="H3" s="41" t="s">
        <v>20</v>
      </c>
      <c r="I3" s="41" t="s">
        <v>19</v>
      </c>
      <c r="J3" s="51" t="s">
        <v>49</v>
      </c>
      <c r="K3" s="49" t="s">
        <v>31</v>
      </c>
      <c r="L3" s="50"/>
    </row>
    <row r="4" spans="1:21" ht="79.8" customHeight="1" x14ac:dyDescent="0.3">
      <c r="A4" s="15" t="s">
        <v>4</v>
      </c>
      <c r="B4" s="15" t="s">
        <v>2</v>
      </c>
      <c r="C4" s="42"/>
      <c r="D4" s="46"/>
      <c r="E4" s="47"/>
      <c r="F4" s="48"/>
      <c r="G4" s="42"/>
      <c r="H4" s="42"/>
      <c r="I4" s="42"/>
      <c r="J4" s="52"/>
      <c r="K4" s="9">
        <v>2025</v>
      </c>
      <c r="L4" s="9">
        <v>2026</v>
      </c>
      <c r="O4" s="18" t="s">
        <v>57</v>
      </c>
      <c r="P4" s="18" t="s">
        <v>44</v>
      </c>
      <c r="Q4" s="38" t="s">
        <v>39</v>
      </c>
      <c r="R4" s="38"/>
      <c r="S4" s="18" t="s">
        <v>40</v>
      </c>
      <c r="T4" s="18" t="s">
        <v>41</v>
      </c>
      <c r="U4" s="35" t="s">
        <v>48</v>
      </c>
    </row>
    <row r="5" spans="1:21" ht="18" x14ac:dyDescent="0.3">
      <c r="A5" s="54" t="s">
        <v>36</v>
      </c>
      <c r="B5" s="55"/>
      <c r="C5" s="55"/>
      <c r="D5" s="55"/>
      <c r="E5" s="55"/>
      <c r="F5" s="55"/>
      <c r="G5" s="55"/>
      <c r="H5" s="55"/>
      <c r="I5" s="55"/>
      <c r="J5" s="30"/>
      <c r="K5" s="10"/>
      <c r="L5" s="10"/>
      <c r="M5" s="6"/>
      <c r="O5" s="36"/>
      <c r="P5" s="36"/>
      <c r="Q5" s="36"/>
      <c r="R5" s="36"/>
      <c r="S5" s="36"/>
      <c r="T5" s="37"/>
    </row>
    <row r="6" spans="1:21" ht="130.80000000000001" customHeight="1" x14ac:dyDescent="0.3">
      <c r="A6" s="2" t="s">
        <v>12</v>
      </c>
      <c r="B6" s="2">
        <v>7719478920</v>
      </c>
      <c r="C6" s="2" t="s">
        <v>13</v>
      </c>
      <c r="D6" s="2" t="s">
        <v>24</v>
      </c>
      <c r="E6" s="2" t="s">
        <v>23</v>
      </c>
      <c r="F6" s="2" t="s">
        <v>1</v>
      </c>
      <c r="G6" s="19" t="s">
        <v>25</v>
      </c>
      <c r="H6" s="1">
        <v>370897977.26999998</v>
      </c>
      <c r="I6" s="1">
        <f>SUM(K6:L6)</f>
        <v>297487224.71000004</v>
      </c>
      <c r="J6" s="31">
        <f>I6*100/H6</f>
        <v>80.207292285511812</v>
      </c>
      <c r="K6" s="11">
        <f>6556344+38618781+71021022+71877864.6+47059889.4+14411452.8</f>
        <v>249545353.80000001</v>
      </c>
      <c r="L6" s="11">
        <f>7745241.98+17194070+13801858.17+9200700.76</f>
        <v>47941870.909999996</v>
      </c>
      <c r="M6" s="6">
        <f>I6-SUM(K6:L6)</f>
        <v>0</v>
      </c>
      <c r="O6" s="21">
        <f>230846955.19+495580.72+9504419.28</f>
        <v>240846955.19</v>
      </c>
      <c r="P6" s="21">
        <f>6000000+20000000+20000000+58358335.9</f>
        <v>104358335.90000001</v>
      </c>
      <c r="Q6" s="22"/>
      <c r="R6" s="21">
        <f>Q6*I6</f>
        <v>0</v>
      </c>
      <c r="S6" s="21">
        <f>H6-I6</f>
        <v>73410752.559999943</v>
      </c>
      <c r="T6" s="21">
        <f>H6-O6</f>
        <v>130051022.07999998</v>
      </c>
      <c r="U6" s="34">
        <v>2026</v>
      </c>
    </row>
    <row r="7" spans="1:21" ht="150" customHeight="1" x14ac:dyDescent="0.3">
      <c r="A7" s="2" t="s">
        <v>37</v>
      </c>
      <c r="B7" s="2">
        <v>7729762641</v>
      </c>
      <c r="C7" s="2" t="s">
        <v>42</v>
      </c>
      <c r="D7" s="59" t="s">
        <v>38</v>
      </c>
      <c r="E7" s="60"/>
      <c r="F7" s="2" t="s">
        <v>1</v>
      </c>
      <c r="G7" s="19" t="s">
        <v>45</v>
      </c>
      <c r="H7" s="1">
        <v>1349998709.6600001</v>
      </c>
      <c r="I7" s="1">
        <f>SUM(K7:L7)</f>
        <v>0</v>
      </c>
      <c r="J7" s="31">
        <f>I7*100/H7</f>
        <v>0</v>
      </c>
      <c r="K7" s="11"/>
      <c r="L7" s="11"/>
      <c r="M7" s="6">
        <f>I7-SUM(K7:L7)</f>
        <v>0</v>
      </c>
      <c r="N7" s="3" t="s">
        <v>58</v>
      </c>
      <c r="O7" s="21">
        <v>0</v>
      </c>
      <c r="P7" s="21"/>
      <c r="Q7" s="23">
        <v>0.05</v>
      </c>
      <c r="R7" s="21">
        <f>Q7*I7</f>
        <v>0</v>
      </c>
      <c r="S7" s="21">
        <f>H7-I7</f>
        <v>1349998709.6600001</v>
      </c>
      <c r="T7" s="21">
        <f>H7-O7</f>
        <v>1349998709.6600001</v>
      </c>
      <c r="U7" s="35" t="s">
        <v>48</v>
      </c>
    </row>
    <row r="8" spans="1:21" ht="18" x14ac:dyDescent="0.3">
      <c r="A8" s="54" t="s">
        <v>7</v>
      </c>
      <c r="B8" s="55"/>
      <c r="C8" s="55"/>
      <c r="D8" s="55"/>
      <c r="E8" s="55"/>
      <c r="F8" s="55"/>
      <c r="G8" s="55"/>
      <c r="H8" s="55"/>
      <c r="I8" s="55"/>
      <c r="J8" s="30"/>
      <c r="K8" s="10"/>
      <c r="L8" s="10"/>
      <c r="M8" s="6"/>
      <c r="O8" s="36"/>
      <c r="P8" s="36"/>
      <c r="Q8" s="36"/>
      <c r="R8" s="36"/>
      <c r="S8" s="36"/>
      <c r="T8" s="37"/>
    </row>
    <row r="9" spans="1:21" ht="124.8" customHeight="1" x14ac:dyDescent="0.3">
      <c r="A9" s="16" t="s">
        <v>26</v>
      </c>
      <c r="B9" s="16">
        <v>7725708763</v>
      </c>
      <c r="C9" s="4" t="s">
        <v>27</v>
      </c>
      <c r="D9" s="59" t="s">
        <v>28</v>
      </c>
      <c r="E9" s="60"/>
      <c r="F9" s="2" t="s">
        <v>1</v>
      </c>
      <c r="G9" s="1" t="s">
        <v>32</v>
      </c>
      <c r="H9" s="1">
        <v>67502453.599999994</v>
      </c>
      <c r="I9" s="1">
        <f>SUM(K9:L9)</f>
        <v>0</v>
      </c>
      <c r="J9" s="31">
        <f>I9*100/H9</f>
        <v>0</v>
      </c>
      <c r="K9" s="11"/>
      <c r="L9" s="11"/>
      <c r="M9" s="6">
        <f>I9-SUM(K9:L9)</f>
        <v>0</v>
      </c>
      <c r="N9" s="3" t="s">
        <v>47</v>
      </c>
      <c r="O9" s="21">
        <v>60000000</v>
      </c>
      <c r="P9" s="21">
        <v>60000000</v>
      </c>
      <c r="Q9" s="22"/>
      <c r="R9" s="21">
        <f>Q9*I9</f>
        <v>0</v>
      </c>
      <c r="S9" s="21">
        <f>H9-I9</f>
        <v>67502453.599999994</v>
      </c>
      <c r="T9" s="21">
        <f>H9-O9</f>
        <v>7502453.599999994</v>
      </c>
      <c r="U9" s="34">
        <v>2026</v>
      </c>
    </row>
    <row r="10" spans="1:21" ht="18" x14ac:dyDescent="0.3">
      <c r="A10" s="54" t="s">
        <v>8</v>
      </c>
      <c r="B10" s="55"/>
      <c r="C10" s="55"/>
      <c r="D10" s="55"/>
      <c r="E10" s="55"/>
      <c r="F10" s="55"/>
      <c r="G10" s="55"/>
      <c r="H10" s="55"/>
      <c r="I10" s="55"/>
      <c r="J10" s="30"/>
      <c r="K10" s="10"/>
      <c r="L10" s="10"/>
      <c r="M10" s="6"/>
      <c r="O10" s="36"/>
      <c r="P10" s="36"/>
      <c r="Q10" s="36"/>
      <c r="R10" s="36"/>
      <c r="S10" s="36"/>
      <c r="T10" s="37"/>
    </row>
    <row r="11" spans="1:21" ht="93.6" x14ac:dyDescent="0.3">
      <c r="A11" s="16" t="s">
        <v>5</v>
      </c>
      <c r="B11" s="16">
        <v>5022013517</v>
      </c>
      <c r="C11" s="2" t="s">
        <v>17</v>
      </c>
      <c r="D11" s="2" t="s">
        <v>16</v>
      </c>
      <c r="E11" s="2" t="s">
        <v>18</v>
      </c>
      <c r="F11" s="2" t="s">
        <v>1</v>
      </c>
      <c r="G11" s="20" t="s">
        <v>29</v>
      </c>
      <c r="H11" s="1">
        <v>96691469.107247993</v>
      </c>
      <c r="I11" s="1">
        <f>SUM(K11:L11)</f>
        <v>75271055.930000007</v>
      </c>
      <c r="J11" s="31">
        <f>I11*100/H11</f>
        <v>77.846635928668178</v>
      </c>
      <c r="K11" s="11">
        <f>36117839.76</f>
        <v>36117839.759999998</v>
      </c>
      <c r="L11" s="11">
        <f>5745088.6+12579229.84+2773549.34+18055348.39</f>
        <v>39153216.170000002</v>
      </c>
      <c r="M11" s="6">
        <f>I11-SUM(K11:L11)</f>
        <v>0</v>
      </c>
      <c r="N11" s="3" t="s">
        <v>56</v>
      </c>
      <c r="O11" s="21">
        <f>28171406.85+21823449.84+15443240.32+2456480.91+5378878.68+1185969.69+7720466.97</f>
        <v>82179893.25999999</v>
      </c>
      <c r="P11" s="21">
        <f>28171406.85+21823449.84</f>
        <v>49994856.689999998</v>
      </c>
      <c r="Q11" s="23">
        <v>0.05</v>
      </c>
      <c r="R11" s="21">
        <f>Q11*I11</f>
        <v>3763552.7965000006</v>
      </c>
      <c r="S11" s="21">
        <f t="shared" ref="S11:S12" si="0">H11-I11</f>
        <v>21420413.177247986</v>
      </c>
      <c r="T11" s="21">
        <f>H11-O11</f>
        <v>14511575.847248003</v>
      </c>
      <c r="U11" s="34">
        <v>2026</v>
      </c>
    </row>
    <row r="12" spans="1:21" ht="124.8" x14ac:dyDescent="0.3">
      <c r="A12" s="16" t="s">
        <v>5</v>
      </c>
      <c r="B12" s="16">
        <v>5022013517</v>
      </c>
      <c r="C12" s="2" t="s">
        <v>43</v>
      </c>
      <c r="D12" s="2" t="s">
        <v>30</v>
      </c>
      <c r="E12" s="2" t="s">
        <v>34</v>
      </c>
      <c r="F12" s="2" t="s">
        <v>1</v>
      </c>
      <c r="G12" s="20" t="s">
        <v>35</v>
      </c>
      <c r="H12" s="1">
        <v>1899071825.73</v>
      </c>
      <c r="I12" s="1">
        <f>SUM(K12:L12)</f>
        <v>0</v>
      </c>
      <c r="J12" s="31">
        <f>I12*100/H12</f>
        <v>0</v>
      </c>
      <c r="K12" s="11"/>
      <c r="L12" s="11"/>
      <c r="M12" s="6">
        <f>I12-SUM(K12:L12)</f>
        <v>0</v>
      </c>
      <c r="O12" s="21">
        <v>0</v>
      </c>
      <c r="P12" s="21"/>
      <c r="Q12" s="23">
        <v>0.05</v>
      </c>
      <c r="R12" s="21"/>
      <c r="S12" s="21">
        <f t="shared" si="0"/>
        <v>1899071825.73</v>
      </c>
      <c r="T12" s="21">
        <f>H12-O12</f>
        <v>1899071825.73</v>
      </c>
      <c r="U12" s="35" t="s">
        <v>48</v>
      </c>
    </row>
    <row r="13" spans="1:21" ht="31.2" customHeight="1" x14ac:dyDescent="0.3">
      <c r="A13" s="54" t="s">
        <v>22</v>
      </c>
      <c r="B13" s="55"/>
      <c r="C13" s="55"/>
      <c r="D13" s="55"/>
      <c r="E13" s="55"/>
      <c r="F13" s="55"/>
      <c r="G13" s="55"/>
      <c r="H13" s="55"/>
      <c r="I13" s="55"/>
      <c r="J13" s="30"/>
      <c r="K13" s="10"/>
      <c r="L13" s="10"/>
      <c r="M13" s="6"/>
      <c r="O13" s="36"/>
      <c r="P13" s="36"/>
      <c r="Q13" s="36"/>
      <c r="R13" s="36"/>
      <c r="S13" s="36"/>
      <c r="T13" s="37"/>
    </row>
    <row r="14" spans="1:21" ht="62.4" x14ac:dyDescent="0.3">
      <c r="A14" s="2" t="s">
        <v>9</v>
      </c>
      <c r="B14" s="2">
        <v>4707032163</v>
      </c>
      <c r="C14" s="2" t="s">
        <v>10</v>
      </c>
      <c r="D14" s="2" t="s">
        <v>11</v>
      </c>
      <c r="E14" s="2" t="s">
        <v>15</v>
      </c>
      <c r="F14" s="2" t="s">
        <v>1</v>
      </c>
      <c r="G14" s="19" t="s">
        <v>33</v>
      </c>
      <c r="H14" s="1">
        <v>224501825.61219999</v>
      </c>
      <c r="I14" s="1">
        <f>SUM(K14:L14)</f>
        <v>161408015.22</v>
      </c>
      <c r="J14" s="31">
        <f>I14*100/H14</f>
        <v>71.896081370319465</v>
      </c>
      <c r="K14" s="11">
        <f>5067912.28+10601871.59</f>
        <v>15669783.870000001</v>
      </c>
      <c r="L14" s="11">
        <f>669223.8+9165368.82+12130980.66+9431463.6+20052588.45+18371961.25+16949382.35+14276932.79+16762443.15+15763195.38+12164691.1</f>
        <v>145738231.34999999</v>
      </c>
      <c r="M14" s="6">
        <f>I14-SUM(K14:L14)</f>
        <v>0</v>
      </c>
      <c r="O14" s="21">
        <f>71137925.71+13551769.63+5705262.41+12130172.35+11113530.65+10252987.02+8636374.1+10139904.13+9535441.14</f>
        <v>152203367.13999999</v>
      </c>
      <c r="P14" s="21">
        <v>57495306.75</v>
      </c>
      <c r="Q14" s="23">
        <v>0.1</v>
      </c>
      <c r="R14" s="21">
        <f>Q14*I14</f>
        <v>16140801.522</v>
      </c>
      <c r="S14" s="21">
        <f>H14-I14</f>
        <v>63093810.392199993</v>
      </c>
      <c r="T14" s="21">
        <f>H14-O14</f>
        <v>72298458.472200006</v>
      </c>
      <c r="U14" s="34">
        <v>2026</v>
      </c>
    </row>
    <row r="17" spans="4:13" x14ac:dyDescent="0.3">
      <c r="G17" s="56" t="s">
        <v>21</v>
      </c>
      <c r="H17" s="7">
        <f>SUM(H6:H7)+SUM(H9:H9)+SUM(H11:H12)+H14</f>
        <v>4008664260.9794478</v>
      </c>
      <c r="I17" s="7">
        <f>SUM(I6:I7)+SUM(I9:I9)+SUM(I11:I12)+I14</f>
        <v>534166295.86000001</v>
      </c>
      <c r="J17" s="32"/>
      <c r="K17" s="12">
        <f>SUM(K6:K7)+SUM(K9:K9)+SUM(K11:K12)+K14</f>
        <v>301332977.43000001</v>
      </c>
      <c r="L17" s="12">
        <f>SUM(L6:L7)+SUM(L9:L9)+SUM(L11:L12)+L14</f>
        <v>232833318.43000001</v>
      </c>
      <c r="M17" s="6">
        <f>I17-SUM(K17:L17)</f>
        <v>0</v>
      </c>
    </row>
    <row r="18" spans="4:13" ht="15.6" customHeight="1" x14ac:dyDescent="0.3">
      <c r="G18" s="56"/>
      <c r="H18" s="57" t="s">
        <v>20</v>
      </c>
      <c r="I18" s="56" t="s">
        <v>19</v>
      </c>
      <c r="J18" s="33"/>
      <c r="K18" s="53"/>
      <c r="L18" s="53"/>
    </row>
    <row r="19" spans="4:13" x14ac:dyDescent="0.3">
      <c r="G19" s="56"/>
      <c r="H19" s="58"/>
      <c r="I19" s="56"/>
      <c r="J19" s="33"/>
      <c r="K19" s="14">
        <v>2025</v>
      </c>
      <c r="L19" s="14">
        <v>2026</v>
      </c>
    </row>
    <row r="21" spans="4:13" x14ac:dyDescent="0.3">
      <c r="D21" s="28" t="s">
        <v>55</v>
      </c>
      <c r="E21" s="24"/>
      <c r="F21" s="24"/>
      <c r="G21" s="24"/>
      <c r="H21" s="24"/>
    </row>
    <row r="22" spans="4:13" ht="31.2" x14ac:dyDescent="0.3">
      <c r="D22" s="25" t="s">
        <v>5</v>
      </c>
      <c r="E22" s="25" t="s">
        <v>50</v>
      </c>
      <c r="F22" s="26" t="s">
        <v>1</v>
      </c>
      <c r="G22" s="25" t="s">
        <v>54</v>
      </c>
      <c r="H22" s="27">
        <v>1750000000</v>
      </c>
    </row>
    <row r="23" spans="4:13" x14ac:dyDescent="0.3">
      <c r="D23" s="25" t="s">
        <v>52</v>
      </c>
      <c r="E23" s="25" t="s">
        <v>51</v>
      </c>
      <c r="F23" s="26" t="s">
        <v>1</v>
      </c>
      <c r="G23" s="25">
        <v>2026</v>
      </c>
      <c r="H23" s="27">
        <v>397000000</v>
      </c>
    </row>
    <row r="24" spans="4:13" x14ac:dyDescent="0.3">
      <c r="D24" s="25" t="s">
        <v>53</v>
      </c>
      <c r="E24" s="25" t="s">
        <v>51</v>
      </c>
      <c r="F24" s="26" t="s">
        <v>1</v>
      </c>
      <c r="G24" s="25">
        <v>2026</v>
      </c>
      <c r="H24" s="27">
        <v>355000000</v>
      </c>
    </row>
    <row r="25" spans="4:13" x14ac:dyDescent="0.3">
      <c r="H25" s="17"/>
    </row>
    <row r="36" spans="8:8" x14ac:dyDescent="0.3">
      <c r="H36" s="17"/>
    </row>
  </sheetData>
  <mergeCells count="24">
    <mergeCell ref="K3:L3"/>
    <mergeCell ref="J3:J4"/>
    <mergeCell ref="K18:L18"/>
    <mergeCell ref="A13:I13"/>
    <mergeCell ref="G17:G19"/>
    <mergeCell ref="H18:H19"/>
    <mergeCell ref="I18:I19"/>
    <mergeCell ref="A8:I8"/>
    <mergeCell ref="A10:I10"/>
    <mergeCell ref="A5:I5"/>
    <mergeCell ref="D7:E7"/>
    <mergeCell ref="D9:E9"/>
    <mergeCell ref="A1:I1"/>
    <mergeCell ref="A3:B3"/>
    <mergeCell ref="C3:C4"/>
    <mergeCell ref="D3:F4"/>
    <mergeCell ref="G3:G4"/>
    <mergeCell ref="H3:H4"/>
    <mergeCell ref="I3:I4"/>
    <mergeCell ref="O13:T13"/>
    <mergeCell ref="O10:T10"/>
    <mergeCell ref="Q4:R4"/>
    <mergeCell ref="O5:T5"/>
    <mergeCell ref="O8:T8"/>
  </mergeCells>
  <pageMargins left="0.7" right="0.7" top="0.75" bottom="0.75" header="0.3" footer="0.3"/>
  <pageSetup paperSize="9"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25.05.2026</vt:lpstr>
      <vt:lpstr>'на 25.05.2026'!Область_печати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4NT88EA KD</dc:creator>
  <cp:lastModifiedBy>Елена Филонова</cp:lastModifiedBy>
  <cp:lastPrinted>2026-05-19T07:19:46Z</cp:lastPrinted>
  <dcterms:created xsi:type="dcterms:W3CDTF">2025-02-13T08:44:11Z</dcterms:created>
  <dcterms:modified xsi:type="dcterms:W3CDTF">2026-05-25T14:56:31Z</dcterms:modified>
</cp:coreProperties>
</file>