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\OneDrive\桌面\Коломна\Цех 10\"/>
    </mc:Choice>
  </mc:AlternateContent>
  <xr:revisionPtr revIDLastSave="0" documentId="8_{D8086CFE-DB2C-4AA3-9872-505C6F6CAE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" i="2" l="1"/>
  <c r="G58" i="2"/>
  <c r="F58" i="2"/>
  <c r="K18" i="2"/>
  <c r="K19" i="2"/>
  <c r="K22" i="2"/>
  <c r="K23" i="2"/>
  <c r="K24" i="2"/>
  <c r="K25" i="2"/>
  <c r="K26" i="2"/>
  <c r="K27" i="2"/>
  <c r="K29" i="2"/>
  <c r="K30" i="2"/>
  <c r="K31" i="2"/>
  <c r="K32" i="2"/>
  <c r="K33" i="2"/>
  <c r="K34" i="2"/>
  <c r="K35" i="2"/>
  <c r="K37" i="2"/>
  <c r="K38" i="2"/>
  <c r="K39" i="2"/>
  <c r="K40" i="2"/>
  <c r="K41" i="2"/>
  <c r="K42" i="2"/>
  <c r="K43" i="2"/>
  <c r="K45" i="2"/>
  <c r="K46" i="2"/>
  <c r="K47" i="2"/>
  <c r="K48" i="2"/>
  <c r="K49" i="2"/>
  <c r="K50" i="2"/>
  <c r="K52" i="2"/>
  <c r="K53" i="2"/>
  <c r="K54" i="2"/>
  <c r="K56" i="2"/>
  <c r="F37" i="2"/>
  <c r="H37" i="2" s="1"/>
  <c r="F38" i="2"/>
  <c r="G38" i="2"/>
  <c r="F39" i="2"/>
  <c r="G39" i="2"/>
  <c r="F40" i="2"/>
  <c r="G40" i="2"/>
  <c r="F41" i="2"/>
  <c r="G41" i="2"/>
  <c r="F42" i="2"/>
  <c r="G42" i="2"/>
  <c r="F43" i="2"/>
  <c r="G43" i="2"/>
  <c r="F45" i="2"/>
  <c r="H45" i="2" s="1"/>
  <c r="F46" i="2"/>
  <c r="G46" i="2"/>
  <c r="F47" i="2"/>
  <c r="G47" i="2"/>
  <c r="F48" i="2"/>
  <c r="G48" i="2"/>
  <c r="F49" i="2"/>
  <c r="G49" i="2"/>
  <c r="F50" i="2"/>
  <c r="G50" i="2"/>
  <c r="F52" i="2"/>
  <c r="H52" i="2" s="1"/>
  <c r="F53" i="2"/>
  <c r="G53" i="2"/>
  <c r="F54" i="2"/>
  <c r="G54" i="2"/>
  <c r="F18" i="2"/>
  <c r="H18" i="2" s="1"/>
  <c r="F19" i="2"/>
  <c r="H19" i="2" s="1"/>
  <c r="F22" i="2"/>
  <c r="H22" i="2" s="1"/>
  <c r="F23" i="2"/>
  <c r="G23" i="2"/>
  <c r="F24" i="2"/>
  <c r="G24" i="2"/>
  <c r="F25" i="2"/>
  <c r="G25" i="2"/>
  <c r="F26" i="2"/>
  <c r="G26" i="2"/>
  <c r="F27" i="2"/>
  <c r="G27" i="2"/>
  <c r="K14" i="2"/>
  <c r="K15" i="2"/>
  <c r="K16" i="2"/>
  <c r="F12" i="2"/>
  <c r="K12" i="2"/>
  <c r="H40" i="2" l="1"/>
  <c r="H25" i="2"/>
  <c r="H41" i="2"/>
  <c r="H49" i="2"/>
  <c r="H46" i="2"/>
  <c r="H12" i="2"/>
  <c r="H43" i="2"/>
  <c r="H42" i="2"/>
  <c r="H39" i="2"/>
  <c r="H38" i="2"/>
  <c r="H50" i="2"/>
  <c r="H48" i="2"/>
  <c r="H47" i="2"/>
  <c r="H54" i="2"/>
  <c r="H53" i="2"/>
  <c r="H26" i="2"/>
  <c r="H27" i="2"/>
  <c r="H24" i="2"/>
  <c r="H23" i="2"/>
  <c r="E56" i="2" l="1"/>
  <c r="E35" i="2"/>
  <c r="E34" i="2"/>
  <c r="E33" i="2"/>
  <c r="E32" i="2"/>
  <c r="E31" i="2"/>
  <c r="E30" i="2"/>
  <c r="E29" i="2"/>
  <c r="F29" i="2" s="1"/>
  <c r="H29" i="2" s="1"/>
  <c r="E16" i="2"/>
  <c r="E15" i="2"/>
  <c r="E14" i="2"/>
  <c r="F30" i="2" l="1"/>
  <c r="G30" i="2"/>
  <c r="F31" i="2"/>
  <c r="G31" i="2"/>
  <c r="F32" i="2"/>
  <c r="G32" i="2"/>
  <c r="F33" i="2"/>
  <c r="G33" i="2"/>
  <c r="F14" i="2"/>
  <c r="G34" i="2"/>
  <c r="F34" i="2"/>
  <c r="F15" i="2"/>
  <c r="H15" i="2" s="1"/>
  <c r="G35" i="2"/>
  <c r="F35" i="2"/>
  <c r="F16" i="2"/>
  <c r="F56" i="2"/>
  <c r="G56" i="2"/>
  <c r="H35" i="2" l="1"/>
  <c r="H30" i="2"/>
  <c r="H32" i="2"/>
  <c r="H34" i="2"/>
  <c r="H33" i="2"/>
  <c r="H56" i="2"/>
  <c r="H31" i="2"/>
  <c r="H16" i="2"/>
  <c r="H14" i="2"/>
  <c r="F57" i="2"/>
  <c r="G57" i="2"/>
  <c r="H57" i="2" l="1"/>
  <c r="H59" i="2" s="1"/>
  <c r="F59" i="2"/>
  <c r="G59" i="2"/>
  <c r="A14" i="2" l="1"/>
  <c r="A15" i="2" s="1"/>
  <c r="A16" i="2" s="1"/>
  <c r="A17" i="2" l="1"/>
  <c r="A19" i="2" l="1"/>
  <c r="A20" i="2" s="1"/>
  <c r="A21" i="2" l="1"/>
  <c r="A22" i="2"/>
  <c r="A23" i="2" l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l="1"/>
  <c r="A37" i="2"/>
  <c r="A38" i="2" l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</calcChain>
</file>

<file path=xl/sharedStrings.xml><?xml version="1.0" encoding="utf-8"?>
<sst xmlns="http://schemas.openxmlformats.org/spreadsheetml/2006/main" count="129" uniqueCount="88">
  <si>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</si>
  <si>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</si>
  <si>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</si>
  <si>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</si>
  <si>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</si>
  <si>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</si>
  <si>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</si>
  <si>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</si>
  <si>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</si>
  <si>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</si>
  <si>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Общая стоимость за ед., руб. (без НДС)</t>
  </si>
  <si>
    <t>Стоимость за ед. , руб (без НДС)</t>
  </si>
  <si>
    <t>т</t>
  </si>
  <si>
    <t>№ поз.п/п</t>
  </si>
  <si>
    <t>№ поз.по ВОР</t>
  </si>
  <si>
    <t>кг</t>
  </si>
  <si>
    <t>ИТОГО по объекту</t>
  </si>
  <si>
    <t>ВСЕГО с НДС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</si>
  <si>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</si>
  <si>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</si>
  <si>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</si>
  <si>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</si>
  <si>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</si>
  <si>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</si>
  <si>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</si>
  <si>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(4824*2,4)+(2400,3*1,4)</t>
  </si>
  <si>
    <t>п.м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</si>
  <si>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</si>
  <si>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</si>
  <si>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</si>
  <si>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</si>
  <si>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</si>
  <si>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</si>
  <si>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</si>
  <si>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</si>
  <si>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</si>
  <si>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</si>
  <si>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</si>
  <si>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</si>
  <si>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</si>
  <si>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</si>
  <si>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</si>
  <si>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</si>
  <si>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</si>
  <si>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</si>
  <si>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</si>
  <si>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</si>
  <si>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</si>
  <si>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</si>
  <si>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</si>
  <si>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</si>
  <si>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</si>
  <si>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</si>
  <si>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</si>
  <si>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</si>
  <si>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</si>
  <si>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</si>
  <si>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</si>
  <si>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</si>
  <si>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</si>
  <si>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</si>
  <si>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</si>
  <si>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</si>
  <si>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</si>
  <si>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</si>
  <si>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</si>
  <si>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</si>
  <si>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</si>
  <si>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</si>
  <si>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</si>
  <si>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</si>
  <si>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</si>
  <si>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</si>
  <si>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</si>
  <si>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</si>
  <si>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</si>
  <si>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</si>
  <si>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</si>
  <si>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</si>
  <si>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</si>
  <si>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</si>
  <si>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</si>
  <si>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</si>
  <si>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</si>
  <si>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</si>
  <si>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</si>
  <si>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Вывоз и утилизация строительного мусора на расстояние 47 км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</si>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</sst>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4" fillId="0" borderId="0"/>
    <xf numFmtId="0" fontId="10" fillId="0" borderId="0"/>
    <xf numFmtId="164" fontId="1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89">
    <xf numFmtId="0" fontId="0" fillId="0" borderId="0" xfId="0"/>
    <xf numFmtId="0" fontId="0" fillId="0" borderId="2" xfId="0" applyBorder="1" applyAlignment="1">
      <alignment horizontal="center"/>
    </xf>
    <xf numFmtId="43" fontId="0" fillId="0" borderId="1" xfId="1" applyFont="1" applyBorder="1"/>
    <xf numFmtId="43" fontId="0" fillId="0" borderId="0" xfId="1" applyFo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166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17" fillId="0" borderId="1" xfId="0" applyFont="1" applyBorder="1" applyAlignment="1">
      <alignment horizontal="center" wrapText="1"/>
    </xf>
    <xf numFmtId="0" fontId="14" fillId="4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top" wrapText="1"/>
    </xf>
    <xf numFmtId="0" fontId="0" fillId="6" borderId="1" xfId="0" applyFill="1" applyBorder="1"/>
    <xf numFmtId="4" fontId="0" fillId="0" borderId="1" xfId="1" applyNumberFormat="1" applyFont="1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center" vertical="center"/>
    </xf>
    <xf numFmtId="4" fontId="0" fillId="3" borderId="1" xfId="1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4" fontId="0" fillId="6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 shrinkToFit="1"/>
    </xf>
    <xf numFmtId="4" fontId="0" fillId="6" borderId="1" xfId="0" applyNumberFormat="1" applyFont="1" applyFill="1" applyBorder="1" applyAlignment="1">
      <alignment horizontal="center" vertical="center" wrapText="1" shrinkToFit="1"/>
    </xf>
    <xf numFmtId="4" fontId="2" fillId="6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4" fontId="0" fillId="2" borderId="1" xfId="0" applyNumberFormat="1" applyFont="1" applyFill="1" applyBorder="1" applyAlignment="1">
      <alignment horizontal="center" vertical="center" wrapText="1" shrinkToFit="1"/>
    </xf>
    <xf numFmtId="43" fontId="0" fillId="2" borderId="1" xfId="13" applyFont="1" applyFill="1" applyBorder="1"/>
    <xf numFmtId="0" fontId="0" fillId="6" borderId="2" xfId="0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59"/>
  <sheetViews>
    <sheetView tabSelected="1" zoomScaleNormal="100" zoomScaleSheetLayoutView="100" workbookViewId="0">
      <pane ySplit="7" topLeftCell="A17" activePane="bottomLeft" state="frozen"/>
      <selection pane="bottomLeft" activeCell="C9" sqref="C9"/>
    </sheetView>
  </sheetViews>
  <sheetFormatPr defaultRowHeight="14.4" outlineLevelRow="1" x14ac:dyDescent="0.3"/>
  <cols>
    <col min="1" max="1" width="10.33203125" style="6" bestFit="1" customWidth="1"/>
    <col min="2" max="2" width="6.6640625" style="45" customWidth="1"/>
    <col min="3" max="3" width="49" customWidth="1"/>
    <col min="4" max="4" width="5.88671875" customWidth="1"/>
    <col min="5" max="5" width="10.44140625" style="3" bestFit="1" customWidth="1"/>
    <col min="6" max="6" width="16.109375" customWidth="1"/>
    <col min="7" max="7" width="16.44140625" customWidth="1"/>
    <col min="8" max="8" width="17" bestFit="1" customWidth="1"/>
    <col min="9" max="9" width="15" style="68" customWidth="1"/>
    <col min="10" max="11" width="15" customWidth="1"/>
    <col min="12" max="12" width="82.5546875" customWidth="1"/>
  </cols>
  <sheetData>
    <row r="4" spans="1:12" s="49" customFormat="1" ht="72" x14ac:dyDescent="0.3">
      <c r="A4" s="47"/>
      <c r="B4" s="48"/>
      <c r="C4" s="75" t="s">
        <v>85</v>
      </c>
      <c r="E4" s="50"/>
      <c r="I4" s="68"/>
    </row>
    <row r="6" spans="1:12" x14ac:dyDescent="0.3">
      <c r="A6" s="76" t="s">
        <v>13</v>
      </c>
      <c r="B6" s="83" t="s">
        <v>14</v>
      </c>
      <c r="C6" s="81" t="s">
        <v>0</v>
      </c>
      <c r="D6" s="81" t="s">
        <v>2</v>
      </c>
      <c r="E6" s="85" t="s">
        <v>1</v>
      </c>
      <c r="F6" s="81" t="s">
        <v>3</v>
      </c>
      <c r="G6" s="81"/>
      <c r="H6" s="87" t="s">
        <v>6</v>
      </c>
      <c r="I6" s="81" t="s">
        <v>11</v>
      </c>
      <c r="J6" s="81"/>
      <c r="K6" s="81" t="s">
        <v>10</v>
      </c>
      <c r="L6" s="81" t="s">
        <v>7</v>
      </c>
    </row>
    <row r="7" spans="1:12" x14ac:dyDescent="0.3">
      <c r="A7" s="77"/>
      <c r="B7" s="84"/>
      <c r="C7" s="82"/>
      <c r="D7" s="82"/>
      <c r="E7" s="86"/>
      <c r="F7" s="1" t="s">
        <v>4</v>
      </c>
      <c r="G7" s="1" t="s">
        <v>5</v>
      </c>
      <c r="H7" s="88"/>
      <c r="I7" s="69" t="s">
        <v>4</v>
      </c>
      <c r="J7" s="1" t="s">
        <v>5</v>
      </c>
      <c r="K7" s="82"/>
      <c r="L7" s="82"/>
    </row>
    <row r="8" spans="1:12" x14ac:dyDescent="0.3">
      <c r="A8" s="5"/>
      <c r="B8" s="43"/>
      <c r="C8" s="78"/>
      <c r="D8" s="79"/>
      <c r="E8" s="80"/>
      <c r="F8" s="1"/>
      <c r="G8" s="1"/>
      <c r="H8" s="73"/>
      <c r="I8" s="69"/>
      <c r="J8" s="1"/>
      <c r="K8" s="4"/>
      <c r="L8" s="4"/>
    </row>
    <row r="9" spans="1:12" ht="72" x14ac:dyDescent="0.3">
      <c r="A9" s="16"/>
      <c r="B9" s="44"/>
      <c r="C9" s="51" t="s">
        <v>18</v>
      </c>
      <c r="D9" s="7"/>
      <c r="E9" s="2"/>
      <c r="F9" s="7"/>
      <c r="G9" s="7"/>
      <c r="H9" s="57"/>
      <c r="I9" s="70"/>
      <c r="J9" s="7"/>
      <c r="K9" s="7"/>
      <c r="L9" s="7"/>
    </row>
    <row r="10" spans="1:12" x14ac:dyDescent="0.3">
      <c r="A10" s="17"/>
      <c r="B10" s="42"/>
      <c r="C10" s="52" t="s">
        <v>19</v>
      </c>
      <c r="D10" s="21"/>
      <c r="E10" s="20"/>
      <c r="F10" s="64"/>
      <c r="G10" s="64"/>
      <c r="H10" s="65"/>
      <c r="I10" s="71"/>
      <c r="J10" s="64"/>
      <c r="K10" s="64"/>
      <c r="L10" s="20"/>
    </row>
    <row r="11" spans="1:12" outlineLevel="1" x14ac:dyDescent="0.3">
      <c r="A11" s="17"/>
      <c r="B11" s="42"/>
      <c r="C11" s="53" t="s">
        <v>20</v>
      </c>
      <c r="D11" s="24"/>
      <c r="E11" s="23"/>
      <c r="F11" s="64"/>
      <c r="G11" s="64"/>
      <c r="H11" s="65"/>
      <c r="I11" s="71"/>
      <c r="J11" s="64"/>
      <c r="K11" s="64"/>
      <c r="L11" s="23"/>
    </row>
    <row r="12" spans="1:12" outlineLevel="1" x14ac:dyDescent="0.3">
      <c r="A12" s="17">
        <v>1</v>
      </c>
      <c r="B12" s="18">
        <v>1</v>
      </c>
      <c r="C12" s="25" t="s">
        <v>21</v>
      </c>
      <c r="D12" s="26" t="s">
        <v>15</v>
      </c>
      <c r="E12" s="27">
        <v>32440</v>
      </c>
      <c r="F12" s="63">
        <f>I12*E12</f>
        <v>1914625.0200000003</v>
      </c>
      <c r="G12" s="63"/>
      <c r="H12" s="62">
        <f>F12+G12</f>
        <v>1914625.0200000003</v>
      </c>
      <c r="I12" s="61">
        <v>59.020500000000006</v>
      </c>
      <c r="J12" s="58"/>
      <c r="K12" s="58">
        <f>I12+J12</f>
        <v>59.020500000000006</v>
      </c>
      <c r="L12" s="25"/>
    </row>
    <row r="13" spans="1:12" outlineLevel="1" x14ac:dyDescent="0.3">
      <c r="A13" s="17"/>
      <c r="B13" s="18"/>
      <c r="C13" s="53" t="s">
        <v>22</v>
      </c>
      <c r="D13" s="24"/>
      <c r="E13" s="23"/>
      <c r="F13" s="63"/>
      <c r="G13" s="63"/>
      <c r="H13" s="62"/>
      <c r="I13" s="61"/>
      <c r="J13" s="58"/>
      <c r="K13" s="58"/>
      <c r="L13" s="23"/>
    </row>
    <row r="14" spans="1:12" outlineLevel="1" x14ac:dyDescent="0.3">
      <c r="A14" s="17">
        <f>A12+1</f>
        <v>2</v>
      </c>
      <c r="B14" s="18">
        <v>2</v>
      </c>
      <c r="C14" s="28" t="s">
        <v>23</v>
      </c>
      <c r="D14" s="29" t="s">
        <v>8</v>
      </c>
      <c r="E14" s="30">
        <f>5754-3100*0.3</f>
        <v>4824</v>
      </c>
      <c r="F14" s="63">
        <f>I14*E14</f>
        <v>104957579.41200002</v>
      </c>
      <c r="G14" s="63"/>
      <c r="H14" s="62">
        <f t="shared" ref="H14:H16" si="0">F14+G14</f>
        <v>104957579.41200002</v>
      </c>
      <c r="I14" s="61">
        <v>21757.375500000002</v>
      </c>
      <c r="J14" s="59"/>
      <c r="K14" s="58">
        <f t="shared" ref="K14:K24" si="1">I14+J14</f>
        <v>21757.375500000002</v>
      </c>
      <c r="L14" s="28"/>
    </row>
    <row r="15" spans="1:12" ht="20.399999999999999" outlineLevel="1" x14ac:dyDescent="0.3">
      <c r="A15" s="17">
        <f>A14+1</f>
        <v>3</v>
      </c>
      <c r="B15" s="18">
        <v>3</v>
      </c>
      <c r="C15" s="28" t="s">
        <v>24</v>
      </c>
      <c r="D15" s="29" t="s">
        <v>8</v>
      </c>
      <c r="E15" s="31">
        <f>2865.3-3100*0.15</f>
        <v>2400.3000000000002</v>
      </c>
      <c r="F15" s="63">
        <f t="shared" ref="F15:F16" si="2">I15*E15</f>
        <v>1755953.8668000002</v>
      </c>
      <c r="G15" s="63"/>
      <c r="H15" s="62">
        <f t="shared" si="0"/>
        <v>1755953.8668000002</v>
      </c>
      <c r="I15" s="61">
        <v>731.55600000000004</v>
      </c>
      <c r="J15" s="59"/>
      <c r="K15" s="58">
        <f t="shared" si="1"/>
        <v>731.55600000000004</v>
      </c>
      <c r="L15" s="28"/>
    </row>
    <row r="16" spans="1:12" outlineLevel="1" x14ac:dyDescent="0.3">
      <c r="A16" s="17">
        <f>A15+1</f>
        <v>4</v>
      </c>
      <c r="B16" s="18">
        <v>4</v>
      </c>
      <c r="C16" s="28" t="s">
        <v>86</v>
      </c>
      <c r="D16" s="29" t="s">
        <v>12</v>
      </c>
      <c r="E16" s="30">
        <f>((5754-3100*0.3)*2.4)+((2865.3-3100*0.15)*1.4)</f>
        <v>14938.02</v>
      </c>
      <c r="F16" s="63">
        <f t="shared" si="2"/>
        <v>64308176.100000001</v>
      </c>
      <c r="G16" s="63"/>
      <c r="H16" s="62">
        <f t="shared" si="0"/>
        <v>64308176.100000001</v>
      </c>
      <c r="I16" s="61">
        <v>4305</v>
      </c>
      <c r="J16" s="59"/>
      <c r="K16" s="58">
        <f t="shared" si="1"/>
        <v>4305</v>
      </c>
      <c r="L16" s="28" t="s">
        <v>25</v>
      </c>
    </row>
    <row r="17" spans="1:12" ht="30.6" outlineLevel="1" x14ac:dyDescent="0.3">
      <c r="A17" s="19" t="e">
        <f>#REF!+1</f>
        <v>#REF!</v>
      </c>
      <c r="B17" s="18"/>
      <c r="C17" s="54" t="s">
        <v>27</v>
      </c>
      <c r="D17" s="35"/>
      <c r="E17" s="35"/>
      <c r="F17" s="63"/>
      <c r="G17" s="63"/>
      <c r="H17" s="62"/>
      <c r="I17" s="61"/>
      <c r="J17" s="58"/>
      <c r="K17" s="58"/>
      <c r="L17" s="35"/>
    </row>
    <row r="18" spans="1:12" ht="153" outlineLevel="1" x14ac:dyDescent="0.3">
      <c r="A18" s="17">
        <v>5</v>
      </c>
      <c r="B18" s="18">
        <v>52</v>
      </c>
      <c r="C18" s="33" t="s">
        <v>28</v>
      </c>
      <c r="D18" s="26" t="s">
        <v>8</v>
      </c>
      <c r="E18" s="26">
        <v>175.6</v>
      </c>
      <c r="F18" s="63">
        <f t="shared" ref="F18:F27" si="3">I18*E18</f>
        <v>128461.23360000001</v>
      </c>
      <c r="G18" s="63"/>
      <c r="H18" s="62">
        <f t="shared" ref="H18:H27" si="4">F18+G18</f>
        <v>128461.23360000001</v>
      </c>
      <c r="I18" s="61">
        <v>731.55600000000004</v>
      </c>
      <c r="J18" s="58"/>
      <c r="K18" s="58">
        <f t="shared" si="1"/>
        <v>731.55600000000004</v>
      </c>
      <c r="L18" s="33"/>
    </row>
    <row r="19" spans="1:12" ht="20.399999999999999" outlineLevel="1" x14ac:dyDescent="0.3">
      <c r="A19" s="17">
        <f t="shared" ref="A19:A28" si="5">A18+1</f>
        <v>6</v>
      </c>
      <c r="B19" s="18">
        <v>53</v>
      </c>
      <c r="C19" s="25" t="s">
        <v>29</v>
      </c>
      <c r="D19" s="26" t="s">
        <v>12</v>
      </c>
      <c r="E19" s="34">
        <v>245.84</v>
      </c>
      <c r="F19" s="63">
        <f t="shared" si="3"/>
        <v>877648.8</v>
      </c>
      <c r="G19" s="63"/>
      <c r="H19" s="62">
        <f t="shared" si="4"/>
        <v>877648.8</v>
      </c>
      <c r="I19" s="61">
        <v>3570</v>
      </c>
      <c r="J19" s="58"/>
      <c r="K19" s="58">
        <f t="shared" si="1"/>
        <v>3570</v>
      </c>
      <c r="L19" s="25" t="s">
        <v>30</v>
      </c>
    </row>
    <row r="20" spans="1:12" x14ac:dyDescent="0.3">
      <c r="A20" s="19">
        <f t="shared" si="5"/>
        <v>7</v>
      </c>
      <c r="B20" s="18"/>
      <c r="C20" s="55" t="s">
        <v>31</v>
      </c>
      <c r="D20" s="29"/>
      <c r="E20" s="32"/>
      <c r="F20" s="63"/>
      <c r="G20" s="63"/>
      <c r="H20" s="62"/>
      <c r="I20" s="61"/>
      <c r="J20" s="58"/>
      <c r="K20" s="58"/>
      <c r="L20" s="22"/>
    </row>
    <row r="21" spans="1:12" outlineLevel="1" x14ac:dyDescent="0.3">
      <c r="A21" s="19">
        <f t="shared" si="5"/>
        <v>8</v>
      </c>
      <c r="B21" s="18"/>
      <c r="C21" s="53" t="s">
        <v>32</v>
      </c>
      <c r="D21" s="29"/>
      <c r="E21" s="32"/>
      <c r="F21" s="63"/>
      <c r="G21" s="63"/>
      <c r="H21" s="62"/>
      <c r="I21" s="61"/>
      <c r="J21" s="58"/>
      <c r="K21" s="58"/>
      <c r="L21" s="22"/>
    </row>
    <row r="22" spans="1:12" ht="20.399999999999999" outlineLevel="1" x14ac:dyDescent="0.3">
      <c r="A22" s="17">
        <f>A20</f>
        <v>7</v>
      </c>
      <c r="B22" s="18">
        <v>54</v>
      </c>
      <c r="C22" s="36" t="s">
        <v>33</v>
      </c>
      <c r="D22" s="29" t="s">
        <v>9</v>
      </c>
      <c r="E22" s="29">
        <v>1050.4000000000001</v>
      </c>
      <c r="F22" s="63">
        <f t="shared" si="3"/>
        <v>442976.78880000004</v>
      </c>
      <c r="G22" s="63"/>
      <c r="H22" s="62">
        <f t="shared" si="4"/>
        <v>442976.78880000004</v>
      </c>
      <c r="I22" s="61">
        <v>421.72199999999998</v>
      </c>
      <c r="J22" s="58"/>
      <c r="K22" s="58">
        <f t="shared" si="1"/>
        <v>421.72199999999998</v>
      </c>
      <c r="L22" s="36" t="s">
        <v>34</v>
      </c>
    </row>
    <row r="23" spans="1:12" ht="20.399999999999999" outlineLevel="1" x14ac:dyDescent="0.3">
      <c r="A23" s="17">
        <f t="shared" si="5"/>
        <v>8</v>
      </c>
      <c r="B23" s="18">
        <v>55</v>
      </c>
      <c r="C23" s="28" t="s">
        <v>35</v>
      </c>
      <c r="D23" s="29" t="s">
        <v>8</v>
      </c>
      <c r="E23" s="31">
        <v>52.5</v>
      </c>
      <c r="F23" s="63">
        <f t="shared" si="3"/>
        <v>112961.0475</v>
      </c>
      <c r="G23" s="63">
        <f t="shared" ref="G23:G27" si="6">J23*E23</f>
        <v>121997.68875000002</v>
      </c>
      <c r="H23" s="62">
        <f t="shared" si="4"/>
        <v>234958.73625000002</v>
      </c>
      <c r="I23" s="61">
        <v>2151.6390000000001</v>
      </c>
      <c r="J23" s="58">
        <v>2323.7655000000004</v>
      </c>
      <c r="K23" s="58">
        <f t="shared" si="1"/>
        <v>4475.4045000000006</v>
      </c>
      <c r="L23" s="28" t="s">
        <v>36</v>
      </c>
    </row>
    <row r="24" spans="1:12" ht="20.399999999999999" outlineLevel="1" x14ac:dyDescent="0.3">
      <c r="A24" s="17">
        <f t="shared" si="5"/>
        <v>9</v>
      </c>
      <c r="B24" s="18">
        <v>56</v>
      </c>
      <c r="C24" s="36" t="s">
        <v>37</v>
      </c>
      <c r="D24" s="29" t="s">
        <v>8</v>
      </c>
      <c r="E24" s="29">
        <v>105</v>
      </c>
      <c r="F24" s="63">
        <f t="shared" si="3"/>
        <v>242188.38</v>
      </c>
      <c r="G24" s="63">
        <f t="shared" si="6"/>
        <v>280143.04499999998</v>
      </c>
      <c r="H24" s="62">
        <f t="shared" si="4"/>
        <v>522331.42499999999</v>
      </c>
      <c r="I24" s="61">
        <v>2306.556</v>
      </c>
      <c r="J24" s="58">
        <v>2668.029</v>
      </c>
      <c r="K24" s="58">
        <f t="shared" si="1"/>
        <v>4974.585</v>
      </c>
      <c r="L24" s="36" t="s">
        <v>38</v>
      </c>
    </row>
    <row r="25" spans="1:12" outlineLevel="1" x14ac:dyDescent="0.3">
      <c r="A25" s="17">
        <f t="shared" si="5"/>
        <v>10</v>
      </c>
      <c r="B25" s="18">
        <v>57</v>
      </c>
      <c r="C25" s="28" t="s">
        <v>39</v>
      </c>
      <c r="D25" s="29" t="s">
        <v>8</v>
      </c>
      <c r="E25" s="37">
        <v>253.66</v>
      </c>
      <c r="F25" s="63">
        <f t="shared" si="3"/>
        <v>3604361.2235400002</v>
      </c>
      <c r="G25" s="63">
        <f t="shared" si="6"/>
        <v>43120276.49622</v>
      </c>
      <c r="H25" s="62">
        <f t="shared" si="4"/>
        <v>46724637.719760001</v>
      </c>
      <c r="I25" s="61">
        <v>14209.419000000002</v>
      </c>
      <c r="J25" s="58">
        <v>169992.41700000002</v>
      </c>
      <c r="K25" s="58">
        <f t="shared" ref="K25:K56" si="7">I25+J25</f>
        <v>184201.83600000001</v>
      </c>
      <c r="L25" s="28" t="s">
        <v>40</v>
      </c>
    </row>
    <row r="26" spans="1:12" ht="30.6" outlineLevel="1" x14ac:dyDescent="0.3">
      <c r="A26" s="17">
        <f t="shared" si="5"/>
        <v>11</v>
      </c>
      <c r="B26" s="18">
        <v>58</v>
      </c>
      <c r="C26" s="28" t="s">
        <v>41</v>
      </c>
      <c r="D26" s="29" t="s">
        <v>9</v>
      </c>
      <c r="E26" s="31">
        <v>719.5</v>
      </c>
      <c r="F26" s="63">
        <f t="shared" si="3"/>
        <v>631629.98325000005</v>
      </c>
      <c r="G26" s="63">
        <f t="shared" si="6"/>
        <v>594475.72275000007</v>
      </c>
      <c r="H26" s="62">
        <f t="shared" si="4"/>
        <v>1226105.7060000002</v>
      </c>
      <c r="I26" s="61">
        <v>877.87350000000004</v>
      </c>
      <c r="J26" s="58">
        <v>826.23450000000003</v>
      </c>
      <c r="K26" s="58">
        <f t="shared" si="7"/>
        <v>1704.1080000000002</v>
      </c>
      <c r="L26" s="28" t="s">
        <v>42</v>
      </c>
    </row>
    <row r="27" spans="1:12" ht="20.399999999999999" outlineLevel="1" x14ac:dyDescent="0.3">
      <c r="A27" s="17">
        <f t="shared" si="5"/>
        <v>12</v>
      </c>
      <c r="B27" s="18">
        <v>59</v>
      </c>
      <c r="C27" s="28" t="s">
        <v>43</v>
      </c>
      <c r="D27" s="29" t="s">
        <v>15</v>
      </c>
      <c r="E27" s="30">
        <v>52518</v>
      </c>
      <c r="F27" s="63">
        <f t="shared" si="3"/>
        <v>4614441.5520000001</v>
      </c>
      <c r="G27" s="63">
        <f t="shared" si="6"/>
        <v>5824298.7180000003</v>
      </c>
      <c r="H27" s="62">
        <f t="shared" si="4"/>
        <v>10438740.27</v>
      </c>
      <c r="I27" s="61">
        <v>87.864000000000004</v>
      </c>
      <c r="J27" s="58">
        <v>110.90100000000001</v>
      </c>
      <c r="K27" s="58">
        <f t="shared" si="7"/>
        <v>198.76500000000001</v>
      </c>
      <c r="L27" s="28" t="s">
        <v>44</v>
      </c>
    </row>
    <row r="28" spans="1:12" outlineLevel="1" x14ac:dyDescent="0.3">
      <c r="A28" s="19">
        <f t="shared" si="5"/>
        <v>13</v>
      </c>
      <c r="B28" s="18"/>
      <c r="C28" s="53" t="s">
        <v>45</v>
      </c>
      <c r="D28" s="29"/>
      <c r="E28" s="32"/>
      <c r="F28" s="63"/>
      <c r="G28" s="63"/>
      <c r="H28" s="62"/>
      <c r="I28" s="61"/>
      <c r="J28" s="58"/>
      <c r="K28" s="58"/>
      <c r="L28" s="22"/>
    </row>
    <row r="29" spans="1:12" ht="20.399999999999999" outlineLevel="1" x14ac:dyDescent="0.3">
      <c r="A29" s="17">
        <f>A28</f>
        <v>13</v>
      </c>
      <c r="B29" s="18">
        <v>60</v>
      </c>
      <c r="C29" s="28" t="s">
        <v>33</v>
      </c>
      <c r="D29" s="29" t="s">
        <v>9</v>
      </c>
      <c r="E29" s="30">
        <f>18301-3100</f>
        <v>15201</v>
      </c>
      <c r="F29" s="63">
        <f t="shared" ref="F29:F35" si="8">I29*E29</f>
        <v>6410596.1219999995</v>
      </c>
      <c r="G29" s="63"/>
      <c r="H29" s="62">
        <f t="shared" ref="H29:H35" si="9">F29+G29</f>
        <v>6410596.1219999995</v>
      </c>
      <c r="I29" s="61">
        <v>421.72199999999998</v>
      </c>
      <c r="J29" s="58"/>
      <c r="K29" s="58">
        <f t="shared" si="7"/>
        <v>421.72199999999998</v>
      </c>
      <c r="L29" s="28"/>
    </row>
    <row r="30" spans="1:12" ht="20.399999999999999" outlineLevel="1" x14ac:dyDescent="0.3">
      <c r="A30" s="17">
        <f t="shared" ref="A30:A54" si="10">A29+1</f>
        <v>14</v>
      </c>
      <c r="B30" s="18">
        <v>61</v>
      </c>
      <c r="C30" s="36" t="s">
        <v>46</v>
      </c>
      <c r="D30" s="29" t="s">
        <v>8</v>
      </c>
      <c r="E30" s="29">
        <f>(18301-3100)*0.1</f>
        <v>1520.1000000000001</v>
      </c>
      <c r="F30" s="63">
        <f t="shared" si="8"/>
        <v>3270706.4439000003</v>
      </c>
      <c r="G30" s="63">
        <f t="shared" ref="G30:G35" si="11">J30*E30</f>
        <v>3532355.9365500011</v>
      </c>
      <c r="H30" s="62">
        <f t="shared" si="9"/>
        <v>6803062.380450001</v>
      </c>
      <c r="I30" s="61">
        <v>2151.6390000000001</v>
      </c>
      <c r="J30" s="58">
        <v>2323.7655000000004</v>
      </c>
      <c r="K30" s="58">
        <f t="shared" si="7"/>
        <v>4475.4045000000006</v>
      </c>
      <c r="L30" s="28"/>
    </row>
    <row r="31" spans="1:12" outlineLevel="1" x14ac:dyDescent="0.3">
      <c r="A31" s="17">
        <f t="shared" si="10"/>
        <v>15</v>
      </c>
      <c r="B31" s="18">
        <v>62</v>
      </c>
      <c r="C31" s="36" t="s">
        <v>47</v>
      </c>
      <c r="D31" s="29" t="s">
        <v>8</v>
      </c>
      <c r="E31" s="29">
        <f>(18301-3100)*0.05</f>
        <v>760.05000000000007</v>
      </c>
      <c r="F31" s="63">
        <f t="shared" si="8"/>
        <v>2943632.6073000007</v>
      </c>
      <c r="G31" s="63">
        <f t="shared" si="11"/>
        <v>4906059.6658500005</v>
      </c>
      <c r="H31" s="62">
        <f t="shared" si="9"/>
        <v>7849692.2731500007</v>
      </c>
      <c r="I31" s="61">
        <v>3872.9460000000004</v>
      </c>
      <c r="J31" s="63">
        <v>6454.9170000000004</v>
      </c>
      <c r="K31" s="58">
        <f t="shared" si="7"/>
        <v>10327.863000000001</v>
      </c>
      <c r="L31" s="28"/>
    </row>
    <row r="32" spans="1:12" ht="20.399999999999999" outlineLevel="1" x14ac:dyDescent="0.3">
      <c r="A32" s="17">
        <f t="shared" si="10"/>
        <v>16</v>
      </c>
      <c r="B32" s="18">
        <v>63</v>
      </c>
      <c r="C32" s="36" t="s">
        <v>48</v>
      </c>
      <c r="D32" s="29" t="s">
        <v>9</v>
      </c>
      <c r="E32" s="30">
        <f>18301-3100</f>
        <v>15201</v>
      </c>
      <c r="F32" s="63">
        <f t="shared" si="8"/>
        <v>13344555.0735</v>
      </c>
      <c r="G32" s="63">
        <f t="shared" si="11"/>
        <v>12559590.634500001</v>
      </c>
      <c r="H32" s="62">
        <f t="shared" si="9"/>
        <v>25904145.708000001</v>
      </c>
      <c r="I32" s="61">
        <v>877.87350000000004</v>
      </c>
      <c r="J32" s="58">
        <v>826.23450000000003</v>
      </c>
      <c r="K32" s="58">
        <f t="shared" si="7"/>
        <v>1704.1080000000002</v>
      </c>
      <c r="L32" s="36" t="s">
        <v>49</v>
      </c>
    </row>
    <row r="33" spans="1:12" ht="40.799999999999997" outlineLevel="1" x14ac:dyDescent="0.3">
      <c r="A33" s="17">
        <f t="shared" si="10"/>
        <v>17</v>
      </c>
      <c r="B33" s="18">
        <v>64</v>
      </c>
      <c r="C33" s="28" t="s">
        <v>50</v>
      </c>
      <c r="D33" s="29" t="s">
        <v>15</v>
      </c>
      <c r="E33" s="38">
        <f>(226193+3299.4)/18301*(18301-3100)</f>
        <v>190618.76249385279</v>
      </c>
      <c r="F33" s="63">
        <f t="shared" si="8"/>
        <v>5988479.0425068801</v>
      </c>
      <c r="G33" s="63">
        <f t="shared" si="11"/>
        <v>9534130.9889644124</v>
      </c>
      <c r="H33" s="62">
        <f t="shared" si="9"/>
        <v>15522610.031471293</v>
      </c>
      <c r="I33" s="61">
        <v>31.416000000000004</v>
      </c>
      <c r="J33" s="58">
        <v>50.016750000000002</v>
      </c>
      <c r="K33" s="58">
        <f t="shared" si="7"/>
        <v>81.432749999999999</v>
      </c>
      <c r="L33" s="28" t="s">
        <v>51</v>
      </c>
    </row>
    <row r="34" spans="1:12" ht="91.8" outlineLevel="1" x14ac:dyDescent="0.3">
      <c r="A34" s="17">
        <f t="shared" si="10"/>
        <v>18</v>
      </c>
      <c r="B34" s="18">
        <v>65</v>
      </c>
      <c r="C34" s="36" t="s">
        <v>52</v>
      </c>
      <c r="D34" s="29" t="s">
        <v>8</v>
      </c>
      <c r="E34" s="29">
        <f>(18301-3100)*0.3</f>
        <v>4560.3</v>
      </c>
      <c r="F34" s="63">
        <f t="shared" si="8"/>
        <v>30810077.685450006</v>
      </c>
      <c r="G34" s="63">
        <f t="shared" si="11"/>
        <v>32497767.190350004</v>
      </c>
      <c r="H34" s="62">
        <f t="shared" si="9"/>
        <v>63307844.875800014</v>
      </c>
      <c r="I34" s="61">
        <v>6756.1515000000009</v>
      </c>
      <c r="J34" s="58">
        <v>7126.2345000000005</v>
      </c>
      <c r="K34" s="58">
        <f t="shared" si="7"/>
        <v>13882.386000000002</v>
      </c>
      <c r="L34" s="36" t="s">
        <v>53</v>
      </c>
    </row>
    <row r="35" spans="1:12" ht="40.799999999999997" outlineLevel="1" x14ac:dyDescent="0.3">
      <c r="A35" s="17">
        <f t="shared" si="10"/>
        <v>19</v>
      </c>
      <c r="B35" s="18">
        <v>66</v>
      </c>
      <c r="C35" s="28" t="s">
        <v>54</v>
      </c>
      <c r="D35" s="29" t="s">
        <v>9</v>
      </c>
      <c r="E35" s="30">
        <f>18301-3100</f>
        <v>15201</v>
      </c>
      <c r="F35" s="63">
        <f t="shared" si="8"/>
        <v>7326441.1710000001</v>
      </c>
      <c r="G35" s="63">
        <f t="shared" si="11"/>
        <v>5821792.9874999998</v>
      </c>
      <c r="H35" s="62">
        <f t="shared" si="9"/>
        <v>13148234.158500001</v>
      </c>
      <c r="I35" s="61">
        <v>481.971</v>
      </c>
      <c r="J35" s="58">
        <v>382.98750000000001</v>
      </c>
      <c r="K35" s="58">
        <f t="shared" si="7"/>
        <v>864.95849999999996</v>
      </c>
      <c r="L35" s="28" t="s">
        <v>55</v>
      </c>
    </row>
    <row r="36" spans="1:12" ht="20.399999999999999" outlineLevel="1" x14ac:dyDescent="0.3">
      <c r="A36" s="19">
        <f t="shared" si="10"/>
        <v>20</v>
      </c>
      <c r="B36" s="18"/>
      <c r="C36" s="53" t="s">
        <v>56</v>
      </c>
      <c r="D36" s="29"/>
      <c r="E36" s="32"/>
      <c r="F36" s="63"/>
      <c r="G36" s="63"/>
      <c r="H36" s="62"/>
      <c r="I36" s="61"/>
      <c r="J36" s="58"/>
      <c r="K36" s="58"/>
      <c r="L36" s="22"/>
    </row>
    <row r="37" spans="1:12" ht="30.6" outlineLevel="1" x14ac:dyDescent="0.3">
      <c r="A37" s="17">
        <f>A35</f>
        <v>19</v>
      </c>
      <c r="B37" s="18">
        <v>67</v>
      </c>
      <c r="C37" s="28" t="s">
        <v>57</v>
      </c>
      <c r="D37" s="29" t="s">
        <v>9</v>
      </c>
      <c r="E37" s="31">
        <v>11.9</v>
      </c>
      <c r="F37" s="63">
        <f t="shared" ref="F37:F56" si="12">I37*E37</f>
        <v>5069.7213000000011</v>
      </c>
      <c r="G37" s="63"/>
      <c r="H37" s="62">
        <f t="shared" ref="H37:H56" si="13">F37+G37</f>
        <v>5069.7213000000011</v>
      </c>
      <c r="I37" s="61">
        <v>426.02700000000004</v>
      </c>
      <c r="J37" s="58"/>
      <c r="K37" s="58">
        <f t="shared" si="7"/>
        <v>426.02700000000004</v>
      </c>
      <c r="L37" s="28" t="s">
        <v>58</v>
      </c>
    </row>
    <row r="38" spans="1:12" ht="20.399999999999999" outlineLevel="1" x14ac:dyDescent="0.3">
      <c r="A38" s="17">
        <f t="shared" si="10"/>
        <v>20</v>
      </c>
      <c r="B38" s="18">
        <v>68</v>
      </c>
      <c r="C38" s="28" t="s">
        <v>59</v>
      </c>
      <c r="D38" s="29" t="s">
        <v>8</v>
      </c>
      <c r="E38" s="37">
        <v>1.19</v>
      </c>
      <c r="F38" s="63">
        <f t="shared" si="12"/>
        <v>2744.8016400000001</v>
      </c>
      <c r="G38" s="63">
        <f t="shared" ref="G38:G56" si="14">J38*E38</f>
        <v>3174.95451</v>
      </c>
      <c r="H38" s="62">
        <f t="shared" si="13"/>
        <v>5919.7561500000002</v>
      </c>
      <c r="I38" s="61">
        <v>2306.556</v>
      </c>
      <c r="J38" s="58">
        <v>2668.029</v>
      </c>
      <c r="K38" s="58">
        <f t="shared" si="7"/>
        <v>4974.585</v>
      </c>
      <c r="L38" s="28" t="s">
        <v>60</v>
      </c>
    </row>
    <row r="39" spans="1:12" outlineLevel="1" x14ac:dyDescent="0.3">
      <c r="A39" s="17">
        <f t="shared" si="10"/>
        <v>21</v>
      </c>
      <c r="B39" s="18">
        <v>69</v>
      </c>
      <c r="C39" s="28" t="s">
        <v>61</v>
      </c>
      <c r="D39" s="29" t="s">
        <v>8</v>
      </c>
      <c r="E39" s="37">
        <v>1.19</v>
      </c>
      <c r="F39" s="63">
        <f t="shared" si="12"/>
        <v>4608.8057399999998</v>
      </c>
      <c r="G39" s="63">
        <f t="shared" si="14"/>
        <v>7681.3512300000002</v>
      </c>
      <c r="H39" s="62">
        <f t="shared" si="13"/>
        <v>12290.15697</v>
      </c>
      <c r="I39" s="61">
        <v>3872.9460000000004</v>
      </c>
      <c r="J39" s="58">
        <v>6454.9170000000004</v>
      </c>
      <c r="K39" s="58">
        <f t="shared" si="7"/>
        <v>10327.863000000001</v>
      </c>
      <c r="L39" s="28" t="s">
        <v>60</v>
      </c>
    </row>
    <row r="40" spans="1:12" ht="20.399999999999999" outlineLevel="1" x14ac:dyDescent="0.3">
      <c r="A40" s="17">
        <f t="shared" si="10"/>
        <v>22</v>
      </c>
      <c r="B40" s="18">
        <v>70</v>
      </c>
      <c r="C40" s="28" t="s">
        <v>62</v>
      </c>
      <c r="D40" s="29" t="s">
        <v>9</v>
      </c>
      <c r="E40" s="31">
        <v>11.9</v>
      </c>
      <c r="F40" s="63">
        <f t="shared" si="12"/>
        <v>10446.694650000001</v>
      </c>
      <c r="G40" s="63">
        <f t="shared" si="14"/>
        <v>9832.1905500000012</v>
      </c>
      <c r="H40" s="62">
        <f t="shared" si="13"/>
        <v>20278.885200000004</v>
      </c>
      <c r="I40" s="61">
        <v>877.87350000000004</v>
      </c>
      <c r="J40" s="58">
        <v>826.23450000000003</v>
      </c>
      <c r="K40" s="58">
        <f t="shared" si="7"/>
        <v>1704.1080000000002</v>
      </c>
      <c r="L40" s="28" t="s">
        <v>63</v>
      </c>
    </row>
    <row r="41" spans="1:12" ht="61.2" outlineLevel="1" x14ac:dyDescent="0.3">
      <c r="A41" s="17">
        <f t="shared" si="10"/>
        <v>23</v>
      </c>
      <c r="B41" s="18">
        <v>71</v>
      </c>
      <c r="C41" s="28" t="s">
        <v>64</v>
      </c>
      <c r="D41" s="29" t="s">
        <v>8</v>
      </c>
      <c r="E41" s="31">
        <v>10.3</v>
      </c>
      <c r="F41" s="63">
        <f t="shared" si="12"/>
        <v>87761.02125000002</v>
      </c>
      <c r="G41" s="63">
        <f t="shared" si="14"/>
        <v>94161.446400000001</v>
      </c>
      <c r="H41" s="62">
        <f t="shared" si="13"/>
        <v>181922.46765000001</v>
      </c>
      <c r="I41" s="61">
        <v>8520.4875000000011</v>
      </c>
      <c r="J41" s="58">
        <v>9141.887999999999</v>
      </c>
      <c r="K41" s="58">
        <f t="shared" si="7"/>
        <v>17662.375500000002</v>
      </c>
      <c r="L41" s="28" t="s">
        <v>65</v>
      </c>
    </row>
    <row r="42" spans="1:12" ht="20.399999999999999" outlineLevel="1" x14ac:dyDescent="0.3">
      <c r="A42" s="17">
        <f t="shared" si="10"/>
        <v>24</v>
      </c>
      <c r="B42" s="18">
        <v>72</v>
      </c>
      <c r="C42" s="36" t="s">
        <v>66</v>
      </c>
      <c r="D42" s="29" t="s">
        <v>15</v>
      </c>
      <c r="E42" s="29">
        <v>8.75</v>
      </c>
      <c r="F42" s="63">
        <f t="shared" si="12"/>
        <v>724.43437500000005</v>
      </c>
      <c r="G42" s="63">
        <f t="shared" si="14"/>
        <v>664.25625000000002</v>
      </c>
      <c r="H42" s="62">
        <f t="shared" si="13"/>
        <v>1388.6906250000002</v>
      </c>
      <c r="I42" s="61">
        <v>82.792500000000004</v>
      </c>
      <c r="J42" s="58">
        <v>75.915000000000006</v>
      </c>
      <c r="K42" s="58">
        <f t="shared" si="7"/>
        <v>158.70750000000001</v>
      </c>
      <c r="L42" s="36"/>
    </row>
    <row r="43" spans="1:12" ht="20.399999999999999" outlineLevel="1" x14ac:dyDescent="0.3">
      <c r="A43" s="17">
        <f t="shared" si="10"/>
        <v>25</v>
      </c>
      <c r="B43" s="18">
        <v>73</v>
      </c>
      <c r="C43" s="28" t="s">
        <v>67</v>
      </c>
      <c r="D43" s="29" t="s">
        <v>68</v>
      </c>
      <c r="E43" s="31">
        <v>13.8</v>
      </c>
      <c r="F43" s="63">
        <f t="shared" si="12"/>
        <v>5879.1726000000008</v>
      </c>
      <c r="G43" s="63">
        <f t="shared" si="14"/>
        <v>12114.654300000002</v>
      </c>
      <c r="H43" s="62">
        <f t="shared" si="13"/>
        <v>17993.826900000004</v>
      </c>
      <c r="I43" s="61">
        <v>426.02700000000004</v>
      </c>
      <c r="J43" s="58">
        <v>877.87350000000004</v>
      </c>
      <c r="K43" s="58">
        <f t="shared" si="7"/>
        <v>1303.9005000000002</v>
      </c>
      <c r="L43" s="28" t="s">
        <v>69</v>
      </c>
    </row>
    <row r="44" spans="1:12" ht="20.399999999999999" outlineLevel="1" x14ac:dyDescent="0.3">
      <c r="A44" s="17">
        <f t="shared" si="10"/>
        <v>26</v>
      </c>
      <c r="B44" s="18"/>
      <c r="C44" s="54" t="s">
        <v>70</v>
      </c>
      <c r="D44" s="26"/>
      <c r="E44" s="39"/>
      <c r="F44" s="63"/>
      <c r="G44" s="63"/>
      <c r="H44" s="62"/>
      <c r="I44" s="61"/>
      <c r="J44" s="58"/>
      <c r="K44" s="58"/>
      <c r="L44" s="25"/>
    </row>
    <row r="45" spans="1:12" ht="30.6" outlineLevel="1" x14ac:dyDescent="0.3">
      <c r="A45" s="17">
        <f t="shared" si="10"/>
        <v>27</v>
      </c>
      <c r="B45" s="18">
        <v>74</v>
      </c>
      <c r="C45" s="36" t="s">
        <v>57</v>
      </c>
      <c r="D45" s="29" t="s">
        <v>9</v>
      </c>
      <c r="E45" s="29">
        <v>49.64</v>
      </c>
      <c r="F45" s="63">
        <f t="shared" si="12"/>
        <v>20934.28008</v>
      </c>
      <c r="G45" s="63"/>
      <c r="H45" s="62">
        <f t="shared" si="13"/>
        <v>20934.28008</v>
      </c>
      <c r="I45" s="61">
        <v>421.72199999999998</v>
      </c>
      <c r="J45" s="58"/>
      <c r="K45" s="58">
        <f t="shared" si="7"/>
        <v>421.72199999999998</v>
      </c>
      <c r="L45" s="36" t="s">
        <v>71</v>
      </c>
    </row>
    <row r="46" spans="1:12" ht="20.399999999999999" outlineLevel="1" x14ac:dyDescent="0.3">
      <c r="A46" s="17">
        <f t="shared" si="10"/>
        <v>28</v>
      </c>
      <c r="B46" s="18">
        <v>75</v>
      </c>
      <c r="C46" s="28" t="s">
        <v>72</v>
      </c>
      <c r="D46" s="29" t="s">
        <v>8</v>
      </c>
      <c r="E46" s="30">
        <v>10</v>
      </c>
      <c r="F46" s="63">
        <f t="shared" si="12"/>
        <v>23065.56</v>
      </c>
      <c r="G46" s="63">
        <f t="shared" si="14"/>
        <v>26680.29</v>
      </c>
      <c r="H46" s="62">
        <f t="shared" si="13"/>
        <v>49745.850000000006</v>
      </c>
      <c r="I46" s="61">
        <v>2306.556</v>
      </c>
      <c r="J46" s="58">
        <v>2668.029</v>
      </c>
      <c r="K46" s="58">
        <f t="shared" si="7"/>
        <v>4974.585</v>
      </c>
      <c r="L46" s="28" t="s">
        <v>73</v>
      </c>
    </row>
    <row r="47" spans="1:12" outlineLevel="1" x14ac:dyDescent="0.3">
      <c r="A47" s="17">
        <f t="shared" si="10"/>
        <v>29</v>
      </c>
      <c r="B47" s="18">
        <v>76</v>
      </c>
      <c r="C47" s="40" t="s">
        <v>74</v>
      </c>
      <c r="D47" s="29" t="s">
        <v>8</v>
      </c>
      <c r="E47" s="29">
        <v>2.48</v>
      </c>
      <c r="F47" s="63">
        <f t="shared" si="12"/>
        <v>9604.9060800000007</v>
      </c>
      <c r="G47" s="63">
        <f t="shared" si="14"/>
        <v>16008.194160000001</v>
      </c>
      <c r="H47" s="62">
        <f t="shared" si="13"/>
        <v>25613.10024</v>
      </c>
      <c r="I47" s="61">
        <v>3872.9460000000004</v>
      </c>
      <c r="J47" s="58">
        <v>6454.9170000000004</v>
      </c>
      <c r="K47" s="58">
        <f t="shared" si="7"/>
        <v>10327.863000000001</v>
      </c>
      <c r="L47" s="40" t="s">
        <v>75</v>
      </c>
    </row>
    <row r="48" spans="1:12" ht="20.399999999999999" outlineLevel="1" x14ac:dyDescent="0.3">
      <c r="A48" s="17">
        <f t="shared" si="10"/>
        <v>30</v>
      </c>
      <c r="B48" s="18">
        <v>77</v>
      </c>
      <c r="C48" s="28" t="s">
        <v>62</v>
      </c>
      <c r="D48" s="29" t="s">
        <v>9</v>
      </c>
      <c r="E48" s="37">
        <v>49.64</v>
      </c>
      <c r="F48" s="63">
        <f t="shared" si="12"/>
        <v>43577.64054</v>
      </c>
      <c r="G48" s="63">
        <f t="shared" si="14"/>
        <v>41014.280579999999</v>
      </c>
      <c r="H48" s="62">
        <f t="shared" si="13"/>
        <v>84591.921119999999</v>
      </c>
      <c r="I48" s="61">
        <v>877.87350000000004</v>
      </c>
      <c r="J48" s="58">
        <v>826.23450000000003</v>
      </c>
      <c r="K48" s="58">
        <f t="shared" si="7"/>
        <v>1704.1080000000002</v>
      </c>
      <c r="L48" s="28" t="s">
        <v>63</v>
      </c>
    </row>
    <row r="49" spans="1:12" ht="40.799999999999997" outlineLevel="1" x14ac:dyDescent="0.3">
      <c r="A49" s="17">
        <f t="shared" si="10"/>
        <v>31</v>
      </c>
      <c r="B49" s="18">
        <v>78</v>
      </c>
      <c r="C49" s="40" t="s">
        <v>64</v>
      </c>
      <c r="D49" s="29" t="s">
        <v>8</v>
      </c>
      <c r="E49" s="30">
        <v>30</v>
      </c>
      <c r="F49" s="63">
        <f t="shared" si="12"/>
        <v>255614.62500000003</v>
      </c>
      <c r="G49" s="63">
        <f t="shared" si="14"/>
        <v>239219.19000000003</v>
      </c>
      <c r="H49" s="62">
        <f t="shared" si="13"/>
        <v>494833.81500000006</v>
      </c>
      <c r="I49" s="61">
        <v>8520.4875000000011</v>
      </c>
      <c r="J49" s="58">
        <v>7973.9730000000009</v>
      </c>
      <c r="K49" s="58">
        <f t="shared" si="7"/>
        <v>16494.460500000001</v>
      </c>
      <c r="L49" s="36" t="s">
        <v>76</v>
      </c>
    </row>
    <row r="50" spans="1:12" ht="20.399999999999999" outlineLevel="1" x14ac:dyDescent="0.3">
      <c r="A50" s="17">
        <f t="shared" si="10"/>
        <v>32</v>
      </c>
      <c r="B50" s="18">
        <v>79</v>
      </c>
      <c r="C50" s="28" t="s">
        <v>77</v>
      </c>
      <c r="D50" s="29" t="s">
        <v>9</v>
      </c>
      <c r="E50" s="30">
        <v>36</v>
      </c>
      <c r="F50" s="63">
        <f t="shared" si="12"/>
        <v>6196.554000000001</v>
      </c>
      <c r="G50" s="63">
        <f t="shared" si="14"/>
        <v>102245.97600000001</v>
      </c>
      <c r="H50" s="62">
        <f t="shared" si="13"/>
        <v>108442.53000000001</v>
      </c>
      <c r="I50" s="61">
        <v>172.12650000000002</v>
      </c>
      <c r="J50" s="58">
        <v>2840.1660000000002</v>
      </c>
      <c r="K50" s="58">
        <f t="shared" si="7"/>
        <v>3012.2925</v>
      </c>
      <c r="L50" s="28"/>
    </row>
    <row r="51" spans="1:12" ht="20.399999999999999" outlineLevel="1" x14ac:dyDescent="0.3">
      <c r="A51" s="19">
        <f t="shared" si="10"/>
        <v>33</v>
      </c>
      <c r="B51" s="18"/>
      <c r="C51" s="53" t="s">
        <v>78</v>
      </c>
      <c r="D51" s="29"/>
      <c r="E51" s="32"/>
      <c r="F51" s="63"/>
      <c r="G51" s="63"/>
      <c r="H51" s="62"/>
      <c r="I51" s="61"/>
      <c r="J51" s="58"/>
      <c r="K51" s="58"/>
      <c r="L51" s="22"/>
    </row>
    <row r="52" spans="1:12" ht="30.6" outlineLevel="1" x14ac:dyDescent="0.3">
      <c r="A52" s="17">
        <f>A51</f>
        <v>33</v>
      </c>
      <c r="B52" s="18">
        <v>80</v>
      </c>
      <c r="C52" s="28" t="s">
        <v>57</v>
      </c>
      <c r="D52" s="29" t="s">
        <v>9</v>
      </c>
      <c r="E52" s="37">
        <v>4.05</v>
      </c>
      <c r="F52" s="63">
        <f t="shared" si="12"/>
        <v>1707.9740999999999</v>
      </c>
      <c r="G52" s="63"/>
      <c r="H52" s="62">
        <f t="shared" si="13"/>
        <v>1707.9740999999999</v>
      </c>
      <c r="I52" s="61">
        <v>421.72199999999998</v>
      </c>
      <c r="J52" s="58">
        <v>0</v>
      </c>
      <c r="K52" s="58">
        <f t="shared" si="7"/>
        <v>421.72199999999998</v>
      </c>
      <c r="L52" s="28" t="s">
        <v>79</v>
      </c>
    </row>
    <row r="53" spans="1:12" ht="81.599999999999994" outlineLevel="1" x14ac:dyDescent="0.3">
      <c r="A53" s="17">
        <f t="shared" si="10"/>
        <v>34</v>
      </c>
      <c r="B53" s="18">
        <v>81</v>
      </c>
      <c r="C53" s="40" t="s">
        <v>64</v>
      </c>
      <c r="D53" s="29" t="s">
        <v>8</v>
      </c>
      <c r="E53" s="30">
        <v>3</v>
      </c>
      <c r="F53" s="63">
        <f t="shared" si="12"/>
        <v>93467.209500000012</v>
      </c>
      <c r="G53" s="63">
        <f t="shared" si="14"/>
        <v>57965.166000000005</v>
      </c>
      <c r="H53" s="62">
        <f t="shared" si="13"/>
        <v>151432.37550000002</v>
      </c>
      <c r="I53" s="61">
        <v>31155.736500000003</v>
      </c>
      <c r="J53" s="63">
        <v>19321.722000000002</v>
      </c>
      <c r="K53" s="58">
        <f t="shared" si="7"/>
        <v>50477.458500000008</v>
      </c>
      <c r="L53" s="28" t="s">
        <v>80</v>
      </c>
    </row>
    <row r="54" spans="1:12" ht="20.399999999999999" outlineLevel="1" x14ac:dyDescent="0.3">
      <c r="A54" s="17">
        <f t="shared" si="10"/>
        <v>35</v>
      </c>
      <c r="B54" s="18">
        <v>82</v>
      </c>
      <c r="C54" s="28" t="s">
        <v>81</v>
      </c>
      <c r="D54" s="29" t="s">
        <v>26</v>
      </c>
      <c r="E54" s="30">
        <v>18</v>
      </c>
      <c r="F54" s="63">
        <f t="shared" si="12"/>
        <v>7668.4860000000008</v>
      </c>
      <c r="G54" s="63">
        <f t="shared" si="14"/>
        <v>15801.723</v>
      </c>
      <c r="H54" s="62">
        <f t="shared" si="13"/>
        <v>23470.209000000003</v>
      </c>
      <c r="I54" s="61">
        <v>426.02700000000004</v>
      </c>
      <c r="J54" s="63">
        <v>877.87350000000004</v>
      </c>
      <c r="K54" s="58">
        <f t="shared" si="7"/>
        <v>1303.9005000000002</v>
      </c>
      <c r="L54" s="28" t="s">
        <v>82</v>
      </c>
    </row>
    <row r="55" spans="1:12" ht="30.6" outlineLevel="1" x14ac:dyDescent="0.3">
      <c r="A55" s="17"/>
      <c r="B55" s="18">
        <v>83</v>
      </c>
      <c r="C55" s="56" t="s">
        <v>83</v>
      </c>
      <c r="D55" s="29"/>
      <c r="E55" s="41"/>
      <c r="F55" s="63"/>
      <c r="G55" s="63"/>
      <c r="H55" s="62"/>
      <c r="I55" s="61"/>
      <c r="J55" s="58"/>
      <c r="K55" s="58"/>
      <c r="L55" s="28"/>
    </row>
    <row r="56" spans="1:12" ht="20.399999999999999" outlineLevel="1" x14ac:dyDescent="0.3">
      <c r="A56" s="17">
        <v>36</v>
      </c>
      <c r="B56" s="18">
        <v>84</v>
      </c>
      <c r="C56" s="28" t="s">
        <v>83</v>
      </c>
      <c r="D56" s="29" t="s">
        <v>68</v>
      </c>
      <c r="E56" s="31">
        <f>4272-72-29-84-63-223-2.6-12.56-144</f>
        <v>3641.84</v>
      </c>
      <c r="F56" s="63">
        <f t="shared" si="12"/>
        <v>1551522.1696800003</v>
      </c>
      <c r="G56" s="63">
        <f t="shared" si="14"/>
        <v>3197074.8272400005</v>
      </c>
      <c r="H56" s="62">
        <f t="shared" si="13"/>
        <v>4748596.9969200008</v>
      </c>
      <c r="I56" s="61">
        <v>426.02700000000004</v>
      </c>
      <c r="J56" s="59">
        <v>877.87350000000004</v>
      </c>
      <c r="K56" s="58">
        <f t="shared" si="7"/>
        <v>1303.9005000000002</v>
      </c>
      <c r="L56" s="28" t="s">
        <v>84</v>
      </c>
    </row>
    <row r="57" spans="1:12" x14ac:dyDescent="0.3">
      <c r="A57" s="17"/>
      <c r="B57" s="46"/>
      <c r="C57" s="9" t="s">
        <v>16</v>
      </c>
      <c r="D57" s="8"/>
      <c r="E57" s="10"/>
      <c r="F57" s="66">
        <f>SUM(F10:F56)</f>
        <v>255816085.60968193</v>
      </c>
      <c r="G57" s="66">
        <f>SUM(G10:G56)</f>
        <v>122616527.57465442</v>
      </c>
      <c r="H57" s="66">
        <f>SUM(H10:H56)</f>
        <v>378432613.18433648</v>
      </c>
      <c r="I57" s="61"/>
      <c r="J57" s="62"/>
      <c r="K57" s="60"/>
      <c r="L57" s="11"/>
    </row>
    <row r="58" spans="1:12" x14ac:dyDescent="0.3">
      <c r="A58" s="17"/>
      <c r="B58" s="44"/>
      <c r="C58" s="12" t="s">
        <v>87</v>
      </c>
      <c r="D58" s="7"/>
      <c r="E58" s="7"/>
      <c r="F58" s="67">
        <f>F57*0.22</f>
        <v>56279538.834130026</v>
      </c>
      <c r="G58" s="67">
        <f>G57*0.22</f>
        <v>26975636.066423971</v>
      </c>
      <c r="H58" s="74">
        <f>H57*0.22</f>
        <v>83255174.900554031</v>
      </c>
      <c r="I58" s="72"/>
      <c r="J58" s="13"/>
      <c r="K58" s="14"/>
      <c r="L58" s="7"/>
    </row>
    <row r="59" spans="1:12" x14ac:dyDescent="0.3">
      <c r="A59" s="17"/>
      <c r="B59" s="44"/>
      <c r="C59" s="7" t="s">
        <v>17</v>
      </c>
      <c r="D59" s="7"/>
      <c r="E59" s="7"/>
      <c r="F59" s="67">
        <f>F57+F58</f>
        <v>312095624.44381195</v>
      </c>
      <c r="G59" s="67">
        <f t="shared" ref="G59:H59" si="15">G57+G58</f>
        <v>149592163.64107838</v>
      </c>
      <c r="H59" s="74">
        <f t="shared" si="15"/>
        <v>461687788.08489048</v>
      </c>
      <c r="I59" s="72"/>
      <c r="J59" s="15"/>
      <c r="K59" s="14"/>
      <c r="L59" s="7"/>
    </row>
  </sheetData>
  <mergeCells count="11">
    <mergeCell ref="A6:A7"/>
    <mergeCell ref="C8:E8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nata@trest35.ru</cp:lastModifiedBy>
  <cp:lastPrinted>2025-06-03T10:48:08Z</cp:lastPrinted>
  <dcterms:created xsi:type="dcterms:W3CDTF">2025-05-27T06:08:29Z</dcterms:created>
  <dcterms:modified xsi:type="dcterms:W3CDTF">2026-04-10T10:31:51Z</dcterms:modified>
</cp:coreProperties>
</file>