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ruhevta\Desktop\"/>
    </mc:Choice>
  </mc:AlternateContent>
  <xr:revisionPtr revIDLastSave="0" documentId="13_ncr:1_{86416A33-5887-475C-994C-2EABF61819B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 (2)" sheetId="2" r:id="rId1"/>
  </sheets>
  <definedNames>
    <definedName name="_xlnm._FilterDatabase" localSheetId="0" hidden="1">'Лист1 (2)'!$A$8:$M$8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67" i="2" l="1"/>
  <c r="I767" i="2"/>
  <c r="G792" i="2"/>
  <c r="G794" i="2" s="1"/>
  <c r="F792" i="2"/>
  <c r="F794" i="2" s="1"/>
  <c r="F793" i="2" s="1"/>
  <c r="H695" i="2"/>
  <c r="H696" i="2"/>
  <c r="H697" i="2"/>
  <c r="H698" i="2"/>
  <c r="H699" i="2"/>
  <c r="H700" i="2"/>
  <c r="H701" i="2"/>
  <c r="I701" i="2" s="1"/>
  <c r="H702" i="2"/>
  <c r="I702" i="2" s="1"/>
  <c r="H703" i="2"/>
  <c r="H704" i="2"/>
  <c r="H705" i="2"/>
  <c r="H706" i="2"/>
  <c r="H707" i="2"/>
  <c r="H708" i="2"/>
  <c r="H709" i="2"/>
  <c r="H710" i="2"/>
  <c r="H711" i="2"/>
  <c r="H712" i="2"/>
  <c r="H713" i="2"/>
  <c r="H714" i="2"/>
  <c r="H715" i="2"/>
  <c r="H716" i="2"/>
  <c r="H717" i="2"/>
  <c r="H718" i="2"/>
  <c r="H719" i="2"/>
  <c r="H720" i="2"/>
  <c r="H721" i="2"/>
  <c r="H722" i="2"/>
  <c r="H723" i="2"/>
  <c r="H724" i="2"/>
  <c r="H725" i="2"/>
  <c r="H726" i="2"/>
  <c r="H727" i="2"/>
  <c r="H728" i="2"/>
  <c r="H729" i="2"/>
  <c r="H730" i="2"/>
  <c r="H731" i="2"/>
  <c r="H732" i="2"/>
  <c r="H733" i="2"/>
  <c r="H734" i="2"/>
  <c r="H735" i="2"/>
  <c r="H736" i="2"/>
  <c r="H737" i="2"/>
  <c r="H738" i="2"/>
  <c r="H739" i="2"/>
  <c r="H740" i="2"/>
  <c r="H741" i="2"/>
  <c r="H742" i="2"/>
  <c r="H743" i="2"/>
  <c r="H744" i="2"/>
  <c r="H745" i="2"/>
  <c r="H746" i="2"/>
  <c r="I746" i="2" s="1"/>
  <c r="H747" i="2"/>
  <c r="H748" i="2"/>
  <c r="H749" i="2"/>
  <c r="H750" i="2"/>
  <c r="H751" i="2"/>
  <c r="H752" i="2"/>
  <c r="H753" i="2"/>
  <c r="H754" i="2"/>
  <c r="H755" i="2"/>
  <c r="H756" i="2"/>
  <c r="H757" i="2"/>
  <c r="H758" i="2"/>
  <c r="H759" i="2"/>
  <c r="H760" i="2"/>
  <c r="H761" i="2"/>
  <c r="H762" i="2"/>
  <c r="H763" i="2"/>
  <c r="H764" i="2"/>
  <c r="H765" i="2"/>
  <c r="H766" i="2"/>
  <c r="H767" i="2"/>
  <c r="H768" i="2"/>
  <c r="H769" i="2"/>
  <c r="H770" i="2"/>
  <c r="H771" i="2"/>
  <c r="H772" i="2"/>
  <c r="H773" i="2"/>
  <c r="H774" i="2"/>
  <c r="H775" i="2"/>
  <c r="H776" i="2"/>
  <c r="H777" i="2"/>
  <c r="H778" i="2"/>
  <c r="H779" i="2"/>
  <c r="H780" i="2"/>
  <c r="H781" i="2"/>
  <c r="H782" i="2"/>
  <c r="H783" i="2"/>
  <c r="H784" i="2"/>
  <c r="H785" i="2"/>
  <c r="H786" i="2"/>
  <c r="H787" i="2"/>
  <c r="H788" i="2"/>
  <c r="H789" i="2"/>
  <c r="H790" i="2"/>
  <c r="H791" i="2"/>
  <c r="E791" i="2"/>
  <c r="E770" i="2"/>
  <c r="J770" i="2" s="1"/>
  <c r="E769" i="2"/>
  <c r="E768" i="2"/>
  <c r="J768" i="2" s="1"/>
  <c r="E767" i="2"/>
  <c r="J792" i="2" s="1"/>
  <c r="E766" i="2"/>
  <c r="E765" i="2"/>
  <c r="E764" i="2"/>
  <c r="E699" i="2"/>
  <c r="E698" i="2"/>
  <c r="E697" i="2"/>
  <c r="A16" i="2"/>
  <c r="A17" i="2"/>
  <c r="A18" i="2"/>
  <c r="A19" i="2"/>
  <c r="A20" i="2"/>
  <c r="A21" i="2"/>
  <c r="A22" i="2"/>
  <c r="A23" i="2"/>
  <c r="A24" i="2"/>
  <c r="A25" i="2"/>
  <c r="A27" i="2"/>
  <c r="A30" i="2"/>
  <c r="A32" i="2"/>
  <c r="A33" i="2"/>
  <c r="A34" i="2"/>
  <c r="A36" i="2"/>
  <c r="A38" i="2"/>
  <c r="A39" i="2"/>
  <c r="A40" i="2"/>
  <c r="A41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60" i="2"/>
  <c r="A61" i="2"/>
  <c r="A62" i="2"/>
  <c r="A63" i="2"/>
  <c r="A64" i="2"/>
  <c r="A66" i="2"/>
  <c r="A67" i="2"/>
  <c r="A68" i="2"/>
  <c r="A69" i="2"/>
  <c r="A70" i="2"/>
  <c r="A71" i="2"/>
  <c r="A72" i="2"/>
  <c r="A73" i="2"/>
  <c r="A74" i="2"/>
  <c r="A77" i="2"/>
  <c r="A78" i="2"/>
  <c r="A79" i="2"/>
  <c r="A80" i="2"/>
  <c r="A81" i="2"/>
  <c r="A83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5" i="2"/>
  <c r="A243" i="2"/>
  <c r="A244" i="2" s="1"/>
  <c r="A246" i="2" s="1"/>
  <c r="A247" i="2" s="1"/>
  <c r="A248" i="2" s="1"/>
  <c r="A250" i="2" s="1"/>
  <c r="A251" i="2" s="1"/>
  <c r="H600" i="2"/>
  <c r="I600" i="2"/>
  <c r="J600" i="2"/>
  <c r="H601" i="2"/>
  <c r="I601" i="2"/>
  <c r="J601" i="2"/>
  <c r="H602" i="2"/>
  <c r="I602" i="2"/>
  <c r="J602" i="2"/>
  <c r="H603" i="2"/>
  <c r="I603" i="2"/>
  <c r="J603" i="2"/>
  <c r="H604" i="2"/>
  <c r="I604" i="2"/>
  <c r="J604" i="2"/>
  <c r="H605" i="2"/>
  <c r="I605" i="2"/>
  <c r="J605" i="2"/>
  <c r="H606" i="2"/>
  <c r="I606" i="2"/>
  <c r="J606" i="2"/>
  <c r="H607" i="2"/>
  <c r="I607" i="2"/>
  <c r="J607" i="2"/>
  <c r="H609" i="2"/>
  <c r="I609" i="2"/>
  <c r="J609" i="2"/>
  <c r="H610" i="2"/>
  <c r="I610" i="2"/>
  <c r="J610" i="2"/>
  <c r="H611" i="2"/>
  <c r="I611" i="2"/>
  <c r="J611" i="2"/>
  <c r="H612" i="2"/>
  <c r="I612" i="2"/>
  <c r="J612" i="2"/>
  <c r="H613" i="2"/>
  <c r="I613" i="2"/>
  <c r="J613" i="2"/>
  <c r="H614" i="2"/>
  <c r="I614" i="2"/>
  <c r="J614" i="2"/>
  <c r="H615" i="2"/>
  <c r="I615" i="2"/>
  <c r="J615" i="2"/>
  <c r="H616" i="2"/>
  <c r="I616" i="2"/>
  <c r="J616" i="2"/>
  <c r="H617" i="2"/>
  <c r="I617" i="2"/>
  <c r="J617" i="2"/>
  <c r="H619" i="2"/>
  <c r="I619" i="2"/>
  <c r="J619" i="2"/>
  <c r="H620" i="2"/>
  <c r="I620" i="2"/>
  <c r="J620" i="2"/>
  <c r="H621" i="2"/>
  <c r="I621" i="2"/>
  <c r="J621" i="2"/>
  <c r="H622" i="2"/>
  <c r="I622" i="2"/>
  <c r="J622" i="2"/>
  <c r="H623" i="2"/>
  <c r="I623" i="2"/>
  <c r="J623" i="2"/>
  <c r="H624" i="2"/>
  <c r="I624" i="2"/>
  <c r="J624" i="2"/>
  <c r="H625" i="2"/>
  <c r="I625" i="2"/>
  <c r="J625" i="2"/>
  <c r="H626" i="2"/>
  <c r="I626" i="2"/>
  <c r="J626" i="2"/>
  <c r="H627" i="2"/>
  <c r="I627" i="2"/>
  <c r="J627" i="2"/>
  <c r="H629" i="2"/>
  <c r="I629" i="2"/>
  <c r="J629" i="2"/>
  <c r="H630" i="2"/>
  <c r="I630" i="2"/>
  <c r="J630" i="2"/>
  <c r="H631" i="2"/>
  <c r="I631" i="2"/>
  <c r="J631" i="2"/>
  <c r="H632" i="2"/>
  <c r="I632" i="2"/>
  <c r="J632" i="2"/>
  <c r="H633" i="2"/>
  <c r="I633" i="2"/>
  <c r="J633" i="2"/>
  <c r="H634" i="2"/>
  <c r="I634" i="2"/>
  <c r="J634" i="2"/>
  <c r="H635" i="2"/>
  <c r="I635" i="2"/>
  <c r="J635" i="2"/>
  <c r="H636" i="2"/>
  <c r="I636" i="2"/>
  <c r="J636" i="2"/>
  <c r="H637" i="2"/>
  <c r="I637" i="2"/>
  <c r="J637" i="2"/>
  <c r="H639" i="2"/>
  <c r="I639" i="2"/>
  <c r="J639" i="2"/>
  <c r="H640" i="2"/>
  <c r="I640" i="2"/>
  <c r="J640" i="2"/>
  <c r="H641" i="2"/>
  <c r="I641" i="2"/>
  <c r="J641" i="2"/>
  <c r="H642" i="2"/>
  <c r="I642" i="2"/>
  <c r="J642" i="2"/>
  <c r="H643" i="2"/>
  <c r="I643" i="2"/>
  <c r="J643" i="2"/>
  <c r="H644" i="2"/>
  <c r="I644" i="2"/>
  <c r="J644" i="2"/>
  <c r="H645" i="2"/>
  <c r="I645" i="2"/>
  <c r="J645" i="2"/>
  <c r="H646" i="2"/>
  <c r="I646" i="2"/>
  <c r="J646" i="2"/>
  <c r="H647" i="2"/>
  <c r="I647" i="2"/>
  <c r="J647" i="2"/>
  <c r="H649" i="2"/>
  <c r="I649" i="2"/>
  <c r="J649" i="2"/>
  <c r="H650" i="2"/>
  <c r="I650" i="2"/>
  <c r="J650" i="2"/>
  <c r="H651" i="2"/>
  <c r="I651" i="2"/>
  <c r="J651" i="2"/>
  <c r="H652" i="2"/>
  <c r="I652" i="2"/>
  <c r="J652" i="2"/>
  <c r="H653" i="2"/>
  <c r="I653" i="2"/>
  <c r="J653" i="2"/>
  <c r="H654" i="2"/>
  <c r="I654" i="2"/>
  <c r="J654" i="2"/>
  <c r="H655" i="2"/>
  <c r="I655" i="2"/>
  <c r="J655" i="2"/>
  <c r="H656" i="2"/>
  <c r="I656" i="2"/>
  <c r="J656" i="2"/>
  <c r="H657" i="2"/>
  <c r="I657" i="2"/>
  <c r="J657" i="2"/>
  <c r="H659" i="2"/>
  <c r="I659" i="2"/>
  <c r="J659" i="2"/>
  <c r="H660" i="2"/>
  <c r="I660" i="2"/>
  <c r="J660" i="2"/>
  <c r="H661" i="2"/>
  <c r="I661" i="2"/>
  <c r="J661" i="2"/>
  <c r="H662" i="2"/>
  <c r="I662" i="2"/>
  <c r="J662" i="2"/>
  <c r="H663" i="2"/>
  <c r="I663" i="2"/>
  <c r="J663" i="2"/>
  <c r="H665" i="2"/>
  <c r="H666" i="2"/>
  <c r="I666" i="2"/>
  <c r="J666" i="2"/>
  <c r="H667" i="2"/>
  <c r="I667" i="2"/>
  <c r="J667" i="2"/>
  <c r="H668" i="2"/>
  <c r="I668" i="2"/>
  <c r="J668" i="2"/>
  <c r="H670" i="2"/>
  <c r="I670" i="2"/>
  <c r="J670" i="2"/>
  <c r="H672" i="2"/>
  <c r="I672" i="2"/>
  <c r="J672" i="2"/>
  <c r="H673" i="2"/>
  <c r="I673" i="2"/>
  <c r="J673" i="2"/>
  <c r="H674" i="2"/>
  <c r="I674" i="2"/>
  <c r="J674" i="2"/>
  <c r="H675" i="2"/>
  <c r="I675" i="2"/>
  <c r="J675" i="2"/>
  <c r="H677" i="2"/>
  <c r="I677" i="2"/>
  <c r="J677" i="2"/>
  <c r="H678" i="2"/>
  <c r="I678" i="2"/>
  <c r="J678" i="2"/>
  <c r="H679" i="2"/>
  <c r="I679" i="2"/>
  <c r="J679" i="2"/>
  <c r="H680" i="2"/>
  <c r="I680" i="2"/>
  <c r="J680" i="2"/>
  <c r="H681" i="2"/>
  <c r="I681" i="2"/>
  <c r="J681" i="2"/>
  <c r="H682" i="2"/>
  <c r="I682" i="2"/>
  <c r="J682" i="2"/>
  <c r="H684" i="2"/>
  <c r="I684" i="2"/>
  <c r="J684" i="2"/>
  <c r="H685" i="2"/>
  <c r="I685" i="2"/>
  <c r="J685" i="2"/>
  <c r="H687" i="2"/>
  <c r="I687" i="2"/>
  <c r="J687" i="2"/>
  <c r="H688" i="2"/>
  <c r="I688" i="2"/>
  <c r="J688" i="2"/>
  <c r="H690" i="2"/>
  <c r="I690" i="2"/>
  <c r="J690" i="2"/>
  <c r="H691" i="2"/>
  <c r="I691" i="2"/>
  <c r="J691" i="2"/>
  <c r="J599" i="2"/>
  <c r="I599" i="2"/>
  <c r="H599" i="2"/>
  <c r="H476" i="2"/>
  <c r="H478" i="2"/>
  <c r="H479" i="2"/>
  <c r="I479" i="2"/>
  <c r="J479" i="2"/>
  <c r="H480" i="2"/>
  <c r="I480" i="2"/>
  <c r="J480" i="2"/>
  <c r="H481" i="2"/>
  <c r="H482" i="2"/>
  <c r="I482" i="2"/>
  <c r="J482" i="2"/>
  <c r="H483" i="2"/>
  <c r="I483" i="2"/>
  <c r="J483" i="2"/>
  <c r="H484" i="2"/>
  <c r="I484" i="2"/>
  <c r="J484" i="2"/>
  <c r="H485" i="2"/>
  <c r="I485" i="2"/>
  <c r="J485" i="2"/>
  <c r="H486" i="2"/>
  <c r="I486" i="2"/>
  <c r="J486" i="2"/>
  <c r="H487" i="2"/>
  <c r="I487" i="2"/>
  <c r="J487" i="2"/>
  <c r="H488" i="2"/>
  <c r="I488" i="2"/>
  <c r="J488" i="2"/>
  <c r="H489" i="2"/>
  <c r="I489" i="2"/>
  <c r="J489" i="2"/>
  <c r="H490" i="2"/>
  <c r="H491" i="2"/>
  <c r="I491" i="2"/>
  <c r="J491" i="2"/>
  <c r="H492" i="2"/>
  <c r="I492" i="2"/>
  <c r="J492" i="2"/>
  <c r="H493" i="2"/>
  <c r="H494" i="2"/>
  <c r="I494" i="2"/>
  <c r="J494" i="2"/>
  <c r="H495" i="2"/>
  <c r="I495" i="2"/>
  <c r="J495" i="2"/>
  <c r="H496" i="2"/>
  <c r="H497" i="2"/>
  <c r="I497" i="2"/>
  <c r="J497" i="2"/>
  <c r="H498" i="2"/>
  <c r="H499" i="2"/>
  <c r="I499" i="2"/>
  <c r="J499" i="2"/>
  <c r="H500" i="2"/>
  <c r="H501" i="2"/>
  <c r="I501" i="2"/>
  <c r="J501" i="2"/>
  <c r="H502" i="2"/>
  <c r="I502" i="2"/>
  <c r="J502" i="2"/>
  <c r="H503" i="2"/>
  <c r="H504" i="2"/>
  <c r="I504" i="2"/>
  <c r="J504" i="2"/>
  <c r="H505" i="2"/>
  <c r="I505" i="2"/>
  <c r="J505" i="2"/>
  <c r="H506" i="2"/>
  <c r="H507" i="2"/>
  <c r="H508" i="2"/>
  <c r="H509" i="2"/>
  <c r="H510" i="2"/>
  <c r="H511" i="2"/>
  <c r="H514" i="2"/>
  <c r="I514" i="2"/>
  <c r="J514" i="2"/>
  <c r="H515" i="2"/>
  <c r="I515" i="2"/>
  <c r="J515" i="2"/>
  <c r="H517" i="2"/>
  <c r="I517" i="2"/>
  <c r="J517" i="2"/>
  <c r="H518" i="2"/>
  <c r="I518" i="2"/>
  <c r="J518" i="2"/>
  <c r="H519" i="2"/>
  <c r="H520" i="2"/>
  <c r="H522" i="2"/>
  <c r="I522" i="2"/>
  <c r="J522" i="2"/>
  <c r="H524" i="2"/>
  <c r="I524" i="2"/>
  <c r="J524" i="2"/>
  <c r="H525" i="2"/>
  <c r="H526" i="2"/>
  <c r="I526" i="2"/>
  <c r="J526" i="2"/>
  <c r="H527" i="2"/>
  <c r="I527" i="2"/>
  <c r="J527" i="2"/>
  <c r="H528" i="2"/>
  <c r="I528" i="2"/>
  <c r="J528" i="2"/>
  <c r="H529" i="2"/>
  <c r="I529" i="2"/>
  <c r="J529" i="2"/>
  <c r="H531" i="2"/>
  <c r="I531" i="2"/>
  <c r="J531" i="2"/>
  <c r="H532" i="2"/>
  <c r="I532" i="2"/>
  <c r="J532" i="2"/>
  <c r="H533" i="2"/>
  <c r="I533" i="2"/>
  <c r="J533" i="2"/>
  <c r="H534" i="2"/>
  <c r="H535" i="2"/>
  <c r="H536" i="2"/>
  <c r="I536" i="2"/>
  <c r="J536" i="2"/>
  <c r="H537" i="2"/>
  <c r="I537" i="2"/>
  <c r="J537" i="2"/>
  <c r="H538" i="2"/>
  <c r="I538" i="2"/>
  <c r="J538" i="2"/>
  <c r="H539" i="2"/>
  <c r="I539" i="2"/>
  <c r="J539" i="2"/>
  <c r="H540" i="2"/>
  <c r="I540" i="2"/>
  <c r="J540" i="2"/>
  <c r="H543" i="2"/>
  <c r="I543" i="2"/>
  <c r="J543" i="2"/>
  <c r="H544" i="2"/>
  <c r="I544" i="2"/>
  <c r="J544" i="2"/>
  <c r="H546" i="2"/>
  <c r="I546" i="2"/>
  <c r="J546" i="2"/>
  <c r="H547" i="2"/>
  <c r="I547" i="2"/>
  <c r="J547" i="2"/>
  <c r="H549" i="2"/>
  <c r="I549" i="2"/>
  <c r="J549" i="2"/>
  <c r="H550" i="2"/>
  <c r="I550" i="2"/>
  <c r="J550" i="2"/>
  <c r="H552" i="2"/>
  <c r="I552" i="2"/>
  <c r="J552" i="2"/>
  <c r="H553" i="2"/>
  <c r="I553" i="2"/>
  <c r="J553" i="2"/>
  <c r="H555" i="2"/>
  <c r="I555" i="2"/>
  <c r="J555" i="2"/>
  <c r="H556" i="2"/>
  <c r="I556" i="2"/>
  <c r="J556" i="2"/>
  <c r="H558" i="2"/>
  <c r="I558" i="2"/>
  <c r="J558" i="2"/>
  <c r="H559" i="2"/>
  <c r="I559" i="2"/>
  <c r="J559" i="2"/>
  <c r="H561" i="2"/>
  <c r="I561" i="2"/>
  <c r="J561" i="2"/>
  <c r="H562" i="2"/>
  <c r="I562" i="2"/>
  <c r="J562" i="2"/>
  <c r="H564" i="2"/>
  <c r="I564" i="2"/>
  <c r="J564" i="2"/>
  <c r="H565" i="2"/>
  <c r="I565" i="2"/>
  <c r="J565" i="2"/>
  <c r="H567" i="2"/>
  <c r="I567" i="2"/>
  <c r="J567" i="2"/>
  <c r="H568" i="2"/>
  <c r="I568" i="2"/>
  <c r="J568" i="2"/>
  <c r="H570" i="2"/>
  <c r="I570" i="2"/>
  <c r="J570" i="2"/>
  <c r="H571" i="2"/>
  <c r="I571" i="2"/>
  <c r="J571" i="2"/>
  <c r="H573" i="2"/>
  <c r="H574" i="2"/>
  <c r="I574" i="2"/>
  <c r="J574" i="2"/>
  <c r="H575" i="2"/>
  <c r="I575" i="2"/>
  <c r="J575" i="2"/>
  <c r="H576" i="2"/>
  <c r="I576" i="2"/>
  <c r="J576" i="2"/>
  <c r="H577" i="2"/>
  <c r="I577" i="2"/>
  <c r="J577" i="2"/>
  <c r="H578" i="2"/>
  <c r="I578" i="2"/>
  <c r="J578" i="2"/>
  <c r="H580" i="2"/>
  <c r="I580" i="2"/>
  <c r="J580" i="2"/>
  <c r="H581" i="2"/>
  <c r="I581" i="2"/>
  <c r="J581" i="2"/>
  <c r="H582" i="2"/>
  <c r="I582" i="2"/>
  <c r="J582" i="2"/>
  <c r="H583" i="2"/>
  <c r="I583" i="2"/>
  <c r="J583" i="2"/>
  <c r="H584" i="2"/>
  <c r="I584" i="2"/>
  <c r="J584" i="2"/>
  <c r="H585" i="2"/>
  <c r="I585" i="2"/>
  <c r="J585" i="2"/>
  <c r="H587" i="2"/>
  <c r="H588" i="2"/>
  <c r="I588" i="2"/>
  <c r="J588" i="2"/>
  <c r="H589" i="2"/>
  <c r="H590" i="2"/>
  <c r="H591" i="2"/>
  <c r="H592" i="2"/>
  <c r="H594" i="2"/>
  <c r="H596" i="2"/>
  <c r="I596" i="2"/>
  <c r="J596" i="2"/>
  <c r="H597" i="2"/>
  <c r="I597" i="2"/>
  <c r="J597" i="2"/>
  <c r="H475" i="2"/>
  <c r="E594" i="2"/>
  <c r="J594" i="2" s="1"/>
  <c r="E592" i="2"/>
  <c r="I592" i="2" s="1"/>
  <c r="E591" i="2"/>
  <c r="I591" i="2" s="1"/>
  <c r="E590" i="2"/>
  <c r="J590" i="2" s="1"/>
  <c r="E589" i="2"/>
  <c r="I589" i="2" s="1"/>
  <c r="E587" i="2"/>
  <c r="E573" i="2"/>
  <c r="I573" i="2" s="1"/>
  <c r="E535" i="2"/>
  <c r="E534" i="2"/>
  <c r="I534" i="2" s="1"/>
  <c r="E520" i="2"/>
  <c r="J520" i="2" s="1"/>
  <c r="E511" i="2"/>
  <c r="I511" i="2" s="1"/>
  <c r="E510" i="2"/>
  <c r="J510" i="2" s="1"/>
  <c r="E509" i="2"/>
  <c r="I509" i="2" s="1"/>
  <c r="E508" i="2"/>
  <c r="I508" i="2" s="1"/>
  <c r="E507" i="2"/>
  <c r="I507" i="2" s="1"/>
  <c r="E506" i="2"/>
  <c r="E503" i="2"/>
  <c r="I503" i="2" s="1"/>
  <c r="E500" i="2"/>
  <c r="J500" i="2" s="1"/>
  <c r="E498" i="2"/>
  <c r="I498" i="2" s="1"/>
  <c r="E496" i="2"/>
  <c r="E493" i="2"/>
  <c r="E490" i="2"/>
  <c r="I490" i="2" s="1"/>
  <c r="E481" i="2"/>
  <c r="I481" i="2" s="1"/>
  <c r="E478" i="2"/>
  <c r="I478" i="2" s="1"/>
  <c r="I476" i="2"/>
  <c r="J475" i="2"/>
  <c r="H118" i="2"/>
  <c r="I118" i="2"/>
  <c r="J118" i="2"/>
  <c r="H119" i="2"/>
  <c r="I119" i="2"/>
  <c r="J119" i="2"/>
  <c r="H120" i="2"/>
  <c r="H121" i="2"/>
  <c r="I121" i="2"/>
  <c r="J121" i="2"/>
  <c r="H122" i="2"/>
  <c r="I122" i="2"/>
  <c r="J122" i="2"/>
  <c r="H123" i="2"/>
  <c r="H124" i="2"/>
  <c r="H125" i="2"/>
  <c r="I125" i="2"/>
  <c r="J125" i="2"/>
  <c r="H126" i="2"/>
  <c r="I126" i="2"/>
  <c r="J126" i="2"/>
  <c r="H127" i="2"/>
  <c r="H128" i="2"/>
  <c r="H129" i="2"/>
  <c r="H130" i="2"/>
  <c r="H131" i="2"/>
  <c r="I131" i="2"/>
  <c r="J131" i="2"/>
  <c r="H132" i="2"/>
  <c r="I132" i="2"/>
  <c r="J132" i="2"/>
  <c r="H133" i="2"/>
  <c r="I133" i="2"/>
  <c r="J133" i="2"/>
  <c r="H134" i="2"/>
  <c r="H135" i="2"/>
  <c r="H139" i="2"/>
  <c r="I139" i="2"/>
  <c r="J139" i="2"/>
  <c r="H140" i="2"/>
  <c r="I140" i="2"/>
  <c r="J140" i="2"/>
  <c r="H142" i="2"/>
  <c r="I142" i="2"/>
  <c r="J142" i="2"/>
  <c r="H143" i="2"/>
  <c r="I143" i="2"/>
  <c r="J143" i="2"/>
  <c r="H145" i="2"/>
  <c r="I145" i="2"/>
  <c r="J145" i="2"/>
  <c r="H146" i="2"/>
  <c r="I146" i="2"/>
  <c r="J146" i="2"/>
  <c r="H147" i="2"/>
  <c r="I147" i="2"/>
  <c r="J147" i="2"/>
  <c r="H149" i="2"/>
  <c r="I149" i="2"/>
  <c r="J149" i="2"/>
  <c r="H152" i="2"/>
  <c r="I152" i="2"/>
  <c r="J152" i="2"/>
  <c r="H153" i="2"/>
  <c r="I153" i="2"/>
  <c r="J153" i="2"/>
  <c r="H154" i="2"/>
  <c r="I154" i="2"/>
  <c r="J154" i="2"/>
  <c r="H156" i="2"/>
  <c r="I156" i="2"/>
  <c r="J156" i="2"/>
  <c r="H157" i="2"/>
  <c r="I157" i="2"/>
  <c r="J157" i="2"/>
  <c r="H158" i="2"/>
  <c r="I158" i="2"/>
  <c r="J158" i="2"/>
  <c r="H159" i="2"/>
  <c r="I159" i="2"/>
  <c r="J159" i="2"/>
  <c r="H160" i="2"/>
  <c r="I160" i="2"/>
  <c r="J160" i="2"/>
  <c r="H161" i="2"/>
  <c r="I161" i="2"/>
  <c r="J161" i="2"/>
  <c r="H166" i="2"/>
  <c r="I166" i="2"/>
  <c r="J166" i="2"/>
  <c r="H167" i="2"/>
  <c r="I167" i="2"/>
  <c r="J167" i="2"/>
  <c r="H168" i="2"/>
  <c r="I168" i="2"/>
  <c r="J168" i="2"/>
  <c r="H169" i="2"/>
  <c r="I169" i="2"/>
  <c r="J169" i="2"/>
  <c r="H170" i="2"/>
  <c r="I170" i="2"/>
  <c r="J170" i="2"/>
  <c r="H174" i="2"/>
  <c r="I174" i="2"/>
  <c r="J174" i="2"/>
  <c r="H176" i="2"/>
  <c r="I176" i="2"/>
  <c r="J176" i="2"/>
  <c r="H178" i="2"/>
  <c r="I178" i="2"/>
  <c r="J178" i="2"/>
  <c r="H179" i="2"/>
  <c r="I179" i="2"/>
  <c r="J179" i="2"/>
  <c r="H185" i="2"/>
  <c r="I185" i="2"/>
  <c r="J185" i="2"/>
  <c r="H189" i="2"/>
  <c r="I189" i="2"/>
  <c r="J189" i="2"/>
  <c r="H193" i="2"/>
  <c r="I193" i="2"/>
  <c r="J193" i="2"/>
  <c r="H194" i="2"/>
  <c r="I194" i="2"/>
  <c r="J194" i="2"/>
  <c r="H211" i="2"/>
  <c r="I211" i="2"/>
  <c r="J211" i="2"/>
  <c r="H212" i="2"/>
  <c r="I212" i="2"/>
  <c r="J212" i="2"/>
  <c r="H213" i="2"/>
  <c r="I213" i="2"/>
  <c r="J213" i="2"/>
  <c r="H214" i="2"/>
  <c r="I214" i="2"/>
  <c r="J214" i="2"/>
  <c r="H216" i="2"/>
  <c r="I216" i="2"/>
  <c r="J216" i="2"/>
  <c r="H217" i="2"/>
  <c r="I217" i="2"/>
  <c r="J217" i="2"/>
  <c r="H219" i="2"/>
  <c r="I219" i="2"/>
  <c r="J219" i="2"/>
  <c r="H220" i="2"/>
  <c r="I220" i="2"/>
  <c r="J220" i="2"/>
  <c r="H221" i="2"/>
  <c r="I221" i="2"/>
  <c r="J221" i="2"/>
  <c r="H223" i="2"/>
  <c r="I223" i="2"/>
  <c r="J223" i="2"/>
  <c r="H224" i="2"/>
  <c r="I224" i="2"/>
  <c r="J224" i="2"/>
  <c r="H225" i="2"/>
  <c r="I225" i="2"/>
  <c r="J225" i="2"/>
  <c r="H227" i="2"/>
  <c r="I227" i="2"/>
  <c r="J227" i="2"/>
  <c r="H228" i="2"/>
  <c r="I228" i="2"/>
  <c r="J228" i="2"/>
  <c r="H230" i="2"/>
  <c r="I230" i="2"/>
  <c r="J230" i="2"/>
  <c r="H231" i="2"/>
  <c r="I231" i="2"/>
  <c r="J231" i="2"/>
  <c r="H232" i="2"/>
  <c r="I232" i="2"/>
  <c r="J232" i="2"/>
  <c r="H233" i="2"/>
  <c r="I233" i="2"/>
  <c r="J233" i="2"/>
  <c r="H234" i="2"/>
  <c r="I234" i="2"/>
  <c r="J234" i="2"/>
  <c r="H235" i="2"/>
  <c r="I235" i="2"/>
  <c r="J235" i="2"/>
  <c r="H236" i="2"/>
  <c r="I236" i="2"/>
  <c r="J236" i="2"/>
  <c r="H238" i="2"/>
  <c r="I238" i="2"/>
  <c r="J238" i="2"/>
  <c r="H239" i="2"/>
  <c r="I239" i="2"/>
  <c r="J239" i="2"/>
  <c r="H240" i="2"/>
  <c r="I240" i="2"/>
  <c r="J240" i="2"/>
  <c r="H241" i="2"/>
  <c r="I241" i="2"/>
  <c r="J241" i="2"/>
  <c r="H243" i="2"/>
  <c r="I243" i="2"/>
  <c r="J243" i="2"/>
  <c r="H244" i="2"/>
  <c r="I244" i="2"/>
  <c r="J244" i="2"/>
  <c r="H246" i="2"/>
  <c r="I246" i="2"/>
  <c r="J246" i="2"/>
  <c r="H247" i="2"/>
  <c r="I247" i="2"/>
  <c r="J247" i="2"/>
  <c r="H248" i="2"/>
  <c r="I248" i="2"/>
  <c r="J248" i="2"/>
  <c r="H250" i="2"/>
  <c r="I250" i="2"/>
  <c r="J250" i="2"/>
  <c r="H251" i="2"/>
  <c r="I251" i="2"/>
  <c r="J251" i="2"/>
  <c r="H252" i="2"/>
  <c r="I252" i="2"/>
  <c r="J252" i="2"/>
  <c r="H253" i="2"/>
  <c r="I253" i="2"/>
  <c r="J253" i="2"/>
  <c r="H254" i="2"/>
  <c r="I254" i="2"/>
  <c r="J254" i="2"/>
  <c r="H255" i="2"/>
  <c r="I255" i="2"/>
  <c r="J255" i="2"/>
  <c r="H257" i="2"/>
  <c r="I257" i="2"/>
  <c r="J257" i="2"/>
  <c r="H258" i="2"/>
  <c r="I258" i="2"/>
  <c r="J258" i="2"/>
  <c r="H259" i="2"/>
  <c r="I259" i="2"/>
  <c r="J259" i="2"/>
  <c r="H260" i="2"/>
  <c r="I260" i="2"/>
  <c r="J260" i="2"/>
  <c r="H261" i="2"/>
  <c r="I261" i="2"/>
  <c r="J261" i="2"/>
  <c r="H262" i="2"/>
  <c r="I262" i="2"/>
  <c r="J262" i="2"/>
  <c r="H263" i="2"/>
  <c r="I263" i="2"/>
  <c r="J263" i="2"/>
  <c r="H264" i="2"/>
  <c r="I264" i="2"/>
  <c r="J264" i="2"/>
  <c r="H265" i="2"/>
  <c r="I265" i="2"/>
  <c r="J265" i="2"/>
  <c r="H267" i="2"/>
  <c r="I267" i="2"/>
  <c r="J267" i="2"/>
  <c r="H268" i="2"/>
  <c r="I268" i="2"/>
  <c r="J268" i="2"/>
  <c r="H269" i="2"/>
  <c r="I269" i="2"/>
  <c r="J269" i="2"/>
  <c r="H271" i="2"/>
  <c r="I271" i="2"/>
  <c r="J271" i="2"/>
  <c r="H272" i="2"/>
  <c r="I272" i="2"/>
  <c r="J272" i="2"/>
  <c r="H273" i="2"/>
  <c r="I273" i="2"/>
  <c r="J273" i="2"/>
  <c r="H275" i="2"/>
  <c r="I275" i="2"/>
  <c r="J275" i="2"/>
  <c r="H276" i="2"/>
  <c r="I276" i="2"/>
  <c r="J276" i="2"/>
  <c r="H277" i="2"/>
  <c r="I277" i="2"/>
  <c r="J277" i="2"/>
  <c r="H279" i="2"/>
  <c r="I279" i="2"/>
  <c r="J279" i="2"/>
  <c r="H280" i="2"/>
  <c r="I280" i="2"/>
  <c r="J280" i="2"/>
  <c r="H281" i="2"/>
  <c r="I281" i="2"/>
  <c r="J281" i="2"/>
  <c r="H282" i="2"/>
  <c r="I282" i="2"/>
  <c r="J282" i="2"/>
  <c r="H283" i="2"/>
  <c r="I283" i="2"/>
  <c r="J283" i="2"/>
  <c r="H285" i="2"/>
  <c r="I285" i="2"/>
  <c r="J285" i="2"/>
  <c r="H286" i="2"/>
  <c r="I286" i="2"/>
  <c r="J286" i="2"/>
  <c r="H287" i="2"/>
  <c r="I287" i="2"/>
  <c r="J287" i="2"/>
  <c r="H288" i="2"/>
  <c r="I288" i="2"/>
  <c r="J288" i="2"/>
  <c r="H290" i="2"/>
  <c r="I290" i="2"/>
  <c r="J290" i="2"/>
  <c r="H291" i="2"/>
  <c r="I291" i="2"/>
  <c r="J291" i="2"/>
  <c r="H292" i="2"/>
  <c r="I292" i="2"/>
  <c r="J292" i="2"/>
  <c r="H293" i="2"/>
  <c r="I293" i="2"/>
  <c r="J293" i="2"/>
  <c r="H295" i="2"/>
  <c r="I295" i="2"/>
  <c r="J295" i="2"/>
  <c r="H296" i="2"/>
  <c r="I296" i="2"/>
  <c r="J296" i="2"/>
  <c r="H298" i="2"/>
  <c r="I298" i="2"/>
  <c r="J298" i="2"/>
  <c r="H299" i="2"/>
  <c r="I299" i="2"/>
  <c r="J299" i="2"/>
  <c r="H301" i="2"/>
  <c r="I301" i="2"/>
  <c r="J301" i="2"/>
  <c r="H302" i="2"/>
  <c r="I302" i="2"/>
  <c r="J302" i="2"/>
  <c r="H303" i="2"/>
  <c r="I303" i="2"/>
  <c r="J303" i="2"/>
  <c r="H304" i="2"/>
  <c r="I304" i="2"/>
  <c r="J304" i="2"/>
  <c r="H305" i="2"/>
  <c r="I305" i="2"/>
  <c r="J305" i="2"/>
  <c r="H307" i="2"/>
  <c r="I307" i="2"/>
  <c r="J307" i="2"/>
  <c r="H308" i="2"/>
  <c r="I308" i="2"/>
  <c r="J308" i="2"/>
  <c r="H309" i="2"/>
  <c r="I309" i="2"/>
  <c r="J309" i="2"/>
  <c r="H310" i="2"/>
  <c r="I310" i="2"/>
  <c r="J310" i="2"/>
  <c r="H313" i="2"/>
  <c r="I313" i="2"/>
  <c r="J313" i="2"/>
  <c r="H314" i="2"/>
  <c r="I314" i="2"/>
  <c r="J314" i="2"/>
  <c r="H316" i="2"/>
  <c r="I316" i="2"/>
  <c r="J316" i="2"/>
  <c r="H317" i="2"/>
  <c r="I317" i="2"/>
  <c r="J317" i="2"/>
  <c r="H319" i="2"/>
  <c r="I319" i="2"/>
  <c r="J319" i="2"/>
  <c r="H320" i="2"/>
  <c r="I320" i="2"/>
  <c r="J320" i="2"/>
  <c r="H322" i="2"/>
  <c r="I322" i="2"/>
  <c r="J322" i="2"/>
  <c r="H323" i="2"/>
  <c r="I323" i="2"/>
  <c r="J323" i="2"/>
  <c r="H324" i="2"/>
  <c r="I324" i="2"/>
  <c r="J324" i="2"/>
  <c r="H325" i="2"/>
  <c r="I325" i="2"/>
  <c r="J325" i="2"/>
  <c r="H326" i="2"/>
  <c r="I326" i="2"/>
  <c r="J326" i="2"/>
  <c r="H327" i="2"/>
  <c r="I327" i="2"/>
  <c r="J327" i="2"/>
  <c r="H328" i="2"/>
  <c r="I328" i="2"/>
  <c r="J328" i="2"/>
  <c r="H329" i="2"/>
  <c r="I329" i="2"/>
  <c r="J329" i="2"/>
  <c r="H330" i="2"/>
  <c r="I330" i="2"/>
  <c r="J330" i="2"/>
  <c r="H331" i="2"/>
  <c r="I331" i="2"/>
  <c r="J331" i="2"/>
  <c r="H333" i="2"/>
  <c r="I333" i="2"/>
  <c r="J333" i="2"/>
  <c r="H335" i="2"/>
  <c r="I335" i="2"/>
  <c r="J335" i="2"/>
  <c r="H336" i="2"/>
  <c r="I336" i="2"/>
  <c r="J336" i="2"/>
  <c r="H338" i="2"/>
  <c r="I338" i="2"/>
  <c r="J338" i="2"/>
  <c r="H340" i="2"/>
  <c r="I340" i="2"/>
  <c r="J340" i="2"/>
  <c r="H342" i="2"/>
  <c r="I342" i="2"/>
  <c r="J342" i="2"/>
  <c r="H344" i="2"/>
  <c r="I344" i="2"/>
  <c r="J344" i="2"/>
  <c r="H345" i="2"/>
  <c r="I345" i="2"/>
  <c r="J345" i="2"/>
  <c r="H346" i="2"/>
  <c r="I346" i="2"/>
  <c r="J346" i="2"/>
  <c r="H347" i="2"/>
  <c r="I347" i="2"/>
  <c r="J347" i="2"/>
  <c r="H350" i="2"/>
  <c r="I350" i="2"/>
  <c r="J350" i="2"/>
  <c r="H351" i="2"/>
  <c r="I351" i="2"/>
  <c r="J351" i="2"/>
  <c r="H352" i="2"/>
  <c r="I352" i="2"/>
  <c r="J352" i="2"/>
  <c r="H354" i="2"/>
  <c r="I354" i="2"/>
  <c r="J354" i="2"/>
  <c r="H355" i="2"/>
  <c r="I355" i="2"/>
  <c r="J355" i="2"/>
  <c r="H356" i="2"/>
  <c r="I356" i="2"/>
  <c r="J356" i="2"/>
  <c r="H358" i="2"/>
  <c r="I358" i="2"/>
  <c r="J358" i="2"/>
  <c r="H359" i="2"/>
  <c r="I359" i="2"/>
  <c r="J359" i="2"/>
  <c r="H361" i="2"/>
  <c r="I361" i="2"/>
  <c r="J361" i="2"/>
  <c r="H362" i="2"/>
  <c r="I362" i="2"/>
  <c r="J362" i="2"/>
  <c r="H363" i="2"/>
  <c r="I363" i="2"/>
  <c r="J363" i="2"/>
  <c r="H364" i="2"/>
  <c r="I364" i="2"/>
  <c r="J364" i="2"/>
  <c r="H365" i="2"/>
  <c r="I365" i="2"/>
  <c r="J365" i="2"/>
  <c r="H366" i="2"/>
  <c r="I366" i="2"/>
  <c r="J366" i="2"/>
  <c r="H367" i="2"/>
  <c r="I367" i="2"/>
  <c r="J367" i="2"/>
  <c r="H368" i="2"/>
  <c r="I368" i="2"/>
  <c r="J368" i="2"/>
  <c r="H369" i="2"/>
  <c r="I369" i="2"/>
  <c r="J369" i="2"/>
  <c r="H370" i="2"/>
  <c r="I370" i="2"/>
  <c r="J370" i="2"/>
  <c r="H372" i="2"/>
  <c r="I372" i="2"/>
  <c r="J372" i="2"/>
  <c r="H374" i="2"/>
  <c r="I374" i="2"/>
  <c r="J374" i="2"/>
  <c r="H375" i="2"/>
  <c r="I375" i="2"/>
  <c r="J375" i="2"/>
  <c r="H377" i="2"/>
  <c r="I377" i="2"/>
  <c r="J377" i="2"/>
  <c r="H379" i="2"/>
  <c r="I379" i="2"/>
  <c r="J379" i="2"/>
  <c r="H381" i="2"/>
  <c r="I381" i="2"/>
  <c r="J381" i="2"/>
  <c r="H383" i="2"/>
  <c r="I383" i="2"/>
  <c r="J383" i="2"/>
  <c r="H384" i="2"/>
  <c r="I384" i="2"/>
  <c r="J384" i="2"/>
  <c r="H385" i="2"/>
  <c r="I385" i="2"/>
  <c r="J385" i="2"/>
  <c r="H386" i="2"/>
  <c r="I386" i="2"/>
  <c r="J386" i="2"/>
  <c r="H389" i="2"/>
  <c r="I389" i="2"/>
  <c r="J389" i="2"/>
  <c r="H390" i="2"/>
  <c r="I390" i="2"/>
  <c r="J390" i="2"/>
  <c r="H391" i="2"/>
  <c r="I391" i="2"/>
  <c r="J391" i="2"/>
  <c r="H393" i="2"/>
  <c r="I393" i="2"/>
  <c r="J393" i="2"/>
  <c r="H394" i="2"/>
  <c r="I394" i="2"/>
  <c r="J394" i="2"/>
  <c r="H395" i="2"/>
  <c r="I395" i="2"/>
  <c r="J395" i="2"/>
  <c r="H397" i="2"/>
  <c r="I397" i="2"/>
  <c r="J397" i="2"/>
  <c r="H398" i="2"/>
  <c r="I398" i="2"/>
  <c r="J398" i="2"/>
  <c r="H400" i="2"/>
  <c r="I400" i="2"/>
  <c r="J400" i="2"/>
  <c r="H401" i="2"/>
  <c r="I401" i="2"/>
  <c r="J401" i="2"/>
  <c r="H402" i="2"/>
  <c r="I402" i="2"/>
  <c r="J402" i="2"/>
  <c r="H403" i="2"/>
  <c r="I403" i="2"/>
  <c r="J403" i="2"/>
  <c r="H404" i="2"/>
  <c r="I404" i="2"/>
  <c r="J404" i="2"/>
  <c r="H405" i="2"/>
  <c r="I405" i="2"/>
  <c r="J405" i="2"/>
  <c r="H406" i="2"/>
  <c r="I406" i="2"/>
  <c r="J406" i="2"/>
  <c r="H407" i="2"/>
  <c r="I407" i="2"/>
  <c r="J407" i="2"/>
  <c r="H408" i="2"/>
  <c r="I408" i="2"/>
  <c r="J408" i="2"/>
  <c r="H409" i="2"/>
  <c r="I409" i="2"/>
  <c r="J409" i="2"/>
  <c r="H411" i="2"/>
  <c r="I411" i="2"/>
  <c r="J411" i="2"/>
  <c r="H413" i="2"/>
  <c r="I413" i="2"/>
  <c r="J413" i="2"/>
  <c r="H414" i="2"/>
  <c r="I414" i="2"/>
  <c r="J414" i="2"/>
  <c r="H416" i="2"/>
  <c r="I416" i="2"/>
  <c r="J416" i="2"/>
  <c r="H418" i="2"/>
  <c r="I418" i="2"/>
  <c r="J418" i="2"/>
  <c r="H420" i="2"/>
  <c r="I420" i="2"/>
  <c r="J420" i="2"/>
  <c r="H422" i="2"/>
  <c r="I422" i="2"/>
  <c r="J422" i="2"/>
  <c r="H423" i="2"/>
  <c r="I423" i="2"/>
  <c r="J423" i="2"/>
  <c r="H424" i="2"/>
  <c r="I424" i="2"/>
  <c r="J424" i="2"/>
  <c r="H425" i="2"/>
  <c r="I425" i="2"/>
  <c r="J425" i="2"/>
  <c r="H428" i="2"/>
  <c r="I428" i="2"/>
  <c r="J428" i="2"/>
  <c r="H429" i="2"/>
  <c r="I429" i="2"/>
  <c r="J429" i="2"/>
  <c r="H430" i="2"/>
  <c r="I430" i="2"/>
  <c r="J430" i="2"/>
  <c r="H432" i="2"/>
  <c r="I432" i="2"/>
  <c r="J432" i="2"/>
  <c r="H433" i="2"/>
  <c r="I433" i="2"/>
  <c r="J433" i="2"/>
  <c r="H434" i="2"/>
  <c r="I434" i="2"/>
  <c r="J434" i="2"/>
  <c r="H436" i="2"/>
  <c r="I436" i="2"/>
  <c r="J436" i="2"/>
  <c r="H437" i="2"/>
  <c r="I437" i="2"/>
  <c r="J437" i="2"/>
  <c r="H439" i="2"/>
  <c r="I439" i="2"/>
  <c r="J439" i="2"/>
  <c r="H440" i="2"/>
  <c r="I440" i="2"/>
  <c r="J440" i="2"/>
  <c r="H441" i="2"/>
  <c r="I441" i="2"/>
  <c r="J441" i="2"/>
  <c r="H442" i="2"/>
  <c r="I442" i="2"/>
  <c r="J442" i="2"/>
  <c r="H443" i="2"/>
  <c r="I443" i="2"/>
  <c r="J443" i="2"/>
  <c r="H444" i="2"/>
  <c r="I444" i="2"/>
  <c r="J444" i="2"/>
  <c r="H445" i="2"/>
  <c r="I445" i="2"/>
  <c r="J445" i="2"/>
  <c r="H446" i="2"/>
  <c r="I446" i="2"/>
  <c r="J446" i="2"/>
  <c r="H447" i="2"/>
  <c r="I447" i="2"/>
  <c r="J447" i="2"/>
  <c r="H448" i="2"/>
  <c r="I448" i="2"/>
  <c r="J448" i="2"/>
  <c r="H450" i="2"/>
  <c r="I450" i="2"/>
  <c r="J450" i="2"/>
  <c r="H452" i="2"/>
  <c r="I452" i="2"/>
  <c r="J452" i="2"/>
  <c r="H453" i="2"/>
  <c r="I453" i="2"/>
  <c r="J453" i="2"/>
  <c r="H455" i="2"/>
  <c r="I455" i="2"/>
  <c r="J455" i="2"/>
  <c r="H457" i="2"/>
  <c r="I457" i="2"/>
  <c r="J457" i="2"/>
  <c r="H458" i="2"/>
  <c r="I458" i="2"/>
  <c r="J458" i="2"/>
  <c r="H459" i="2"/>
  <c r="I459" i="2"/>
  <c r="J459" i="2"/>
  <c r="H461" i="2"/>
  <c r="I461" i="2"/>
  <c r="J461" i="2"/>
  <c r="H462" i="2"/>
  <c r="I462" i="2"/>
  <c r="J462" i="2"/>
  <c r="H463" i="2"/>
  <c r="I463" i="2"/>
  <c r="J463" i="2"/>
  <c r="H464" i="2"/>
  <c r="I464" i="2"/>
  <c r="J464" i="2"/>
  <c r="H466" i="2"/>
  <c r="I466" i="2"/>
  <c r="J466" i="2"/>
  <c r="H467" i="2"/>
  <c r="I467" i="2"/>
  <c r="J467" i="2"/>
  <c r="H468" i="2"/>
  <c r="I468" i="2"/>
  <c r="J468" i="2"/>
  <c r="H469" i="2"/>
  <c r="I469" i="2"/>
  <c r="J469" i="2"/>
  <c r="H470" i="2"/>
  <c r="I470" i="2"/>
  <c r="J470" i="2"/>
  <c r="H472" i="2"/>
  <c r="I472" i="2"/>
  <c r="J472" i="2"/>
  <c r="J117" i="2"/>
  <c r="I117" i="2"/>
  <c r="H117" i="2"/>
  <c r="E135" i="2"/>
  <c r="I135" i="2" s="1"/>
  <c r="E134" i="2"/>
  <c r="J134" i="2" s="1"/>
  <c r="E130" i="2"/>
  <c r="E128" i="2"/>
  <c r="J128" i="2" s="1"/>
  <c r="E127" i="2"/>
  <c r="I127" i="2" s="1"/>
  <c r="E124" i="2"/>
  <c r="J124" i="2" s="1"/>
  <c r="E123" i="2"/>
  <c r="J123" i="2" s="1"/>
  <c r="H13" i="2"/>
  <c r="I13" i="2"/>
  <c r="J13" i="2"/>
  <c r="H15" i="2"/>
  <c r="I15" i="2"/>
  <c r="J15" i="2"/>
  <c r="H17" i="2"/>
  <c r="I17" i="2"/>
  <c r="J17" i="2"/>
  <c r="H18" i="2"/>
  <c r="I18" i="2"/>
  <c r="J18" i="2"/>
  <c r="H20" i="2"/>
  <c r="I20" i="2"/>
  <c r="J20" i="2"/>
  <c r="H21" i="2"/>
  <c r="I21" i="2"/>
  <c r="J21" i="2"/>
  <c r="H22" i="2"/>
  <c r="I22" i="2"/>
  <c r="J22" i="2"/>
  <c r="H23" i="2"/>
  <c r="I23" i="2"/>
  <c r="J23" i="2"/>
  <c r="H24" i="2"/>
  <c r="I24" i="2"/>
  <c r="J24" i="2"/>
  <c r="H25" i="2"/>
  <c r="I25" i="2"/>
  <c r="J25" i="2"/>
  <c r="H27" i="2"/>
  <c r="I27" i="2"/>
  <c r="J27" i="2"/>
  <c r="H30" i="2"/>
  <c r="I30" i="2"/>
  <c r="J30" i="2"/>
  <c r="H32" i="2"/>
  <c r="I32" i="2"/>
  <c r="J32" i="2"/>
  <c r="H33" i="2"/>
  <c r="I33" i="2"/>
  <c r="J33" i="2"/>
  <c r="H34" i="2"/>
  <c r="I34" i="2"/>
  <c r="J34" i="2"/>
  <c r="H36" i="2"/>
  <c r="I36" i="2"/>
  <c r="J36" i="2"/>
  <c r="H38" i="2"/>
  <c r="I38" i="2"/>
  <c r="J38" i="2"/>
  <c r="H39" i="2"/>
  <c r="I39" i="2"/>
  <c r="J39" i="2"/>
  <c r="H40" i="2"/>
  <c r="I40" i="2"/>
  <c r="J40" i="2"/>
  <c r="H41" i="2"/>
  <c r="I41" i="2"/>
  <c r="J41" i="2"/>
  <c r="H44" i="2"/>
  <c r="I44" i="2"/>
  <c r="J44" i="2"/>
  <c r="H45" i="2"/>
  <c r="I45" i="2"/>
  <c r="J45" i="2"/>
  <c r="H46" i="2"/>
  <c r="I46" i="2"/>
  <c r="J46" i="2"/>
  <c r="H47" i="2"/>
  <c r="I47" i="2"/>
  <c r="J47" i="2"/>
  <c r="H48" i="2"/>
  <c r="I48" i="2"/>
  <c r="J48" i="2"/>
  <c r="H49" i="2"/>
  <c r="I49" i="2"/>
  <c r="J49" i="2"/>
  <c r="H50" i="2"/>
  <c r="I50" i="2"/>
  <c r="J50" i="2"/>
  <c r="H51" i="2"/>
  <c r="I51" i="2"/>
  <c r="J51" i="2"/>
  <c r="H52" i="2"/>
  <c r="I52" i="2"/>
  <c r="J52" i="2"/>
  <c r="H53" i="2"/>
  <c r="I53" i="2"/>
  <c r="J53" i="2"/>
  <c r="H54" i="2"/>
  <c r="I54" i="2"/>
  <c r="J54" i="2"/>
  <c r="H55" i="2"/>
  <c r="I55" i="2"/>
  <c r="J55" i="2"/>
  <c r="H56" i="2"/>
  <c r="I56" i="2"/>
  <c r="J56" i="2"/>
  <c r="H57" i="2"/>
  <c r="I57" i="2"/>
  <c r="J57" i="2"/>
  <c r="H58" i="2"/>
  <c r="I58" i="2"/>
  <c r="J58" i="2"/>
  <c r="H60" i="2"/>
  <c r="I60" i="2"/>
  <c r="J60" i="2"/>
  <c r="H61" i="2"/>
  <c r="I61" i="2"/>
  <c r="J61" i="2"/>
  <c r="H62" i="2"/>
  <c r="I62" i="2"/>
  <c r="J62" i="2"/>
  <c r="H63" i="2"/>
  <c r="I63" i="2"/>
  <c r="J63" i="2"/>
  <c r="H64" i="2"/>
  <c r="I64" i="2"/>
  <c r="J64" i="2"/>
  <c r="H66" i="2"/>
  <c r="I66" i="2"/>
  <c r="J66" i="2"/>
  <c r="H67" i="2"/>
  <c r="H68" i="2"/>
  <c r="H69" i="2"/>
  <c r="I69" i="2"/>
  <c r="J69" i="2"/>
  <c r="H70" i="2"/>
  <c r="I70" i="2"/>
  <c r="J70" i="2"/>
  <c r="H71" i="2"/>
  <c r="I71" i="2"/>
  <c r="J71" i="2"/>
  <c r="H72" i="2"/>
  <c r="I72" i="2"/>
  <c r="J72" i="2"/>
  <c r="H73" i="2"/>
  <c r="I73" i="2"/>
  <c r="J73" i="2"/>
  <c r="H74" i="2"/>
  <c r="I74" i="2"/>
  <c r="J74" i="2"/>
  <c r="H77" i="2"/>
  <c r="I77" i="2"/>
  <c r="J77" i="2"/>
  <c r="H78" i="2"/>
  <c r="I78" i="2"/>
  <c r="J78" i="2"/>
  <c r="H79" i="2"/>
  <c r="I79" i="2"/>
  <c r="J79" i="2"/>
  <c r="H80" i="2"/>
  <c r="I80" i="2"/>
  <c r="J80" i="2"/>
  <c r="H81" i="2"/>
  <c r="I81" i="2"/>
  <c r="J81" i="2"/>
  <c r="H83" i="2"/>
  <c r="I83" i="2"/>
  <c r="J83" i="2"/>
  <c r="H85" i="2"/>
  <c r="I85" i="2"/>
  <c r="J85" i="2"/>
  <c r="H86" i="2"/>
  <c r="I86" i="2"/>
  <c r="J86" i="2"/>
  <c r="H87" i="2"/>
  <c r="I87" i="2"/>
  <c r="J87" i="2"/>
  <c r="H88" i="2"/>
  <c r="I88" i="2"/>
  <c r="J88" i="2"/>
  <c r="H89" i="2"/>
  <c r="I89" i="2"/>
  <c r="J89" i="2"/>
  <c r="H90" i="2"/>
  <c r="I90" i="2"/>
  <c r="J90" i="2"/>
  <c r="H91" i="2"/>
  <c r="I91" i="2"/>
  <c r="J91" i="2"/>
  <c r="H93" i="2"/>
  <c r="I93" i="2"/>
  <c r="J93" i="2"/>
  <c r="H94" i="2"/>
  <c r="I94" i="2"/>
  <c r="J94" i="2"/>
  <c r="H95" i="2"/>
  <c r="I95" i="2"/>
  <c r="J95" i="2"/>
  <c r="H96" i="2"/>
  <c r="I96" i="2"/>
  <c r="J96" i="2"/>
  <c r="H99" i="2"/>
  <c r="I99" i="2"/>
  <c r="J99" i="2"/>
  <c r="H100" i="2"/>
  <c r="I100" i="2"/>
  <c r="J100" i="2"/>
  <c r="H101" i="2"/>
  <c r="I101" i="2"/>
  <c r="J101" i="2"/>
  <c r="H102" i="2"/>
  <c r="I102" i="2"/>
  <c r="J102" i="2"/>
  <c r="H103" i="2"/>
  <c r="I103" i="2"/>
  <c r="J103" i="2"/>
  <c r="H104" i="2"/>
  <c r="I104" i="2"/>
  <c r="J104" i="2"/>
  <c r="H105" i="2"/>
  <c r="I105" i="2"/>
  <c r="J105" i="2"/>
  <c r="H106" i="2"/>
  <c r="H107" i="2"/>
  <c r="H108" i="2"/>
  <c r="H109" i="2"/>
  <c r="H111" i="2"/>
  <c r="I111" i="2"/>
  <c r="J111" i="2"/>
  <c r="H112" i="2"/>
  <c r="I112" i="2"/>
  <c r="J112" i="2"/>
  <c r="H113" i="2"/>
  <c r="I113" i="2"/>
  <c r="J113" i="2"/>
  <c r="J12" i="2"/>
  <c r="I12" i="2"/>
  <c r="H12" i="2"/>
  <c r="E109" i="2"/>
  <c r="I109" i="2" s="1"/>
  <c r="E108" i="2"/>
  <c r="E107" i="2"/>
  <c r="E106" i="2"/>
  <c r="I106" i="2" s="1"/>
  <c r="E68" i="2"/>
  <c r="J68" i="2" s="1"/>
  <c r="E67" i="2"/>
  <c r="I697" i="2" l="1"/>
  <c r="I765" i="2"/>
  <c r="G793" i="2"/>
  <c r="H793" i="2" s="1"/>
  <c r="H794" i="2"/>
  <c r="H792" i="2"/>
  <c r="K428" i="2"/>
  <c r="K422" i="2"/>
  <c r="K224" i="2"/>
  <c r="K55" i="2"/>
  <c r="K543" i="2"/>
  <c r="K636" i="2"/>
  <c r="K619" i="2"/>
  <c r="K614" i="2"/>
  <c r="K601" i="2"/>
  <c r="K41" i="2"/>
  <c r="K660" i="2"/>
  <c r="A252" i="2"/>
  <c r="K667" i="2"/>
  <c r="K583" i="2"/>
  <c r="K613" i="2"/>
  <c r="K514" i="2"/>
  <c r="K652" i="2"/>
  <c r="K643" i="2"/>
  <c r="K603" i="2"/>
  <c r="K680" i="2"/>
  <c r="K38" i="2"/>
  <c r="K418" i="2"/>
  <c r="K406" i="2"/>
  <c r="K385" i="2"/>
  <c r="K340" i="2"/>
  <c r="K302" i="2"/>
  <c r="K252" i="2"/>
  <c r="K241" i="2"/>
  <c r="K597" i="2"/>
  <c r="K487" i="2"/>
  <c r="K483" i="2"/>
  <c r="K690" i="2"/>
  <c r="K674" i="2"/>
  <c r="K668" i="2"/>
  <c r="K416" i="2"/>
  <c r="K409" i="2"/>
  <c r="K390" i="2"/>
  <c r="K529" i="2"/>
  <c r="K501" i="2"/>
  <c r="K661" i="2"/>
  <c r="K666" i="2"/>
  <c r="K499" i="2"/>
  <c r="I520" i="2"/>
  <c r="K520" i="2" s="1"/>
  <c r="K436" i="2"/>
  <c r="K430" i="2"/>
  <c r="K424" i="2"/>
  <c r="K646" i="2"/>
  <c r="K642" i="2"/>
  <c r="K46" i="2"/>
  <c r="K486" i="2"/>
  <c r="K688" i="2"/>
  <c r="K682" i="2"/>
  <c r="K657" i="2"/>
  <c r="K131" i="2"/>
  <c r="K15" i="2"/>
  <c r="K522" i="2"/>
  <c r="K687" i="2"/>
  <c r="K90" i="2"/>
  <c r="K470" i="2"/>
  <c r="K461" i="2"/>
  <c r="K448" i="2"/>
  <c r="K444" i="2"/>
  <c r="K580" i="2"/>
  <c r="K575" i="2"/>
  <c r="K640" i="2"/>
  <c r="K617" i="2"/>
  <c r="K634" i="2"/>
  <c r="K616" i="2"/>
  <c r="K394" i="2"/>
  <c r="K99" i="2"/>
  <c r="K463" i="2"/>
  <c r="K442" i="2"/>
  <c r="K413" i="2"/>
  <c r="K407" i="2"/>
  <c r="K398" i="2"/>
  <c r="K663" i="2"/>
  <c r="K637" i="2"/>
  <c r="K87" i="2"/>
  <c r="K81" i="2"/>
  <c r="K77" i="2"/>
  <c r="K386" i="2"/>
  <c r="K122" i="2"/>
  <c r="K649" i="2"/>
  <c r="K627" i="2"/>
  <c r="K623" i="2"/>
  <c r="K611" i="2"/>
  <c r="K606" i="2"/>
  <c r="K631" i="2"/>
  <c r="K622" i="2"/>
  <c r="K472" i="2"/>
  <c r="K100" i="2"/>
  <c r="K69" i="2"/>
  <c r="K27" i="2"/>
  <c r="K255" i="2"/>
  <c r="K193" i="2"/>
  <c r="K158" i="2"/>
  <c r="K559" i="2"/>
  <c r="I510" i="2"/>
  <c r="K510" i="2" s="1"/>
  <c r="K670" i="2"/>
  <c r="K655" i="2"/>
  <c r="K651" i="2"/>
  <c r="K625" i="2"/>
  <c r="K604" i="2"/>
  <c r="K21" i="2"/>
  <c r="K369" i="2"/>
  <c r="K355" i="2"/>
  <c r="K344" i="2"/>
  <c r="K326" i="2"/>
  <c r="K322" i="2"/>
  <c r="K309" i="2"/>
  <c r="K293" i="2"/>
  <c r="K288" i="2"/>
  <c r="K268" i="2"/>
  <c r="K263" i="2"/>
  <c r="K259" i="2"/>
  <c r="K234" i="2"/>
  <c r="K230" i="2"/>
  <c r="K552" i="2"/>
  <c r="K546" i="2"/>
  <c r="K539" i="2"/>
  <c r="K517" i="2"/>
  <c r="K684" i="2"/>
  <c r="K659" i="2"/>
  <c r="K654" i="2"/>
  <c r="K156" i="2"/>
  <c r="K56" i="2"/>
  <c r="K414" i="2"/>
  <c r="K408" i="2"/>
  <c r="K119" i="2"/>
  <c r="K576" i="2"/>
  <c r="K488" i="2"/>
  <c r="K484" i="2"/>
  <c r="K691" i="2"/>
  <c r="K685" i="2"/>
  <c r="K656" i="2"/>
  <c r="K644" i="2"/>
  <c r="K615" i="2"/>
  <c r="K113" i="2"/>
  <c r="K452" i="2"/>
  <c r="K502" i="2"/>
  <c r="K675" i="2"/>
  <c r="K647" i="2"/>
  <c r="K467" i="2"/>
  <c r="K462" i="2"/>
  <c r="K457" i="2"/>
  <c r="K441" i="2"/>
  <c r="K381" i="2"/>
  <c r="K374" i="2"/>
  <c r="K342" i="2"/>
  <c r="K320" i="2"/>
  <c r="K308" i="2"/>
  <c r="K248" i="2"/>
  <c r="K233" i="2"/>
  <c r="K568" i="2"/>
  <c r="K562" i="2"/>
  <c r="K544" i="2"/>
  <c r="K626" i="2"/>
  <c r="K610" i="2"/>
  <c r="K391" i="2"/>
  <c r="K532" i="2"/>
  <c r="K423" i="2"/>
  <c r="K296" i="2"/>
  <c r="K588" i="2"/>
  <c r="K662" i="2"/>
  <c r="K600" i="2"/>
  <c r="I500" i="2"/>
  <c r="K500" i="2" s="1"/>
  <c r="K469" i="2"/>
  <c r="K464" i="2"/>
  <c r="K453" i="2"/>
  <c r="K443" i="2"/>
  <c r="K439" i="2"/>
  <c r="K405" i="2"/>
  <c r="K395" i="2"/>
  <c r="K366" i="2"/>
  <c r="K362" i="2"/>
  <c r="K345" i="2"/>
  <c r="K317" i="2"/>
  <c r="K310" i="2"/>
  <c r="K305" i="2"/>
  <c r="K301" i="2"/>
  <c r="K246" i="2"/>
  <c r="K553" i="2"/>
  <c r="K547" i="2"/>
  <c r="K624" i="2"/>
  <c r="K607" i="2"/>
  <c r="K152" i="2"/>
  <c r="K213" i="2"/>
  <c r="K161" i="2"/>
  <c r="K153" i="2"/>
  <c r="K178" i="2"/>
  <c r="K169" i="2"/>
  <c r="K681" i="2"/>
  <c r="K679" i="2"/>
  <c r="K678" i="2"/>
  <c r="K677" i="2"/>
  <c r="K673" i="2"/>
  <c r="K672" i="2"/>
  <c r="K653" i="2"/>
  <c r="K650" i="2"/>
  <c r="K645" i="2"/>
  <c r="K641" i="2"/>
  <c r="K639" i="2"/>
  <c r="K635" i="2"/>
  <c r="K633" i="2"/>
  <c r="K632" i="2"/>
  <c r="K630" i="2"/>
  <c r="K629" i="2"/>
  <c r="K621" i="2"/>
  <c r="K620" i="2"/>
  <c r="K612" i="2"/>
  <c r="K609" i="2"/>
  <c r="K605" i="2"/>
  <c r="K602" i="2"/>
  <c r="K599" i="2"/>
  <c r="I123" i="2"/>
  <c r="K123" i="2" s="1"/>
  <c r="K83" i="2"/>
  <c r="K78" i="2"/>
  <c r="K62" i="2"/>
  <c r="K17" i="2"/>
  <c r="K450" i="2"/>
  <c r="K445" i="2"/>
  <c r="K437" i="2"/>
  <c r="K432" i="2"/>
  <c r="K400" i="2"/>
  <c r="K356" i="2"/>
  <c r="K285" i="2"/>
  <c r="K275" i="2"/>
  <c r="K269" i="2"/>
  <c r="K260" i="2"/>
  <c r="K236" i="2"/>
  <c r="K211" i="2"/>
  <c r="K194" i="2"/>
  <c r="K570" i="2"/>
  <c r="K558" i="2"/>
  <c r="K540" i="2"/>
  <c r="K526" i="2"/>
  <c r="K504" i="2"/>
  <c r="K489" i="2"/>
  <c r="K49" i="2"/>
  <c r="K39" i="2"/>
  <c r="K420" i="2"/>
  <c r="K389" i="2"/>
  <c r="K118" i="2"/>
  <c r="I594" i="2"/>
  <c r="K594" i="2" s="1"/>
  <c r="K33" i="2"/>
  <c r="K455" i="2"/>
  <c r="K403" i="2"/>
  <c r="K480" i="2"/>
  <c r="K52" i="2"/>
  <c r="K48" i="2"/>
  <c r="K105" i="2"/>
  <c r="K74" i="2"/>
  <c r="K20" i="2"/>
  <c r="K447" i="2"/>
  <c r="K434" i="2"/>
  <c r="K429" i="2"/>
  <c r="K397" i="2"/>
  <c r="K368" i="2"/>
  <c r="K359" i="2"/>
  <c r="K292" i="2"/>
  <c r="K272" i="2"/>
  <c r="K179" i="2"/>
  <c r="K167" i="2"/>
  <c r="K140" i="2"/>
  <c r="K561" i="2"/>
  <c r="K555" i="2"/>
  <c r="K538" i="2"/>
  <c r="K497" i="2"/>
  <c r="K13" i="2"/>
  <c r="K582" i="2"/>
  <c r="K549" i="2"/>
  <c r="K79" i="2"/>
  <c r="K58" i="2"/>
  <c r="K36" i="2"/>
  <c r="K446" i="2"/>
  <c r="K433" i="2"/>
  <c r="K401" i="2"/>
  <c r="K333" i="2"/>
  <c r="K281" i="2"/>
  <c r="K276" i="2"/>
  <c r="K257" i="2"/>
  <c r="K212" i="2"/>
  <c r="K166" i="2"/>
  <c r="K571" i="2"/>
  <c r="K565" i="2"/>
  <c r="K527" i="2"/>
  <c r="K61" i="2"/>
  <c r="K372" i="2"/>
  <c r="K304" i="2"/>
  <c r="K299" i="2"/>
  <c r="K223" i="2"/>
  <c r="I134" i="2"/>
  <c r="K134" i="2" s="1"/>
  <c r="K492" i="2"/>
  <c r="K111" i="2"/>
  <c r="K466" i="2"/>
  <c r="K411" i="2"/>
  <c r="K384" i="2"/>
  <c r="K363" i="2"/>
  <c r="K329" i="2"/>
  <c r="K325" i="2"/>
  <c r="K273" i="2"/>
  <c r="K264" i="2"/>
  <c r="K146" i="2"/>
  <c r="I128" i="2"/>
  <c r="K128" i="2" s="1"/>
  <c r="K596" i="2"/>
  <c r="K578" i="2"/>
  <c r="K574" i="2"/>
  <c r="K537" i="2"/>
  <c r="K505" i="2"/>
  <c r="K491" i="2"/>
  <c r="K185" i="2"/>
  <c r="K170" i="2"/>
  <c r="K556" i="2"/>
  <c r="K495" i="2"/>
  <c r="K88" i="2"/>
  <c r="K47" i="2"/>
  <c r="K402" i="2"/>
  <c r="K393" i="2"/>
  <c r="K383" i="2"/>
  <c r="K375" i="2"/>
  <c r="K351" i="2"/>
  <c r="K324" i="2"/>
  <c r="K282" i="2"/>
  <c r="K277" i="2"/>
  <c r="K254" i="2"/>
  <c r="K160" i="2"/>
  <c r="K577" i="2"/>
  <c r="K536" i="2"/>
  <c r="K531" i="2"/>
  <c r="K479" i="2"/>
  <c r="J508" i="2"/>
  <c r="K508" i="2" s="1"/>
  <c r="K96" i="2"/>
  <c r="K91" i="2"/>
  <c r="I68" i="2"/>
  <c r="K68" i="2" s="1"/>
  <c r="K117" i="2"/>
  <c r="K468" i="2"/>
  <c r="K459" i="2"/>
  <c r="K425" i="2"/>
  <c r="K365" i="2"/>
  <c r="K361" i="2"/>
  <c r="K291" i="2"/>
  <c r="K286" i="2"/>
  <c r="K267" i="2"/>
  <c r="K262" i="2"/>
  <c r="K176" i="2"/>
  <c r="K143" i="2"/>
  <c r="K585" i="2"/>
  <c r="K550" i="2"/>
  <c r="J135" i="2"/>
  <c r="K135" i="2" s="1"/>
  <c r="J592" i="2"/>
  <c r="K592" i="2" s="1"/>
  <c r="J478" i="2"/>
  <c r="K478" i="2" s="1"/>
  <c r="K350" i="2"/>
  <c r="K125" i="2"/>
  <c r="I475" i="2"/>
  <c r="K475" i="2" s="1"/>
  <c r="J507" i="2"/>
  <c r="K507" i="2" s="1"/>
  <c r="K95" i="2"/>
  <c r="K71" i="2"/>
  <c r="K66" i="2"/>
  <c r="K57" i="2"/>
  <c r="K40" i="2"/>
  <c r="K18" i="2"/>
  <c r="K458" i="2"/>
  <c r="K440" i="2"/>
  <c r="K404" i="2"/>
  <c r="K290" i="2"/>
  <c r="K261" i="2"/>
  <c r="K243" i="2"/>
  <c r="K238" i="2"/>
  <c r="K142" i="2"/>
  <c r="J511" i="2"/>
  <c r="K511" i="2" s="1"/>
  <c r="J498" i="2"/>
  <c r="K498" i="2" s="1"/>
  <c r="J481" i="2"/>
  <c r="K481" i="2" s="1"/>
  <c r="J109" i="2"/>
  <c r="K109" i="2" s="1"/>
  <c r="K22" i="2"/>
  <c r="J127" i="2"/>
  <c r="K127" i="2" s="1"/>
  <c r="J573" i="2"/>
  <c r="K573" i="2" s="1"/>
  <c r="J534" i="2"/>
  <c r="K534" i="2" s="1"/>
  <c r="K12" i="2"/>
  <c r="K93" i="2"/>
  <c r="K64" i="2"/>
  <c r="K60" i="2"/>
  <c r="K44" i="2"/>
  <c r="I130" i="2"/>
  <c r="J130" i="2"/>
  <c r="K279" i="2"/>
  <c r="K247" i="2"/>
  <c r="K219" i="2"/>
  <c r="K132" i="2"/>
  <c r="I587" i="2"/>
  <c r="J587" i="2"/>
  <c r="K485" i="2"/>
  <c r="K45" i="2"/>
  <c r="K102" i="2"/>
  <c r="K73" i="2"/>
  <c r="K63" i="2"/>
  <c r="K25" i="2"/>
  <c r="K307" i="2"/>
  <c r="K287" i="2"/>
  <c r="K228" i="2"/>
  <c r="K154" i="2"/>
  <c r="K126" i="2"/>
  <c r="I506" i="2"/>
  <c r="J506" i="2"/>
  <c r="I590" i="2"/>
  <c r="K590" i="2" s="1"/>
  <c r="K533" i="2"/>
  <c r="I493" i="2"/>
  <c r="J493" i="2"/>
  <c r="I535" i="2"/>
  <c r="J535" i="2"/>
  <c r="K51" i="2"/>
  <c r="K323" i="2"/>
  <c r="K251" i="2"/>
  <c r="K101" i="2"/>
  <c r="K354" i="2"/>
  <c r="K347" i="2"/>
  <c r="K336" i="2"/>
  <c r="K330" i="2"/>
  <c r="K221" i="2"/>
  <c r="K216" i="2"/>
  <c r="K147" i="2"/>
  <c r="J589" i="2"/>
  <c r="K589" i="2" s="1"/>
  <c r="K564" i="2"/>
  <c r="J503" i="2"/>
  <c r="K503" i="2" s="1"/>
  <c r="I496" i="2"/>
  <c r="J496" i="2"/>
  <c r="I107" i="2"/>
  <c r="J107" i="2"/>
  <c r="K23" i="2"/>
  <c r="K377" i="2"/>
  <c r="K370" i="2"/>
  <c r="K358" i="2"/>
  <c r="K335" i="2"/>
  <c r="K316" i="2"/>
  <c r="K295" i="2"/>
  <c r="K239" i="2"/>
  <c r="K225" i="2"/>
  <c r="K567" i="2"/>
  <c r="K528" i="2"/>
  <c r="K104" i="2"/>
  <c r="K34" i="2"/>
  <c r="K352" i="2"/>
  <c r="K346" i="2"/>
  <c r="K220" i="2"/>
  <c r="K214" i="2"/>
  <c r="K189" i="2"/>
  <c r="K157" i="2"/>
  <c r="I124" i="2"/>
  <c r="K124" i="2" s="1"/>
  <c r="K524" i="2"/>
  <c r="J490" i="2"/>
  <c r="K490" i="2" s="1"/>
  <c r="K494" i="2"/>
  <c r="K103" i="2"/>
  <c r="K94" i="2"/>
  <c r="K86" i="2"/>
  <c r="K54" i="2"/>
  <c r="K50" i="2"/>
  <c r="K32" i="2"/>
  <c r="K24" i="2"/>
  <c r="K379" i="2"/>
  <c r="K328" i="2"/>
  <c r="K314" i="2"/>
  <c r="K250" i="2"/>
  <c r="K240" i="2"/>
  <c r="K232" i="2"/>
  <c r="K227" i="2"/>
  <c r="K217" i="2"/>
  <c r="K145" i="2"/>
  <c r="K133" i="2"/>
  <c r="J591" i="2"/>
  <c r="K591" i="2" s="1"/>
  <c r="K581" i="2"/>
  <c r="J509" i="2"/>
  <c r="K509" i="2" s="1"/>
  <c r="K112" i="2"/>
  <c r="K80" i="2"/>
  <c r="K364" i="2"/>
  <c r="K338" i="2"/>
  <c r="K280" i="2"/>
  <c r="K271" i="2"/>
  <c r="K258" i="2"/>
  <c r="K235" i="2"/>
  <c r="K121" i="2"/>
  <c r="K584" i="2"/>
  <c r="J476" i="2"/>
  <c r="K476" i="2" s="1"/>
  <c r="J106" i="2"/>
  <c r="K106" i="2" s="1"/>
  <c r="K89" i="2"/>
  <c r="K53" i="2"/>
  <c r="K30" i="2"/>
  <c r="K331" i="2"/>
  <c r="K319" i="2"/>
  <c r="K313" i="2"/>
  <c r="K303" i="2"/>
  <c r="K298" i="2"/>
  <c r="K265" i="2"/>
  <c r="K253" i="2"/>
  <c r="K244" i="2"/>
  <c r="K174" i="2"/>
  <c r="K159" i="2"/>
  <c r="K139" i="2"/>
  <c r="K515" i="2"/>
  <c r="K85" i="2"/>
  <c r="K70" i="2"/>
  <c r="K367" i="2"/>
  <c r="K327" i="2"/>
  <c r="K283" i="2"/>
  <c r="K231" i="2"/>
  <c r="K168" i="2"/>
  <c r="K149" i="2"/>
  <c r="K518" i="2"/>
  <c r="K482" i="2"/>
  <c r="I67" i="2"/>
  <c r="J67" i="2"/>
  <c r="I108" i="2"/>
  <c r="J108" i="2"/>
  <c r="K72" i="2"/>
  <c r="I792" i="2" l="1"/>
  <c r="K792" i="2" s="1"/>
  <c r="K493" i="2"/>
  <c r="A253" i="2"/>
  <c r="A254" i="2"/>
  <c r="K107" i="2"/>
  <c r="K506" i="2"/>
  <c r="K130" i="2"/>
  <c r="K587" i="2"/>
  <c r="K108" i="2"/>
  <c r="K67" i="2"/>
  <c r="K496" i="2"/>
  <c r="K535" i="2"/>
  <c r="A255" i="2" l="1"/>
  <c r="A256" i="2"/>
  <c r="A257" i="2" l="1"/>
  <c r="A258" i="2"/>
  <c r="A259" i="2" l="1"/>
  <c r="A260" i="2"/>
  <c r="A261" i="2" l="1"/>
  <c r="A262" i="2"/>
  <c r="A263" i="2" l="1"/>
  <c r="A264" i="2"/>
  <c r="A265" i="2" s="1"/>
  <c r="A266" i="2" s="1"/>
  <c r="A267" i="2" l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l="1"/>
  <c r="A313" i="2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l="1"/>
  <c r="A350" i="2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l="1"/>
  <c r="A428" i="2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3" i="2" l="1"/>
  <c r="A474" i="2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3" i="2" l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12" i="2"/>
  <c r="A541" i="2" l="1"/>
  <c r="A542" i="2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5" i="2" l="1"/>
  <c r="A666" i="2" s="1"/>
  <c r="A667" i="2" s="1"/>
  <c r="A668" i="2" s="1"/>
  <c r="A671" i="2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l="1"/>
  <c r="A684" i="2" s="1"/>
  <c r="A685" i="2" s="1"/>
  <c r="A686" i="2" s="1"/>
  <c r="A687" i="2" s="1"/>
  <c r="A688" i="2" s="1"/>
  <c r="A689" i="2" s="1"/>
  <c r="A690" i="2" s="1"/>
  <c r="A691" i="2" l="1"/>
  <c r="A692" i="2"/>
  <c r="A695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l="1"/>
  <c r="A717" i="2" s="1"/>
  <c r="A718" i="2" s="1"/>
  <c r="A719" i="2" s="1"/>
  <c r="A720" i="2" s="1"/>
  <c r="A721" i="2" s="1"/>
  <c r="A722" i="2" s="1"/>
  <c r="A723" i="2" s="1"/>
  <c r="A724" i="2" l="1"/>
  <c r="A725" i="2" s="1"/>
  <c r="A726" i="2" s="1"/>
  <c r="A727" i="2" s="1"/>
  <c r="A728" i="2" s="1"/>
  <c r="A729" i="2" s="1"/>
  <c r="A730" i="2" s="1"/>
  <c r="A731" i="2" s="1"/>
  <c r="A732" i="2" s="1"/>
  <c r="A733" i="2" s="1"/>
  <c r="A734" i="2" l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l="1"/>
  <c r="A747" i="2" s="1"/>
  <c r="A748" i="2" s="1"/>
  <c r="A749" i="2" s="1"/>
  <c r="A750" i="2" s="1"/>
  <c r="A751" i="2" s="1"/>
  <c r="A752" i="2" s="1"/>
  <c r="A753" i="2" l="1"/>
  <c r="A754" i="2" s="1"/>
  <c r="A755" i="2" s="1"/>
  <c r="A756" i="2" l="1"/>
  <c r="A757" i="2"/>
  <c r="A758" i="2" l="1"/>
  <c r="A759" i="2" s="1"/>
  <c r="A760" i="2" s="1"/>
  <c r="A761" i="2" s="1"/>
  <c r="A762" i="2" s="1"/>
  <c r="A763" i="2" s="1"/>
  <c r="A764" i="2" s="1"/>
  <c r="A765" i="2" s="1"/>
  <c r="A766" i="2" s="1"/>
  <c r="A767" i="2" s="1"/>
  <c r="A768" i="2" s="1"/>
  <c r="A769" i="2" s="1"/>
  <c r="A770" i="2" s="1"/>
  <c r="A771" i="2" l="1"/>
  <c r="A772" i="2"/>
  <c r="A773" i="2" l="1"/>
  <c r="A774" i="2" s="1"/>
  <c r="A775" i="2" s="1"/>
  <c r="A776" i="2" s="1"/>
  <c r="A777" i="2" s="1"/>
  <c r="A778" i="2" s="1"/>
  <c r="A779" i="2" s="1"/>
  <c r="A780" i="2" s="1"/>
  <c r="A781" i="2" s="1"/>
  <c r="A782" i="2" s="1"/>
  <c r="A783" i="2" s="1"/>
  <c r="A784" i="2" s="1"/>
  <c r="A785" i="2" s="1"/>
  <c r="A786" i="2" s="1"/>
  <c r="A787" i="2" s="1"/>
  <c r="A788" i="2" s="1"/>
  <c r="A789" i="2" s="1"/>
</calcChain>
</file>

<file path=xl/sharedStrings.xml><?xml version="1.0" encoding="utf-8"?>
<sst xmlns="http://schemas.openxmlformats.org/spreadsheetml/2006/main" count="1914" uniqueCount="925">
  <si>
    <t>Наименование работ</t>
  </si>
  <si>
    <t>Кол-во</t>
  </si>
  <si>
    <t>Ед. изм.</t>
  </si>
  <si>
    <t>Общая стоимость , руб (без НДС)</t>
  </si>
  <si>
    <t>Работа</t>
  </si>
  <si>
    <t>Материалы</t>
  </si>
  <si>
    <t>Общая стоимость ВСЕГО, руб. (без НДС)</t>
  </si>
  <si>
    <t>Примечания (расшифровка)</t>
  </si>
  <si>
    <t>м3</t>
  </si>
  <si>
    <t>м2</t>
  </si>
  <si>
    <t>м</t>
  </si>
  <si>
    <t>Общая стоимость за ед., руб. (без НДС)</t>
  </si>
  <si>
    <t>Стоимость за ед. , руб (без НДС)</t>
  </si>
  <si>
    <t>шт</t>
  </si>
  <si>
    <t>м.п.</t>
  </si>
  <si>
    <t>т</t>
  </si>
  <si>
    <t xml:space="preserve">м </t>
  </si>
  <si>
    <t>№ поз.п/п</t>
  </si>
  <si>
    <t>№ поз.по ВОР</t>
  </si>
  <si>
    <t>кг</t>
  </si>
  <si>
    <t>шт.</t>
  </si>
  <si>
    <t>1 т груза</t>
  </si>
  <si>
    <t>Устройство пароизоляции: прокладочной в один слой</t>
  </si>
  <si>
    <t>Утепление покрытий плитами: из минеральной ваты на битумной мастике в один слой</t>
  </si>
  <si>
    <t>Монтаж стеновых сэндвич-панелей</t>
  </si>
  <si>
    <t>Установка прижимной планки</t>
  </si>
  <si>
    <t>Ограждение кровель перилами</t>
  </si>
  <si>
    <t>Устройство металлической водосточной системы: прямых звеньев труб</t>
  </si>
  <si>
    <t>Монтаж защитных сеток фонарей</t>
  </si>
  <si>
    <t>Сталь листовая оцинкованная, толщина 0,5 мм</t>
  </si>
  <si>
    <t>Сталь листовая оцинкованная, толщина 0,7 мм</t>
  </si>
  <si>
    <t>Демонтажные работы</t>
  </si>
  <si>
    <t>Монтажные работы</t>
  </si>
  <si>
    <t>Демонтажные работы:</t>
  </si>
  <si>
    <t>Монтаж узлов крепления шинопровода:</t>
  </si>
  <si>
    <t>Внутреннее электрооборудование</t>
  </si>
  <si>
    <t>Система электроснабжения и автоматизации противодымной вентиляции</t>
  </si>
  <si>
    <t>Монтаж оборудования:</t>
  </si>
  <si>
    <t>Монтаж шкафа управления пожарными люками</t>
  </si>
  <si>
    <t>Прокладка воздуховодов из листовой оцинкованной стали</t>
  </si>
  <si>
    <t>Монтаж оборудования по пожарной сигнализации:</t>
  </si>
  <si>
    <t>Установка аккумулятора 12В, 17 Ач (АБ1217С) в ШПС-12 исп.12</t>
  </si>
  <si>
    <t>Установка ППКУП «Сириус» на стене h=1,5м</t>
  </si>
  <si>
    <t>Монтаж извещателя пожарного ручного электронного ИПР 513-3АМ исп.1 на стене h=1,5м</t>
  </si>
  <si>
    <t>Монтаж блока контрольно-пускового С2000-КПБ в ШПС-12 исп.12</t>
  </si>
  <si>
    <t>Монтаж блока речевого оповещения Рупор-300 на стене h=1,5м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</si>
  <si>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</si>
  <si>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</si>
  <si>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>Монтаж оповещателя пожарного речевого всепогодного ОПР-У150.1 на высоте 2,3</t>
  </si>
  <si>
    <t>Монтаж джек RJ-45 8P-8C FD-6034</t>
  </si>
  <si>
    <t>Внутренний водосток</t>
  </si>
  <si>
    <t>Наружный водосток</t>
  </si>
  <si>
    <t>Песок природный для строительных: работ средний с крупностью зерен размером свыше 5 мм-до 5% по массе</t>
  </si>
  <si>
    <t>ИТОГО по объекту</t>
  </si>
  <si>
    <t>ВСЕГО с НДС</t>
  </si>
  <si>
    <t>Перевозка грузов I класса автомобилями-самосвалами грузоподъемностью 10 т работающих вне карьера на расстояние до 2 км</t>
  </si>
  <si>
    <t>Погрузка мусора строительного с погрузкой вручную</t>
  </si>
  <si>
    <t>компл</t>
  </si>
  <si>
    <t>Устройство фундаментов под оборудование и плиты пола цеха М10 на территории АО «Коломенский завод», 
расположенного по адресу: Московская область, г. Коломна, ул. Партизан 42</t>
  </si>
  <si>
    <t>Демонтаж:</t>
  </si>
  <si>
    <t>Демонтаж электирических щитов до 50 кг</t>
  </si>
  <si>
    <t>Демонтаж кабеля</t>
  </si>
  <si>
    <t>Монтаж электрического щита с монтажной платой 1600x800x400 напольного</t>
  </si>
  <si>
    <t>Монтаж кабеля и кабеленесущей системы:</t>
  </si>
  <si>
    <t>Прокладка лотков неперфорированных оцинкованных</t>
  </si>
  <si>
    <t>Прокладка кабеля в лотке/коробе</t>
  </si>
  <si>
    <t>Противодымная вентиляция (приточная)</t>
  </si>
  <si>
    <t>Монтаж стенового клапана "Гермик-ДУ-3-1900х1700 в проектируемый проем в кирпичной стене, частично вместо витражного остекления</t>
  </si>
  <si>
    <t>Монтаж стенового клапана "Гермик-ДУ-3-1800х1850 в проектируемый проем в кирпичной стене, частично вместо витражного остекления</t>
  </si>
  <si>
    <t>Монтаж стенового клапана "Гермик-ДУ-3-1500х1600 в проектируемый проем в кирпичной стене</t>
  </si>
  <si>
    <t>Установка вентиляторов  "Веза ВРАН 9 ДУВ 125 Л270 снаружи здания на ж/б основание</t>
  </si>
  <si>
    <t>Установка вентиляторов  "Веза ВРАН 9 ДУ/ДУВ 125 Л270  снаружи здания на ж/б основание</t>
  </si>
  <si>
    <t>Противодымная вентиляция (вытяжная)</t>
  </si>
  <si>
    <t>Монтаж стенового клапана Дымозор</t>
  </si>
  <si>
    <t>Демонтаж трубопроводов стальных d108х4,0 /на высоте св. 10</t>
  </si>
  <si>
    <t>Прочие работы</t>
  </si>
  <si>
    <t>Погрузка при автомобильных перевозках металлических конструкций массой до 1 т</t>
  </si>
  <si>
    <t>Погрузка при автомобильных перевозках мусора строительного с погрузкой экскаваторами емкостью ковша до 0,5 м3</t>
  </si>
  <si>
    <t>Монтаж  трубопроводов внутреннего водостока из труб  ПНД SDR 26 d110х4,2мм напорных/на высоте св. 10</t>
  </si>
  <si>
    <t>Монтаж трубопроводов внутреннего водостока из труб  ПНД SDR 26 d160х6,2мм напорных/на высоте св. 8 до 10м</t>
  </si>
  <si>
    <t>Монтаж трубопроводов внутреннего водостока из труб  ПНД SDR 26 d200х7,7мм напорных /на высоте св. 5 до 8м</t>
  </si>
  <si>
    <t>Монтаж трубопроводов внутреннего водостока из труб  ПНД SDR 26 d250х9,6мм напорных/на высоте св. 3 до 5м</t>
  </si>
  <si>
    <t>Система пожарной сигнализации. Система оповещения и
управления эвакуацией людей при пожаре</t>
  </si>
  <si>
    <t>Монтаж пожарного шкафа сигнализации ШПС-12 исп.12 на стене h=1,5м</t>
  </si>
  <si>
    <t>Установка аккумулятора 12В, 17 Ач (АБ1217С) в «Сириус»</t>
  </si>
  <si>
    <t>Установка контроллера С2000-КДЛ-С в «Сириус»</t>
  </si>
  <si>
    <t>Монтаж устройства дистанционного пуска адресного УДП 513-3АМ исп.02 на стене h=1,5м</t>
  </si>
  <si>
    <t>Монтаж извещателя пожарного B51дымового оптико-электронного аналогово-адресного со встроенным изолятором короткого замыкания ДИП-34А-04 на высоте от 2 до 5м</t>
  </si>
  <si>
    <t>Монтаж извещателя пожарного дымового оптико-электронного линейного С2000-ИПДЛ исп. 60 на высоте свыше 5 до 15м</t>
  </si>
  <si>
    <t>Монтаж извещателя пожарного дымового оптико-электронного линейного С2000-ИПДЛ исп. 120 на высоте свыше 5 до 15м</t>
  </si>
  <si>
    <t>Монтаж блока разветвительно-изолирующего БРИЗ на высоте свыше 5 до 15м</t>
  </si>
  <si>
    <t xml:space="preserve">Монтаж устройства коммутационного УК-ВК исп.10 на стене </t>
  </si>
  <si>
    <t>Монтаж устройства коммутационного УК-ВК исп.11 на стене</t>
  </si>
  <si>
    <t>Монтаж модуля подключения нагрузки МПН на стене</t>
  </si>
  <si>
    <t>Монтаж оборудования оповещения и управления эвакуацией людей при пожаре:</t>
  </si>
  <si>
    <t>Монтаж опопвещателя светового табличного адресного С2000-ОСТ исп.01 на высоте от 2 до 5 м</t>
  </si>
  <si>
    <t>Установка коробки огнестойкой на высоте 2,3 м</t>
  </si>
  <si>
    <t>Монтаж гофрированной ПВХ трубы Ду 16 мм с протяжкой без галогена ПЛЛ ПВ-0 на высоте от 2 до 5 м:</t>
  </si>
  <si>
    <t>Затягивание кабеля в гофрированную ПВХ трубу</t>
  </si>
  <si>
    <t>Монтаж кабельного канала из поливинилхлоридной композиции, неперфорированный, типоразмер 20х16 на высоте 2м</t>
  </si>
  <si>
    <t>Укладка кабеля в кабель-канал</t>
  </si>
  <si>
    <t>Сверление отверстий под стальную трубу Ду50</t>
  </si>
  <si>
    <t>Монтаж в перегородке гильзы для прохода кабеля</t>
  </si>
  <si>
    <t>Заделка кабельных проходов огнезащитной пеной</t>
  </si>
  <si>
    <t>Земляные работы</t>
  </si>
  <si>
    <t>Разработка грунта в отвал экскаваторами "драглайн" или "обратная лопата" с ковшом вместимостью: 0,65 (0,5-1) м3, группа грунтов 2</t>
  </si>
  <si>
    <t>Разработка грунта вручную в траншеях глубиной до 2 м без креплений с откосами, группа грунтов: 2</t>
  </si>
  <si>
    <t>Устройство песчаного основания h=100мм под трубопроводы канализации</t>
  </si>
  <si>
    <t>Засыпка траншей и котлованов с перемещением грунта до 5 м бульдозерами мощностью: 59 кВт (80 л.с.), группа грунтов 1 (обратная засыпка грунтом)</t>
  </si>
  <si>
    <t>Погрузка вручную неуплотненного грунта из штабелей и отвалов в транспортные средства, группа грунтов: 2</t>
  </si>
  <si>
    <t>Прокладка труб</t>
  </si>
  <si>
    <t>Монтаж трубы КОРСИС ПРО DN/OD 200 SN16</t>
  </si>
  <si>
    <t>Установка полиэтиленовых фасонных частей</t>
  </si>
  <si>
    <t>Монтаж трубы КОРСИС ПРО DN/OD 250 SN16</t>
  </si>
  <si>
    <t>Монтаж трубы КОРСИС ПРО DN/OD 315 SN16</t>
  </si>
  <si>
    <t>Монтаж трубы КОРСИС ПРО DN/OD 350 SN16</t>
  </si>
  <si>
    <t>Монтаж трубы КОРСИС ПРО DN/OD 400 SN16</t>
  </si>
  <si>
    <t>Устройство футляра стального d426х4,0мм (ГОСТ 10704-91) для существующего водопровода d219мм при пересечении с канализацией</t>
  </si>
  <si>
    <t xml:space="preserve">Монтаж колодцев канализационных d1000 (6шт) </t>
  </si>
  <si>
    <t>Монтаж колодцев канализационных d1000</t>
  </si>
  <si>
    <t xml:space="preserve">Битумная гидроизоляция колодцев </t>
  </si>
  <si>
    <t>Пробивка в бетонных стенах колодцев отверстий (проход через ЖБИ)</t>
  </si>
  <si>
    <t>отверстие</t>
  </si>
  <si>
    <t>Установка муфт для прохода через ЖБИ</t>
  </si>
  <si>
    <r>
      <rPr>
        <sz val="12"/>
        <rFont val="Times New Roman"/>
        <family val="1"/>
      </rPr>
      <t>Монтаж шкафа управления системой вентиляции</t>
    </r>
  </si>
  <si>
    <r>
      <rPr>
        <sz val="12"/>
        <rFont val="Times New Roman"/>
        <family val="1"/>
      </rPr>
      <t>шт</t>
    </r>
  </si>
  <si>
    <r>
      <rPr>
        <sz val="12"/>
        <rFont val="Times New Roman"/>
        <family val="1"/>
      </rPr>
      <t>Монтаж терминальной платы TRB-110</t>
    </r>
  </si>
  <si>
    <t>Монтаж щита АВР для питания АПС и СОУЭ</t>
  </si>
  <si>
    <t>Монтаж ответтвительной коробки</t>
  </si>
  <si>
    <r>
      <rPr>
        <sz val="12"/>
        <rFont val="Times New Roman"/>
        <family val="1"/>
      </rPr>
      <t>Прокладка гофрированной ПВХ трубы для защиты кабеля</t>
    </r>
  </si>
  <si>
    <r>
      <rPr>
        <sz val="12"/>
        <rFont val="Times New Roman"/>
        <family val="1"/>
      </rPr>
      <t>м</t>
    </r>
  </si>
  <si>
    <r>
      <rPr>
        <sz val="12"/>
        <rFont val="Times New Roman"/>
        <family val="1"/>
      </rPr>
      <t>Затягивание кабеля в гофротрубу</t>
    </r>
  </si>
  <si>
    <t>Прочие работы:</t>
  </si>
  <si>
    <t>Сверление отверстий диаметром 60мм под стальную трубу Ду50 глубиной 0,5 м</t>
  </si>
  <si>
    <r>
      <rPr>
        <sz val="12"/>
        <rFont val="Times New Roman"/>
        <family val="1"/>
      </rPr>
      <t>Монтаж гильз из стальной тубы для прохода кабеля</t>
    </r>
  </si>
  <si>
    <r>
      <rPr>
        <sz val="12"/>
        <rFont val="Times New Roman"/>
        <family val="1"/>
      </rPr>
      <t>Герметизация проходов</t>
    </r>
  </si>
  <si>
    <t>Демонтируемое оборудование передается Заказчику</t>
  </si>
  <si>
    <t>Демонтируемый кабель передается Заказчику</t>
  </si>
  <si>
    <t>Щиты ШРНН-хх в составе:
 - Шкаф напольный Schneider Electric Spacial, 800x1600x400мм, IP55, сталь, NSYSM16840P Schneider Electric - 100 шт;
 - Выключатель автоматический NM8N-250C EN 3P 160А 36кА с электр. расцепителем (R) NM8N-250C EN CHINT - 500 шт;
 - Шина медная (4 м) М1Т 5х50 IEK - 50 шт; 
 - Изолятор силовой SM51 (М8) IEK - 400 шт;
 - Кабельная муфта 5ПКТп-1-150/240 нг-LS - 400 шт;
 - Провод медный ПВ-1 (ПуВ) 6 кв.мм одножильный желто-зеленый ПВ-1 (ПуВ) 6 - 200 м;</t>
  </si>
  <si>
    <r>
      <t xml:space="preserve"> - Лоток неперфорированный замковый оцинкованный ЛМЗ-200х100-1,0-3000 - 300 м/100 шт; 
 - Крышка лотка замковая 200х1,0х3000 горячеоцинкованная КЛЗгц-200х15-1,0-3000 - 300м/100шт;
 - Угол горизонтальный замковый 90 град, ЛМЗУ-200х100-0,7-90-R-600 оцинкованный - 100 шт;
 - Крышка к углу плоскому замковому 90 градусов к кабельному лотку 200-0,7 КЛЗУ 200-0,7-90-ОЦ - 100шт;
 - Угол внутренний (подъем) замковый 45 град, ЛМЗП-200х100-0,7-45 оцинкованный - 100 шт;
 - Крышка к углу внутреннему (подъему) замковому к кабельному лотку 200-0,7 КЛЗП 200-0,7-90-ОЦ - 100 шт;
 -  Узел крепления лотка (спуск по колонне) - 200 шт в составе:
 </t>
    </r>
    <r>
      <rPr>
        <sz val="12"/>
        <rFont val="Calibri"/>
        <family val="2"/>
        <charset val="204"/>
      </rPr>
      <t>•</t>
    </r>
    <r>
      <rPr>
        <sz val="12"/>
        <rFont val="Times New Roman"/>
        <family val="1"/>
        <charset val="204"/>
      </rPr>
      <t xml:space="preserve"> Страт профиль с 3-х сторонней перфорацией MSTPR 41х41х2,0 600 оцинк. CLIVE MSTPR41304106020ZS - 1 шт;
 • Страт профиль с 3-х сторонней перфорацией MSTPR 41х41х2,0 800 оцинк. CLIVE MSTPR41304108020ZS - 1 шт;
 • Заглушка страт профиля MSTZT 41х41 MSTZT10004141000 - 4 шт;
 • Пластина опорная для страт профиля MSTJF оцинк. CLIVE STJF11000000002ZS - 4 шт;
 • Гайка со стопорным кольцом FORNT М10 DIN985 (100шт) оцинк. FORNT10210100000ZS - 8 шт;
 • Шпилька резьбовая М10х2000 DIN 975 WN00084513 - 2 шт;
 • Шайба увеличенная FORWH М10 DIN9021 (100шт) оцинк.
FORWH10210100000ZS - 4 шт;  
 • Прижим лотка NL-PR-S ALSJF ALSJF10100000001 - 2 шт
 - Лист металлический 800х300х2 мм - 100 шт;
 - Анкер М6х100 - 200 шт
 - Провод ПВ-3 185 - 900 м;</t>
    </r>
  </si>
  <si>
    <t>Стеновой клапн "Гермик-ДУ-3-1900х1700-1ф-МV220-СВ" живое сечение 2,345 м2</t>
  </si>
  <si>
    <t>Стеновой клапн "Гермик-ДУ-3-1800х1850-1ф-МV220-СВ" живое сечение 2,278 м2</t>
  </si>
  <si>
    <t>Стеновой клапн "Гермик-ДУ-3-1500х1600-1ф-МV220-СВ" живое сечение 1,63 м2</t>
  </si>
  <si>
    <t>Вентилятор  "Веза ВРАН 9 ДУВ 125 Л270  N=30кВт"</t>
  </si>
  <si>
    <t>Вентилятор "Веза ВРАН 9 ДУ/ДУВ 125 Л270  N=22 кВт"</t>
  </si>
  <si>
    <t xml:space="preserve"> Переход 1900х1700/900х1600 - 6 шт (26,1 м2)
Переход 1500х1600/900х1600 - 2 шт  (7,25м2)
Переход  1800х1850/900х1600 - 2 шт (8,35 м2)
</t>
  </si>
  <si>
    <t>Стеновой клапн "Дымозор-100-1500х1500-У-3000-230-Р-С (масса 144 кг) - 22 шт
Стеновой клапн Дымозор-300-1300х1500-У-40-24-0-С ,F=1.3 м2 (масса115 кг) - 24 шт
Стеновой клапн Дымозор-300-1500х1500-У-40-24-0-С, F=1.52 м2  (масса 127 кг) - 14 шт</t>
  </si>
  <si>
    <t xml:space="preserve">(1362,6*10,26)/1000 
Труба стальная d108х4,0  </t>
  </si>
  <si>
    <t xml:space="preserve">
Труба  ПНД SDR 26 d110х4,2мм -1103м
Патрубок компенсационный ТП-110 SDR 26   -154 шт
Отвод ПНД сварной сегментный  d110 45° ПЭ100 SDR26 -593шт
Тройник  ПНД сварной сегментный d110 45° ПЭ100 SDR26-30шт
Заглушка литая ПНД d110 ПЭ100 SDR11   - 20 шт
Крепления для трубопроводов (кронштейны, планки, хомуты)-615,0005кг
Болты с гайками и шайбами </t>
  </si>
  <si>
    <t xml:space="preserve">Труба  ПНД SDR 26 d160х6,2мм -429м
Отвод ПНД сварной сегментный d160 45° ПЭ100 SDR26   -2шт
Тройник ПНД сварной сегментный d160х110х160 45° ПЭ100 SDR26  -36шт
Тройник ПНД сварной сегментный d160х160х160 45° ПЭ100 SDR26 -29шт
Заглушка литая ПНД d160 ПЭ100 SDR11  -35шт
Переход ПНД сварной d160х110 ПЭ100 SDR26 -12шт
Кронштейны и подставки под оборудование из сортовой стали-30535,596кг
Крепления для трубопроводов (кронштейны, планки, хомуты)-1313,36кг
Болты с гайками и шайбами </t>
  </si>
  <si>
    <t xml:space="preserve">Труба  ПНД SDR 26 d200х7,7мм-702м
Отвод ПНД сварной сегментный d200 45° ПЭ100 SDR26  -16шт
Заглушка литая  ПНД d200 ПЭ100 SDR11 -29шт
Тройник ПНД сварной сегментный d200 45° ПЭ100 SDR26 -30шт
Тройник  ПНД сварной сегментный d200 90° ПЭ100 SDR26 -3шт
Тройник  ПНД сварной сегментный d200х110х200 45° ПЭ100 SDR26 -58шт
Переход ПНД сварной d200х160 ПЭ100 SDR26 -14шт
Переход ПНД/КОРСИС DN200 -2шт
Крепления для трубопроводов (кронштейны, планки, хомуты)-42,675кг
Болты с гайками и шайбами </t>
  </si>
  <si>
    <t xml:space="preserve">Труба  ПНД SDR 26 d250х9,6мм -339м
Тройник ПНД сварной сегментный d250х200х250 45° ПЭ100 SDR26 -6шт
Тройник  ПНД сварной сегментный d250 45° ПЭ100 SDR26 -21шт
Тройник ПНД сварной сегментный d250 90° ПЭ100 SDR26 -7шт
Тройник ПНД сварной сегментный d250х110х250 45° ПЭ100 SDR26 -18шт
Тройник  ПНД сварной сегментный d250х160х250 45° ПЭ100 SDR26 -1шт
Тройник  ПНД сварной сегментный d250х110х250 90° ПЭ100 SDR27 -1шт
Тройник ПНД сварной сегментный d250 45° ПЭ100 SDR26 -13шт
Заглушка литая ПНД d250 ПЭ100 -25шт
Переход ПНД сварной d250х200 ПЭ100 SDR26 -6шт
Переход  ПНД/КОРСИС DN250 -5шт
Перехода ПНД сварной d250х110 ПЭ100 SDR26 -3шт
Переход ПНД сварной d315х250 ПЭ100 SDR26 -1шт
Переход ПНД/КОРСИС DN315 -1шт
Крепления для трубопроводов (кронштейны, планки, хомуты)-222,9612кг
Болты с гайками и шайбами </t>
  </si>
  <si>
    <t xml:space="preserve"> - Шкаф пожарной сигнализации "ШПС-12" исп.12 ЗАО НВП "Болид"</t>
  </si>
  <si>
    <t xml:space="preserve"> - Аккумулятор 12В, 17 Ач (АБ1217С) срок службы 12 лет АБ1217С ЗАО НВП "Болид"</t>
  </si>
  <si>
    <t xml:space="preserve"> - Прибор приемно-контрольный и управления пожарный "Сириус" "Сириус" ЗАО НВП "Болид"</t>
  </si>
  <si>
    <t xml:space="preserve"> - Контроллер двухпроводной линии связи "С2000-КДЛ-С" ЗАО НВП "Болид"</t>
  </si>
  <si>
    <t xml:space="preserve"> - Извещатель пожарный ручной электронный ИПР 513-3АМ исп.1 ЗАО НВП "Болид"</t>
  </si>
  <si>
    <t xml:space="preserve"> - Устройство дистанционного пуска адресное УДП 513-3АМ исп.02 ЗАО НВП "Болид"</t>
  </si>
  <si>
    <t xml:space="preserve"> - Извещатель пожарный дымовой оптико-электронный аналогово-адресный со
встроенным изолятором короткого замыкания ДИП-34А-04 ЗАО НВП "Болид"</t>
  </si>
  <si>
    <t xml:space="preserve"> - Извещатель пожарный дымовой оптико-электронный линейный С2000-ИПДЛ исп. 60 ЗАО НВП "Болид"
 - Держатель-152 - Держатель для крепления блоков, рефлекторов-отражателей и
извещателей С2000-ИПДЛ к металлическим балкам
 - Кронштейн 152 к извещателям С2000-ИПДЛ и С2000-ИПДЛ-Д для увеличения
углов установки</t>
  </si>
  <si>
    <t xml:space="preserve"> - Извещатель пожарный дымовой оптико-электронный линейный С2000-ИПДЛ исп. 120 ЗАО НВП "Болид"
 - Держатель-152 - Держатель для крепления блоков, рефлекторов-отражателей и
извещателей С2000-ИПДЛ к металлическим балкам
 - Кронштейн 152 к извещателям С2000-ИПДЛ и С2000-ИПДЛ-Д для увеличения
углов установки</t>
  </si>
  <si>
    <t xml:space="preserve"> - Блок контрольно-пусковой С2000-КПБ ЗАО НВП "Болид"</t>
  </si>
  <si>
    <t xml:space="preserve"> - Блок разветвительно-изолирующий БРИЗ ЗАО НВП "Болид"</t>
  </si>
  <si>
    <t xml:space="preserve"> - Устройство коммутационное УК-ВК исп.10 ЗАО НВП "Болид"</t>
  </si>
  <si>
    <t xml:space="preserve"> - Устройство коммутационное УК-ВК исп.11 ЗАО НВП "Болид"</t>
  </si>
  <si>
    <t xml:space="preserve"> - Модуль подключения нагрузки МПН ЗАО НВП "Болид"</t>
  </si>
  <si>
    <t xml:space="preserve"> - Блок речевого оповещения Рупор-300 ЗАО НВП "Болид"</t>
  </si>
  <si>
    <t xml:space="preserve"> - Адресный модуль контроля линий Рупор-300-МК ЗАО НВП "Болид"</t>
  </si>
  <si>
    <t xml:space="preserve"> - Оповещатель пожарный речевой всепогодный ОПР-У150.1 ЗАО НВП "Болид"</t>
  </si>
  <si>
    <t xml:space="preserve"> - Опопвещатель световой табличный адресный С2000-ОСТ исп.01 "ВЫХОД" ЗАО НВП "Болид"</t>
  </si>
  <si>
    <t xml:space="preserve"> - Коробка огнестойкая для о/п 40-0210-FR1.5-4 Е15-Е120 RAL2004 80х80х40 ООО "НЕПТУН"</t>
  </si>
  <si>
    <r>
      <t xml:space="preserve"> -Труба ПЛЛ гофрированная не содержит галогенов Ду 16 мм ПЛЛ ПВ-0 Ду16мм АО «ДКС» - 11464 м (без учета затрат на трудноустранимые потери)
 - Скоба металлическая однолапковая 16мм АО «ДКС» - </t>
    </r>
    <r>
      <rPr>
        <sz val="12"/>
        <color rgb="FFFF0000"/>
        <rFont val="Times New Roman"/>
        <family val="1"/>
        <charset val="204"/>
      </rPr>
      <t>34695 шт</t>
    </r>
    <r>
      <rPr>
        <sz val="12"/>
        <rFont val="Times New Roman"/>
        <family val="1"/>
        <charset val="204"/>
      </rPr>
      <t xml:space="preserve"> 
 - Хомут из нержавеющей стали AISI 304 4,6х150 мм АО «ДКС» - </t>
    </r>
    <r>
      <rPr>
        <sz val="12"/>
        <color rgb="FFFF0000"/>
        <rFont val="Times New Roman"/>
        <family val="1"/>
        <charset val="204"/>
      </rPr>
      <t>34695 шт</t>
    </r>
    <r>
      <rPr>
        <sz val="12"/>
        <rFont val="Times New Roman"/>
        <family val="1"/>
        <charset val="204"/>
      </rPr>
      <t xml:space="preserve">
 - Дюбель распорный универсальный полипропиленовый - </t>
    </r>
    <r>
      <rPr>
        <sz val="12"/>
        <color rgb="FFFF0000"/>
        <rFont val="Times New Roman"/>
        <family val="1"/>
        <charset val="204"/>
      </rPr>
      <t>34695 шт</t>
    </r>
    <r>
      <rPr>
        <sz val="12"/>
        <rFont val="Times New Roman"/>
        <family val="1"/>
        <charset val="204"/>
      </rPr>
      <t xml:space="preserve">
 - Саморез - </t>
    </r>
    <r>
      <rPr>
        <sz val="12"/>
        <color rgb="FFFF0000"/>
        <rFont val="Times New Roman"/>
        <family val="1"/>
        <charset val="204"/>
      </rPr>
      <t>34695 шт</t>
    </r>
  </si>
  <si>
    <r>
      <t xml:space="preserve"> - Кабель пожарный сигнализации, огнестойкий, нераспространяющий горение КПСЭнг(А) FRLS 1 х 2 x 1,5 ООО Авангард - 3791 м (без учета затрат на трудноустранимые потери)
 - Кабель пожарный сигнализации, огнестойкий, нераспространяющий горение КПСнг(А) FRLS 1 х 2 x 1 ООО Авангард - 4553 м (без учета затрат на трудноустранимые потери)
 - Кабель пожарный сигнализации, огнестойкий, нераспространяющий горение КПСЭнг(А) FRLS 2 х 2 x 1 ООО Авангард - 3120 м (без учета затрат на трудноустранимые потери)
 </t>
    </r>
    <r>
      <rPr>
        <sz val="12"/>
        <color rgb="FFFF0000"/>
        <rFont val="Times New Roman"/>
        <family val="1"/>
        <charset val="204"/>
      </rPr>
      <t>- Кабели симметричные для структурированных кабельных систем (FTP) категории 5e КВПЭфнг(А)-HF-5е 4х2х0.52 Спецкабель - 100 м (без учета затрат на трудноустранимые потери)</t>
    </r>
  </si>
  <si>
    <t xml:space="preserve"> - Кабельный канал из поливинилхлоридной композиции, неперфорированный,
типоразмер 20х10 ООО ИЭК Холдинг - 60 м (без учета затрат на трудноустранимые потери)</t>
  </si>
  <si>
    <t xml:space="preserve"> - Кабель пожарный сигнализации, огнестойкий, нераспространяющий горение КПСЭнг(А) FRLS 2 х 2 x 1 ООО Авангард - 60 м (без учета затрат на трудноустранимые потери)</t>
  </si>
  <si>
    <t>Джек RJ-45 8P-8C FD-6034</t>
  </si>
  <si>
    <t xml:space="preserve"> Труба стальная водогазопроводная Ду 50</t>
  </si>
  <si>
    <t>Пена однокомпонентная огнезащитная баллон 750мл (REMONTIX PRO ОГНЕСТОЙКАЯ) REMONTIX - 4 шт</t>
  </si>
  <si>
    <t xml:space="preserve">глубина 1,9м
((1+3,2)/2*1,9*269)/2=536,65м3*97%
</t>
  </si>
  <si>
    <t>глубина 1,9м
((1+3,2)/2*1,9*269)/2=536,65м3*3%</t>
  </si>
  <si>
    <t>536,65-28,2-10,8 (где 10,8 м.куб –объем смотровых колодцев)</t>
  </si>
  <si>
    <t>536,65-497,65</t>
  </si>
  <si>
    <t>(536,65-497,65)*1,75</t>
  </si>
  <si>
    <r>
      <t xml:space="preserve">Труба КОРСИС ПРО DN/OD 200 SN16-21м
</t>
    </r>
    <r>
      <rPr>
        <sz val="11"/>
        <color rgb="FFFF0000"/>
        <rFont val="Calibri"/>
        <family val="2"/>
        <charset val="204"/>
        <scheme val="minor"/>
      </rPr>
      <t xml:space="preserve">
</t>
    </r>
  </si>
  <si>
    <t xml:space="preserve">Муфта соединительная для труб КОРСИС ПРО DN/OD 200 SN16 </t>
  </si>
  <si>
    <t>Труба КОРСИС ПРО DN/OD 250 SN16-93м
Кольцо уплотнительное для труб КОРСИС ПРО DN/OD 250 SN16-12шт</t>
  </si>
  <si>
    <t>Труба КОРСИС ПРО DN/OD 315 SN16-63м
Кольцо уплотнительное для труб КОРСИС ПРО DN/OD 315 SN16 -10шт</t>
  </si>
  <si>
    <t>Труба КОРСИС ПРО DN/OD 315 SN16-108м
Кольцо уплотнительное для труб КОРСИС ПРО DN/OD 350 SN16 -18шт</t>
  </si>
  <si>
    <t>Труба КОРСИС ПРО DN/OD 400 SN16-16м
Кольцо уплотнительное для труб КОРСИС ПРО DN/OD 400 SN16 -2шт</t>
  </si>
  <si>
    <t>4,4+4,3
Трубы стальные электросварные прямошовные, наружный диаметр 426 мм, толщина стенки 4,0 мм 
(для устройства футляров-1шт-4,4м, 1шт-4,3м)</t>
  </si>
  <si>
    <t>Кольцо с дном КЦД 10-9 (Vбет.=0,33м3) (ГОСТ 8020-90) -5шт/1,65м3
Кольцо с дном КЦД 10-10 (Vбет.=0,34м3)   (ГОСТ 8020-90) -1шт/0,34м3
Кольцо опорное КО-6  (Vбет.=0,02м3) (ГОСТ 8020-90) -6шт/0,12м3
Крышка колодца П-10-1 (Vбет.=0,08м3)  (ГОСТ 8020-90) -6шт/0,48м3
Стеновое кольцо КС-10-3 (Vбет.=0,08м3) (ГОСТ 8020-90) -1шт/0,08м3
Стеновое кольцо КС-10-6 (Vбет.=0,16м3) (ГОСТ 8020-90) -1шт/0,16м3
Стеновое кольцо КС-10-8 (Vбет.=0,202м3) (ГОСТ 8020-90) -1шт/0,202м3
Стеновое кольцо КС-10-9 (Vбет.=0,24м3) (ГОСТ 8020-90) -1шт/0,24м3
Стеновое кольцо КС-10-10 (Vбет.=0,26м3)    (ГОСТ 8020-90) -1шт/0,26м3
Люк чугунный тип Т -6шт
Ходовые скобы СК-1 -32шт
Бетон  В15  (для лотков) -0,9м3</t>
  </si>
  <si>
    <t>Мастика битумная изоляционная -150,45кг
Битумы нефтяные строительные изоляционные БНИ-IV-3, БНИ-IV, БНИ-V</t>
  </si>
  <si>
    <t>4+12+4+8+2</t>
  </si>
  <si>
    <t>4*0,8+12*1,015+4*1,8+8*3,5+2*3,5
Муфта  Корсис для прохода через ЖБИ DN/OD 200 -4шт
Муфта Корсис для прохода через ЖБИ DN/OD 250 -12шт
Муфта Корсис для прохода через ЖБИ DN/OD 315 -4шт
Муфта  Корсис для прохода через ЖБИ DN/OD 350 -8шт
Муфта Корсис для прохода через ЖБИ DN/OD 400 -2шт</t>
  </si>
  <si>
    <r>
      <t xml:space="preserve"> </t>
    </r>
    <r>
      <rPr>
        <sz val="12"/>
        <rFont val="Times New Roman"/>
        <family val="1"/>
      </rPr>
      <t>- Шкаф управления системами противодымной  вентиляции ШКВАЛ 210-03000Р*1- 6К*1 - 8 шт;</t>
    </r>
  </si>
  <si>
    <t xml:space="preserve"> - Шкаф управления системами противодымной  вентиляции ШКВАЛ 210-02200Р*1-6К*1 - 2 шт;</t>
  </si>
  <si>
    <r>
      <t xml:space="preserve"> </t>
    </r>
    <r>
      <rPr>
        <sz val="12"/>
        <rFont val="Times New Roman"/>
        <family val="1"/>
      </rPr>
      <t>- Терминальная плата TRB-110 - 20 шт.</t>
    </r>
  </si>
  <si>
    <r>
      <t xml:space="preserve"> </t>
    </r>
    <r>
      <rPr>
        <sz val="12"/>
        <rFont val="Times New Roman"/>
        <family val="1"/>
      </rPr>
      <t xml:space="preserve">- Шкаф управления пожарный люками дымовыми ШКВАЛ-ЛК-02- </t>
    </r>
    <r>
      <rPr>
        <sz val="12"/>
        <rFont val="Times New Roman"/>
        <family val="1"/>
        <charset val="204"/>
      </rPr>
      <t>(</t>
    </r>
    <r>
      <rPr>
        <sz val="12"/>
        <rFont val="Times New Roman"/>
        <family val="1"/>
      </rPr>
      <t>В+В</t>
    </r>
    <r>
      <rPr>
        <sz val="12"/>
        <rFont val="Times New Roman"/>
        <family val="1"/>
        <charset val="204"/>
      </rPr>
      <t>)</t>
    </r>
    <r>
      <rPr>
        <sz val="12"/>
        <rFont val="Times New Roman"/>
        <family val="1"/>
      </rPr>
      <t>-Х - 3 шт</t>
    </r>
  </si>
  <si>
    <r>
      <t xml:space="preserve"> </t>
    </r>
    <r>
      <rPr>
        <sz val="12"/>
        <rFont val="Times New Roman"/>
        <family val="1"/>
      </rPr>
      <t xml:space="preserve">- Шкаф управления пожарный люками дымовыми ШКВАЛ-ЛК-02-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ЦШ+ЦШ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-Х - 6 шт</t>
    </r>
  </si>
  <si>
    <t xml:space="preserve"> - Корпус навесной с монтажной платой/панелью ВxШxГ 500х400х250 мм DKC - 2 шт;
 - Контактор 1НО+1НЗ 50Гц NXC-25 25A 220В/АС3 CHINT - 4 шт;
 - Реле напряжения РНПП-311М-УХЛ3.1 KEAZ - 2 шт;
 - Автоматический выключатель х-ка C NB1-63 3P 20А 6кА CHINT - 4 шт;
 - Автоматический выключатель модульный х-ка C NXB-63 1P 6А 6кА CHINT - 2 шт;
 - Автоматический выключатель х-ка C NXB-63 3P 6А 6кА CHINT - 2 шт;
 - Клемма проходная, винтовой зажим, 2 точки подключения, 16 кв.мм, серая - 18 шт;
 - Клемма проходная, винтовой зажим, 2 точки подключения, 16 кв.мм, синяя - 6 шт;
 - Клемма заземления, винтовой зажим, 2 точки подключения, 16 кв.мм, жёлто-зелёная - 6 шт;
 - Сигнальная лампа, 100-230VAC, 22мм, IP65, зеленая - 2 шт;
 - Сигнальная лампа, 100-230VAC, 22мм, IP65, красная - 2 шт; 
 - Сальник IP54 d отв. 20 мм / d провод. 6-12 мм - 8шт;
 - SZ несущая шина согл. EN 60 715, исполнение TS 35/15, L: 2000 мм - 3 шт;
 - SV шина E-Cu, ШВ: 15x5 мм, L: 2400 мм - 1 шт
 - Перфокороб, 40 X 25 ММ (ГхШ), L=2000ММ, RAL 7030 СЕРЫЙ - 2 шт</t>
  </si>
  <si>
    <t xml:space="preserve"> - Ответвительная коробка KXP 1651-160 А - вставкой с компактным выключателем- 3Р - 33 шт.
 - Автоматический выключатель 63А, трехполюсный NXM-63H/3P 63А 50кА ® -
20шт;
 - Автоматический выключатель 16А, однополюсный NM8N-125C TM 1P 16А 36кА - 9 шт;
 - Автоматический выключатель 25А, однополюсный NM8N-125C TM 1P 25А 36кА (R) CHINT - 4 шт;</t>
  </si>
  <si>
    <t xml:space="preserve"> - Коробка распределительная огнестойкая КРОПС-ST1, IP41, габаритные размеры 80х80х35 мм, для кабелей сечением до 2,5 мм2, 6 клемм - 86</t>
  </si>
  <si>
    <r>
      <rPr>
        <sz val="12"/>
        <rFont val="Times New Roman"/>
        <family val="1"/>
      </rPr>
      <t xml:space="preserve"> - Труба ПЛЛ гофрированная не содержит галогенов, с протяжкой, номинальный внутренний диаметр 16 мм - 5</t>
    </r>
    <r>
      <rPr>
        <sz val="12"/>
        <color rgb="FF000000"/>
        <rFont val="Times New Roman"/>
        <family val="1"/>
        <charset val="204"/>
      </rPr>
      <t>03</t>
    </r>
    <r>
      <rPr>
        <sz val="12"/>
        <rFont val="Times New Roman"/>
        <family val="1"/>
      </rPr>
      <t xml:space="preserve">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Скоба металлическая однолапковая 16мм - 1</t>
    </r>
    <r>
      <rPr>
        <sz val="12"/>
        <color rgb="FF000000"/>
        <rFont val="Times New Roman"/>
        <family val="1"/>
        <charset val="204"/>
      </rPr>
      <t xml:space="preserve">092 </t>
    </r>
    <r>
      <rPr>
        <sz val="12"/>
        <rFont val="Times New Roman"/>
        <family val="1"/>
      </rPr>
      <t>шт;
 - Труба ПЛЛ гофрированная не содержит галогенов, с протяжкой, номинальный внутренний диаметр 25 мм - 6</t>
    </r>
    <r>
      <rPr>
        <sz val="12"/>
        <color rgb="FF000000"/>
        <rFont val="Times New Roman"/>
        <family val="1"/>
        <charset val="204"/>
      </rPr>
      <t>30</t>
    </r>
    <r>
      <rPr>
        <sz val="12"/>
        <rFont val="Times New Roman"/>
        <family val="1"/>
      </rPr>
      <t xml:space="preserve">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Скоба металлическая однолапковая 25мм - 5</t>
    </r>
    <r>
      <rPr>
        <sz val="12"/>
        <color rgb="FF000000"/>
        <rFont val="Times New Roman"/>
        <family val="1"/>
        <charset val="204"/>
      </rPr>
      <t xml:space="preserve">70 </t>
    </r>
    <r>
      <rPr>
        <sz val="12"/>
        <rFont val="Times New Roman"/>
        <family val="1"/>
      </rPr>
      <t>шт;
 - Труба ПЛЛ гофрированная не содержит галогенов, с протяжкой, номинальный внутренний диаметр 32 мм - 60 м (без учета затрат на  трудноустранимые потери);
 - Скоба металлическая однолапковая 32 мм - 120 шт;
 - Труба ПЛЛ гофрированная не содержит галогенов, с протяжкой, номинальный внутренний диаметр 40 мм - 2</t>
    </r>
    <r>
      <rPr>
        <sz val="12"/>
        <color rgb="FF000000"/>
        <rFont val="Times New Roman"/>
        <family val="1"/>
        <charset val="204"/>
      </rPr>
      <t>647</t>
    </r>
    <r>
      <rPr>
        <sz val="12"/>
        <rFont val="Times New Roman"/>
        <family val="1"/>
      </rPr>
      <t xml:space="preserve">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Скоба металлическая однолапковая 40мм - 3888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rFont val="Times New Roman"/>
        <family val="1"/>
      </rPr>
      <t xml:space="preserve">шт;
 - Дюбель распорный универсальный полипропиленовый - 3888 шт;
 - Стальные стяжки FORTISFLEX СКС 304 7.9х1000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упаковка 100шт.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 -7572 шт</t>
    </r>
    <r>
      <rPr>
        <sz val="12"/>
        <color rgb="FF000000"/>
        <rFont val="Times New Roman"/>
        <family val="1"/>
      </rPr>
      <t>;
 - Хомут из нержавеющей стали AISI 304 4,6х150 мм - 60 шт</t>
    </r>
  </si>
  <si>
    <r>
      <rPr>
        <sz val="12"/>
        <rFont val="Times New Roman"/>
        <family val="1"/>
      </rPr>
      <t xml:space="preserve"> - Кабель силовой не распространяющий горения, не содержащий галогенов ППГнг-А-FRHF 5х16 - 612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4х10 - 100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3х16 - 1221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   
 - Кабель силовой не распространяющий горения, не содержащий галогенов ППГнг-А-FRHF 2х16 - 714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3х2,5 - 190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  
 - Кабель силовой не распространяющий горения, не содержащий галогенов ППГнг-А-FRHF 3х1,5 - 330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2х1,5 - 110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Кабель силовой не распространяющий горения, не содержащий галогенов ППГнг-А-FRHF 3х4 - 60 м (без учета затрат на  трудноустранимые потери);
 - Кабель для систем ОПС и СОУЭ огнестойкий, не поддерживающий горения, неэкранированный   КПСнг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А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-FRLS 1х2х1,0 - 260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Кабель для систем ОПС и СОУЭ огнестойкий, не поддерживающий горения, неэкранированный   КПСЭнг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А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-FRLS 1х2х1,0 - 243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</t>
    </r>
  </si>
  <si>
    <r>
      <rPr>
        <sz val="12"/>
        <rFont val="Times New Roman"/>
        <family val="1"/>
      </rPr>
      <t>- Труба стальная водогазопроводная 50х3,5 - 12 м</t>
    </r>
  </si>
  <si>
    <t>Пена однокомпонентная огнезащитная баллон 750мл (REMONTIX PRO ОГНЕСТОЙКАЯ) REMONTIX - 1 шт (увеличенный объем до 45 литров)</t>
  </si>
  <si>
    <t>Кабель силовой с медными жилами и ПВХ-изоляцией и оболочкой нераспространяющей горения, и низким газо-дымовыделением, сечением: 5х185 мм2 ВВГнг(А)LS</t>
  </si>
  <si>
    <t xml:space="preserve">Восстановление строительных конструкций крыши, кровельного покрытия цеха М-10 на территории АО «Коломенский завод» </t>
  </si>
  <si>
    <t>Шкафы: №5/8, №6/109, шкаф в оси 8</t>
  </si>
  <si>
    <t xml:space="preserve">Монтаж автоматического выключателя в существующий шкаф </t>
  </si>
  <si>
    <t xml:space="preserve"> - Выключатель автоматический однополюсный ВА47-29 1Р 16А х-ка C (MVA20-1-016-C)</t>
  </si>
  <si>
    <t xml:space="preserve">Монтаж контакторов в существующий шкаф </t>
  </si>
  <si>
    <t xml:space="preserve"> - Контактор модульный КМ20-20М AC (MKK11-20-20)</t>
  </si>
  <si>
    <t xml:space="preserve">Монтаж переключателя в существующий шкаф </t>
  </si>
  <si>
    <t xml:space="preserve"> - Переключатель LAY5-BD33 3 положения "I-0-II" стандарт ручка (BSW60-BD-3-K02)</t>
  </si>
  <si>
    <t>Шкафы: шкаф группа 9</t>
  </si>
  <si>
    <t>Монтаж встраиваемого распределительного щита</t>
  </si>
  <si>
    <t>Щит распределительный в составе:
 - Корпус металлический ЩРв-72з-3 58 УХЛ3 IP31
TREND (MKM14-V-72-31-TW) - 1 шт;
 - Выключатель автоматический однополюсный ВА47-29 1Р 16А х-ка C (MVA20-1-016-C) - 7 шт;
 - Выключатель автоматический трехполюсный ВА47-100 3Р 40А х-ка C (MVA40-3-040-C) - 1 шт;
 - Контактор модульный КМ20-20М AC IEK (MKK11-20-20) - 2 шт;
 - Контактор КМИ-34012 40А 230В/АС3 1НО;1НЗ IEK (KKM31-040-
230-11) - 2 шт;
 - Реле времени EKF PROxima RT-SBB EKF PROxima (rt-sbb) - 8 шт;
 - Переключатель LAY5-BD33 3 положения "I-0-II" стандарт ручка ИЭК (BSW60-BD-3-K02) - 2 шт;
 - Кнопка SВ-7 "Стоп" красная 1з+1р d22мм/240В ИЭК (BBT40-SB7-K04) - 8 шт;
 - Лампа AD22DS(LED)матрица d22мм красный 230В ИЭК (BLS10-ADDS-
230-K04) - 4 шт;
 - Лампа AD22DS(LED)матрица d22мм зеленый 230В ИЭК (BLS10-ADDS-
230-K06) - 4 шт</t>
  </si>
  <si>
    <t>Шкафы: шкаф в оси "К"</t>
  </si>
  <si>
    <t xml:space="preserve"> - Выключатель автоматический трехполюсный ВА47-150 3Р 80А х-ка C (MVA50-3-080-C) - 1 шт;
 - Выключатель автоматический однополюсный ВА47-29 1Р 16А х-ка C (MVA20-1-016-C) - 23 шт</t>
  </si>
  <si>
    <t xml:space="preserve"> - Контактор модульный КМ20-20М AC (MKK11-20-20) - 2 шт;
 - Контактор КМИ-34012 40А 230В/АС3 1НО;1НЗ IEK (KKM31-040-
230-11) - 40 шт</t>
  </si>
  <si>
    <t xml:space="preserve">Монтаж реле времени в существующий шкаф </t>
  </si>
  <si>
    <t xml:space="preserve"> - Реле времени EKF PROxima RT-SBB EKF PROxima (rt-sbb)</t>
  </si>
  <si>
    <t xml:space="preserve"> - Переключатель LAY5-BD33 3 положения "I-0-II" стандарт ручка ИЭК (BSW60-BD-3-K02)</t>
  </si>
  <si>
    <t xml:space="preserve">Монтаж кнопки ПУСК/СТОП в существующий шкаф </t>
  </si>
  <si>
    <t xml:space="preserve"> - Кнопка SВ-7 "Стоп" красная 1з+1р d22мм/240В ИЭК (BBT40-SB7-K04) - 40 шт;
 - Кнопка SВ-7 "Пуск" зеленая 1з+1р d22мм/240В ИЭК (BBT40-SB7-K06) - 40 шт;</t>
  </si>
  <si>
    <t xml:space="preserve">Монтаж светосигнального индикатора (лампы) в существующий шкаф </t>
  </si>
  <si>
    <t xml:space="preserve"> - Лампа AD22DS(LED)матрица d22мм красный 230В ИЭК (BLS10-ADDS-
230-K04) - 20 шт;
 - Лампа AD22DS(LED)матрица d22мм зеленый 230В ИЭК (BLS10-ADDS-
230-K06) - 20 шт</t>
  </si>
  <si>
    <t>Шкафы: ЩР1, ЩР3</t>
  </si>
  <si>
    <t>Монтаж вводно-распределительных щитов ЩР1, ЩР3</t>
  </si>
  <si>
    <t>ЩР1, ЩР3 в составе:
 - Каркас ВРУ-1 Unit S (1800х800х450) IP31 EKF (mb15-06-00m) - 2 шт;
 - Выключатель автоматический однополюсный ВА47-29 1Р 16А х-ка C (MVA20-1-016-C) - 58 шт;
 -  Выключатель автоматический трехполюсный ВА47-150 3Р 80А х-ка C (MVA50-3-080-C) -2 шт;
 - Контактор модульный КМ20-20М AC IEK (MKK11-20-20) - 6 шт;
 - Контактор КМИ-34012 40А 230В/АС3 1НО;1НЗ IEK (KKM31-040-
230-11) - 46 шт;
 - Реле времени EKF PROxima RT-SBB EKF PROxima (rt-sbb) - 48 шт;
 - Переключатель LAY5-BD33 3 положения "I-0-II" стандарт ручка ИЭК (BSW60-BD-3-K02) - 4 шт;
 - Кнопка SВ-7 "Стоп" красная 1з+1р d22мм/240В ИЭК (BBT40-SB7-K04) - 96 шт;
 - Кнопка SВ-7 "Пуск" зеленая 1з+1р d22мм/240В ИЭК (BBT40-SB7-K06) - 96 шт;
 - Лампа AD22DS(LED)матрица d22мм красный 230В ИЭК (BLS10-ADDS-
230-K04) - 48 шт;
 - Лампа AD22DS(LED)матрица d22мм зеленый 230В ИЭК (BLS10-ADDS-
230-K06) - 48 шт</t>
  </si>
  <si>
    <t>Монтаж вводно-распределительных щитов ЩР2</t>
  </si>
  <si>
    <t>ЩР2 в составе:
 - Каркас ВРУ-1 Unit S (1800х800х450) IP31 EKF (mb15-06-00m) - 1 шт;
 - Выключатель автоматический однополюсный ВА47-29 1Р 16А х-ка C (MVA20-1-016-C) - 29 шт;
 -  Выключатель автоматический трехполюсный ВА47-150 3Р 80А х-ка C (MVA50-3-080-C) -1 шт;
 - Контактор модульный КМ20-20М AC IEK (MKK11-20-20) - 6 шт;
 - Контактор КМИ-34012 40А 230В/АС3 1НО;1НЗ IEK (KKM31-040-
230-11) - 46 шт;
 - Реле времени EKF PROxima RT-SBB EKF PROxima (rt-sbb) - 48 шт;
 - Переключатель LAY5-BD33 3 положения "I-0-II" стандарт ручка ИЭК (BSW60-BD-3-K02) - 4 шт;
 - Кнопка SВ-7 "Стоп" красная 1з+1р d22мм/240В ИЭК (BBT40-SB7-K04) - 48 шт;
 - Кнопка SВ-7 "Пуск" зеленая 1з+1р d22мм/240В ИЭК (BBT40-SB7-K06) - 48 шт;
 - Лампа AD22DS(LED)матрица d22мм красный 230В ИЭК (BLS10-ADDS-
230-K04) - 24 шт;
 - Лампа AD22DS(LED)матрица d22мм зеленый 230В ИЭК (BLS10-ADDS-
230-K06) - 24 шт</t>
  </si>
  <si>
    <t>Кабельные сети:</t>
  </si>
  <si>
    <t>Прокладка металлорукова</t>
  </si>
  <si>
    <t xml:space="preserve"> - Металлорукав ПВХ РЗ-ЦП - 25 серый EKF мешок (mrzp-25-20-g) - 11240 м (без учета затрат на трудноустранимые потери);
 - Скоба металлическая двухлапковая d 25-26 мм (sm-2-25-26) - 16786 шт;
 - Коробка распределительная КМР-030-034 пылевлагозащищенная без мембранных вводов (100х100х50) EKF PROxima (plc-kmr-030-034)  - 282 шт</t>
  </si>
  <si>
    <t>Затягивание кабеля в металлорукав</t>
  </si>
  <si>
    <t xml:space="preserve"> - Кабель силовой ВВГнг-LS-3х1,5-0.66 - 4790 м (без учета затрат на трудноустранимые потери);
 - Кабель силовой ВВГнг-LS-5х2,5-0.66 - 6450 м (без учета затрат на трудноустранимые потери);</t>
  </si>
  <si>
    <t>Прокладка кабеля открыто с креплением скобами</t>
  </si>
  <si>
    <t xml:space="preserve"> - Кабель силовой ВВГнг-LS-5х2,5-0.66 - 3400 м (без учета затрат на трудноустранимые потери);
 - Кабель силовой ВВГнг-LS-5х4-0.66 - 4360 м (без учета затрат на трудноустранимые потери);
 - Кабель силовой ВВГнг-LS-5х6-0.66 - 2435 м (без учета затрат на трудноустранимые потери);
- Коробка распределительная КМР-030-034 пылевлагозащищенная без мембранных вводов (100х100х50) EKF PROxima (plc-kmr-030-034)  - 270 шт</t>
  </si>
  <si>
    <t>Конструктивные решения</t>
  </si>
  <si>
    <t xml:space="preserve"> Ремонт плит покрытия (узлы 1К-4К)</t>
  </si>
  <si>
    <t>Узел 1К (8992 мп)</t>
  </si>
  <si>
    <t>Восстановление бетонной поверхности плит покрытия толщ 50мм</t>
  </si>
  <si>
    <t>Устройство антикоррозийной защиты арматуры плит покрытия</t>
  </si>
  <si>
    <t>Узел 2К (64,14 мп)</t>
  </si>
  <si>
    <t>Узел 3К (37 шт)</t>
  </si>
  <si>
    <t>Отбивка бетона вокруг отверстий в полках плит</t>
  </si>
  <si>
    <t xml:space="preserve"> </t>
  </si>
  <si>
    <t>Усиление полок плит</t>
  </si>
  <si>
    <t>Оцинкованная сетка 50х50х4-11,84кг
Ремонтная смесь MasterEmaco S 560 FR (Emaco S170 CFR), цементная, тиксотропного типа-0,37м3</t>
  </si>
  <si>
    <t>Выравнивание поверхности полок плит</t>
  </si>
  <si>
    <t>Узел 4К (319,2 м2)</t>
  </si>
  <si>
    <t>Восстановление бетонной поверхности перекрытий толщ 15мм</t>
  </si>
  <si>
    <t>Усиление существующих железобетонных ребристых плит покрытия</t>
  </si>
  <si>
    <t>т металлоконструкций</t>
  </si>
  <si>
    <t>Огнезащитное покрытие металлоконструкций (узлы 1Р-4Р, узлы 1П, 1Па, 2П, 4П)</t>
  </si>
  <si>
    <t>Очистка поверхности щетками (сущ. конструкции)</t>
  </si>
  <si>
    <t>Обеспыливание поверхности (сущ. конструкции)</t>
  </si>
  <si>
    <t>Обезжиривание поверхностей м/к плит покрытия  (сущ. конструкции)</t>
  </si>
  <si>
    <t>Огрунтовка металлических поверхностей за один раз: грунтовкой ГФ-021 (сущ. конструкции)</t>
  </si>
  <si>
    <t>грунтовка ГФ-021</t>
  </si>
  <si>
    <t>Огрунтовка металлических поверхностей за один раз: грунтовкой ГФ-021 (новые конструкции)</t>
  </si>
  <si>
    <t>Огнезащитное покрытие металлоконструкций краской по подготовленной поверхности,: толщина покрытия 0,6мм</t>
  </si>
  <si>
    <t xml:space="preserve"> Усиление стальных ферм  (ФС-4.1 (17 шт), ФС-4.2 (2 шт), ФФ-4.1 (8 шт), РС-1.1 (24 шт))</t>
  </si>
  <si>
    <t>Усиление стальных ферм</t>
  </si>
  <si>
    <t>Усиление стальных ферм и связей</t>
  </si>
  <si>
    <t>т усиления</t>
  </si>
  <si>
    <t>Огнезащитное покрытие металлоконструкций</t>
  </si>
  <si>
    <t xml:space="preserve"> Устройство/замена горизонтальных связей (РС-2.1 (3 шт), КЖ-2.1 (6 шт))</t>
  </si>
  <si>
    <t>Демонтаж связей</t>
  </si>
  <si>
    <t>Демонтаж стальных элементов связей</t>
  </si>
  <si>
    <t>Демонтаж железобетонных элементов (масса одного элемента 0.376 т)</t>
  </si>
  <si>
    <t>Устройство связей</t>
  </si>
  <si>
    <t>Устройство горизонтальных связей</t>
  </si>
  <si>
    <t xml:space="preserve"> 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</si>
  <si>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Замена плит покрытия (узел 5Р (22 шт), поз.1У, 1Уа (44 шт))</t>
  </si>
  <si>
    <t>Демонтаж сборных плит покрытия</t>
  </si>
  <si>
    <t>Резка плит перекрытий на меньшие сегменты для демонтажа глубиной 30мм</t>
  </si>
  <si>
    <t>м реза</t>
  </si>
  <si>
    <t>Устройство монолитных участков плит покрытия</t>
  </si>
  <si>
    <t>Монтаж конструкций усиления плит покрытия</t>
  </si>
  <si>
    <t>Устройство монолитных железобетонных участков покрытия</t>
  </si>
  <si>
    <t>Смеси бетонные тяжелого бетона (БСТ), класс B25 (М350)
Сталь арматурная рифленая свариваемая, класс А500С, диаметр 8 мм-820,42кг
Сталь арматурная, горячекатаная, гладкая, класс А-I, диаметр 6 мм-121,9кг</t>
  </si>
  <si>
    <t>Устройство межплиточных швов</t>
  </si>
  <si>
    <t xml:space="preserve">Погрузка мусора строительного </t>
  </si>
  <si>
    <t>90% механизированно , 10% вручную</t>
  </si>
  <si>
    <t>Погрузка м/к от демонтажа вручную</t>
  </si>
  <si>
    <t>Перевозка м/к до места складирования на расстояние 2км</t>
  </si>
  <si>
    <t>Архитектурные решения</t>
  </si>
  <si>
    <t xml:space="preserve"> Демонтажные работы</t>
  </si>
  <si>
    <t>Демонтаж существующего покрытия кровли</t>
  </si>
  <si>
    <t>Разборка покрытий кровель: из рулонных материалов/ 9 слоев+1 слой гидростеклоизола</t>
  </si>
  <si>
    <t>Демонтаж стяжек: асфальтобетонных средняя толщ 26,5мм</t>
  </si>
  <si>
    <t>Демонтаж утеплителя пенобетон средняя толщ 105 мм</t>
  </si>
  <si>
    <t xml:space="preserve">Демонтаж воронок водосточных </t>
  </si>
  <si>
    <t>Демонтаж конструкций покрытия парапета</t>
  </si>
  <si>
    <t>Демонтаж покрытий парапета из листовой оцинкованной стали</t>
  </si>
  <si>
    <t>Демонтаж ж/б плит парапета</t>
  </si>
  <si>
    <t>Демонтаж примыканий к фонарям</t>
  </si>
  <si>
    <t>Разборка покрытий кровель: из рулонных материалов/1 слой</t>
  </si>
  <si>
    <t>Демонтаж утеплителя пенобетон  средняя толщ 65 мм</t>
  </si>
  <si>
    <t>Демонтаж покрытий отливов из листовой оцинкованной стали</t>
  </si>
  <si>
    <t>Демонтаж покрытия фонарей</t>
  </si>
  <si>
    <t>Разборка покрытий кровель: из рулонных материалов/9 слоев</t>
  </si>
  <si>
    <t>Демонтаж стяжек асфальтобетонных средняя толщ 24,5мм</t>
  </si>
  <si>
    <t>Демонтаж утеплителя пенобетон  средняя толщ 100 мм</t>
  </si>
  <si>
    <t>Демонтаж наружных пожарных лестниц</t>
  </si>
  <si>
    <t>Разборка металлических пожарных лестниц</t>
  </si>
  <si>
    <t xml:space="preserve">(459,94+158,57)/1000 </t>
  </si>
  <si>
    <t xml:space="preserve">Демонтаж фрагментов навесных панелей </t>
  </si>
  <si>
    <t xml:space="preserve"> Монтаж кровельного покрытия</t>
  </si>
  <si>
    <t>Устройство выравнивающих стяжек: цементно-песчаных толщиной 20мм</t>
  </si>
  <si>
    <t>Раствор готовый кладочный, цементный, М150</t>
  </si>
  <si>
    <t>Огрунтовка оснований из бетона под водоизоляционный кровельный ковер</t>
  </si>
  <si>
    <t>Праймер битумный Технониколь №1</t>
  </si>
  <si>
    <t xml:space="preserve">Технобарьер 3мм (расход 1,15) </t>
  </si>
  <si>
    <t>Утепление покрытий плитами на битумной мастике первый слой</t>
  </si>
  <si>
    <t>Техноруф В ЭКСТРА 110 мм</t>
  </si>
  <si>
    <t>Утепление покрытий плитами второй слой</t>
  </si>
  <si>
    <t>Техноруф В ЭКСТРА 50 мм</t>
  </si>
  <si>
    <t>Устройство кровель плоских из наплавляемых материалов: первый слой</t>
  </si>
  <si>
    <t>Унифлекс Pro П 4мм
(расход 1,15)</t>
  </si>
  <si>
    <t>Устройство кровель плоских из наплавляемых материалов: второй слой</t>
  </si>
  <si>
    <t>Техноэласт: Пламя-Стоп ЭКП
(расход 1,15)</t>
  </si>
  <si>
    <t>Устройство кровельных уклонов (ендовы)</t>
  </si>
  <si>
    <t>Утепление покрытий: керамзитом</t>
  </si>
  <si>
    <t>Керамзитобетон, плотность D900 кг/м3, класс B10</t>
  </si>
  <si>
    <t>Армирование подстилающих слоев</t>
  </si>
  <si>
    <t>1575*1,8/1000 
Сетка сварная из арматурной проволоки без покрытия, диаметр проволоки 4,0 мм, размер ячейки 100х100 мм-1575м2</t>
  </si>
  <si>
    <t>Утепление покрытий плитами на битумной мастике в один слой</t>
  </si>
  <si>
    <t xml:space="preserve">ТЕХНОРУФ В ЭКСТРА КЛИН 4,2%-48,99м3 </t>
  </si>
  <si>
    <t>Устройство кровель плоских из наплавляемых материалов: в один слой</t>
  </si>
  <si>
    <t>Унифлекс Экспресс ЭМП</t>
  </si>
  <si>
    <t>Монтаж ограждения вдоль парапетов</t>
  </si>
  <si>
    <t>Ограждение Технониколь
КО/PRO/PL-1200-3 
Винты самонарезающие, остроконечные, размер 4,8х100 мм-2498шт
Анкерный элемент ТЕХНОНИКОЛЬ 8х45-2498 шт</t>
  </si>
  <si>
    <t>Гидроизоляция горизонтальных швов</t>
  </si>
  <si>
    <t>(230/0,2) 
Мастика Технониколь №71</t>
  </si>
  <si>
    <t>Монтаж примыкания к парапетам до 600 мм</t>
  </si>
  <si>
    <t>(11,6/0,02) 
Раствор готовый кладочный, цементный, М150</t>
  </si>
  <si>
    <t>Устройство примыканий кровель из наплавляемых материалов к парапетам</t>
  </si>
  <si>
    <t xml:space="preserve">ТЕХНОНИКОЛЬ Галтель 100х100х1200 -1139,37м 
Техноэласт: Пламя-Стоп ЭКП-1335,90м2 (расход 1,15)
Унифлекс Экспресс ЭМП-1408,83 
(расход 1,15)
</t>
  </si>
  <si>
    <t>Устройство отливов из листовой стали</t>
  </si>
  <si>
    <t>(795,21+360) 
Сталь листовая оцинкованная, толщина 0,7 мм
Т-образный костыль t=2мм-1652шт
Винты самонарезающие, остроконечные, размер 4,8х50 мм-7856шт
Анкерный элемент ТЕХНОНИКОЛЬ 8х45-7856шт</t>
  </si>
  <si>
    <t>Монтаж примыкания к деформационным швам в осях 10/Щ-В, 30-25/П, 5"-9"/М</t>
  </si>
  <si>
    <t>Штукатурка поверхностей примыкний</t>
  </si>
  <si>
    <t>Раствор готовый кладочный, цементный</t>
  </si>
  <si>
    <t>(20,71/0,2)
Праймер битумный Технониколь №1</t>
  </si>
  <si>
    <t>Изоляция плитами стен насухо</t>
  </si>
  <si>
    <t>Плиты минераловатные на синтетическом связующем Техно (ТУ 5762-043-17925162-2006), марки: ТЕХНОЛАЙТ ЭКСТРА</t>
  </si>
  <si>
    <t xml:space="preserve">Устройство примыканий кровель из наплавляемых материалов </t>
  </si>
  <si>
    <t>ТЕХНОНИКОЛЬ Галтель 100х100х1200-960,168м
Техноэласт: Пламя-Стоп ЭКП-188,05 (расход 1,15)
Унифлекс Экспресс ЭМП-340,5 (расход 1,15)
Технониколь ФЛЕКС-52,87м2</t>
  </si>
  <si>
    <t>Устройство фартука из листовой стали</t>
  </si>
  <si>
    <t>Сталь листовая оцинкованная, толщина 0,7 мм
Винты самонарезающие, остроконечные, размер 4,8х50 мм-6401 шт
Анкерный элемент ТЕХНОНИКОЛЬ 8х45-6401шт</t>
  </si>
  <si>
    <t>Монтаж примыкания к деформационному шву в осях 24-5"/Н</t>
  </si>
  <si>
    <t>Штукатурка поверхностей примыканий</t>
  </si>
  <si>
    <t xml:space="preserve">Устройство металлического каркаса из направляющих профилей под облицовку </t>
  </si>
  <si>
    <t>Профиль из оцинкованной стали</t>
  </si>
  <si>
    <t>Облицовка листами ЦСП-1 на пристенный металлический каркас</t>
  </si>
  <si>
    <t>Плиты цементно-стружечные нешлифованные ЦСП-1, толщиной  15мм</t>
  </si>
  <si>
    <t>Монтаж компенсатора из оцинкованной стали толщ 0,8мм</t>
  </si>
  <si>
    <t>Оцинкованная сталь толщ 0,8мм 
Винты самонарезающие, остроконечные, размер 4,8х50 мм-13426 шт
Анкерный элемент ТЕХНОНИКОЛЬ 8х45-13426 шт</t>
  </si>
  <si>
    <t>Утепление примыканий плитами: на битумной мастике в один слой</t>
  </si>
  <si>
    <t>Технобарьер 3мм (расход 1,15)</t>
  </si>
  <si>
    <t xml:space="preserve">Устройство примыканий из наплавляемых материалов </t>
  </si>
  <si>
    <t>ТЕХНОНИКОЛЬ Галтель 100х100х1200-167,82 м
Техноэласт: Пламя-Стоп ЭКП-114,96 м2 (расход 1,15)
Унифлекс Экспресс ЭМП 155,74м2 (расход 1,15)
Технониколь ФЛЕКС-70,99м2</t>
  </si>
  <si>
    <t>(33,56/0,2) 
Мастика Технониколь №71-33,56кг</t>
  </si>
  <si>
    <t>Устройство фартуков из листовой стали</t>
  </si>
  <si>
    <t>Монтаж примыкания к водоприемным воронкам у парапетов (1200х1200)</t>
  </si>
  <si>
    <t>(3,96/0,05) 
Плита теплоизоляционная LOGICPIR ТЕХНОНИКОЛЬ СХМ/СХМ-3,96м3</t>
  </si>
  <si>
    <t>Устройство примыканий к воронкам из наплавляемых материалов</t>
  </si>
  <si>
    <t>100 м</t>
  </si>
  <si>
    <t>(175,03/1,2) 
Унифлекс Экспресс ЭМП-175,03м2 (расход 1,15)</t>
  </si>
  <si>
    <t>Монтаж примыкания к водоприемным воронкам в ендовах (1000х1000)</t>
  </si>
  <si>
    <t>(1,9/0,05)
Плита теплоизоляционная LOGICPIR ТЕХНОНИКОЛЬ СХМ/СХМ -1,9м3</t>
  </si>
  <si>
    <t>(38,49/1)
Унифлекс Экспресс ЭМП-38,49 м2 (расход 1,15)</t>
  </si>
  <si>
    <t>Монтаж примыкания к водоприемным воронкам в ендовах по оси 10 (1200х1200)</t>
  </si>
  <si>
    <t>(0,43/0,05) 
Плита теплоизоляционная LOGICPIR ТЕХНОНИКОЛЬ СХМ/СХМ-0,43м3</t>
  </si>
  <si>
    <t>(8,73/1,2) 
Унифлекс Экспресс ЭМП-8,73 м2 (расход 1,15)</t>
  </si>
  <si>
    <t>Монтаж примыкания к стенам (парапетам выше 600 мм)</t>
  </si>
  <si>
    <t>Огрунтовка оснований примыканий к парапетам</t>
  </si>
  <si>
    <t>9,75/0,2 
Праймер битумный Технониколь №1</t>
  </si>
  <si>
    <t>Устройство примыканий к парапетам из наплавляемых материалов</t>
  </si>
  <si>
    <t>ТЕХНОНИКОЛЬ Галтель 100х100х1200-259,52мТехноэласт: Пламя-Стоп ЭКП-147,84м2 (расход 1,15)
Унифлекс Экспресс ЭМП-198,41м2 (расход 1,15)</t>
  </si>
  <si>
    <t>Рейка алюминиевая прижимная краевая, сечение 3х32 мм</t>
  </si>
  <si>
    <t>(51,33/0,2) 
Мастика Технониколь №71-51,33кг</t>
  </si>
  <si>
    <t>Монтаж примыкания к бортовым элементам фонарей Сф-1, Сф-3, Сф-4</t>
  </si>
  <si>
    <t>Огрунтовка оснований примыканий к фонарям</t>
  </si>
  <si>
    <t>(90,35/0,2)
Праймер битумный Технониколь №1</t>
  </si>
  <si>
    <t>Утепление поверхностей стен плитами</t>
  </si>
  <si>
    <t>Техноруф В ЭКСТРА толщ 150мм</t>
  </si>
  <si>
    <t>Устройство примыканий к фонарям из наплавляемых материалов</t>
  </si>
  <si>
    <t>ТЕХНОНИКОЛЬ Галтель 100х100х1200-947,04м
Техноэласт: Пламя-Стоп ЭКП-910,11м2 (расход 1,15)
Унифлекс Экспресс ЭМП-1101,41м2 (расход 1,15)</t>
  </si>
  <si>
    <t>Монтаж примыкания к бортовым элементам фонаря Сф-2</t>
  </si>
  <si>
    <t>(24,39/0,2) 
Праймер битумный Технониколь №1</t>
  </si>
  <si>
    <t>ТЕХНОНИКОЛЬ Галтель 100х100х1200-229,24м
Техноэласт: Пламя-Стоп ЭКП-216,63м2 (расход 1,15)
Унифлекс Экспресс ЭМП-262,48м2 (расход 1,15)</t>
  </si>
  <si>
    <t>Монтаж примыкания к торцам фонарей СФ-1, Сф-2, Сф-3, Сф-4</t>
  </si>
  <si>
    <t>Техноэласт: Пламя-Стоп ЭКП-85,78м2 (расход 1,15)
Унифлекс Экспресс ЭМП-115,12м2 (расход 1,15)</t>
  </si>
  <si>
    <t>Монтаж примыкания к вентиляционным выпускам на кровле в осях 4'-5'/Ф-У и 26/Э-Ы (2 узла)</t>
  </si>
  <si>
    <t>Устройство примыканий к вентиляционным выпускам из наплавляемых материалов</t>
  </si>
  <si>
    <t>ТЕХНОНИКОЛЬ Галтель 100х100х1200-5,2м
Техноэласт: Пламя-Стоп ЭКП-2,94м2 (расход 1,15)
Техноэласт: Термо ЭПП-3,91м2 (расход 1,15)
Сталь листовая оцинкованная, толщина 0,7 мм</t>
  </si>
  <si>
    <t>Монтаж конструкций наружных пожарных лестниц</t>
  </si>
  <si>
    <t xml:space="preserve">Монтаж лестниц пожарных </t>
  </si>
  <si>
    <t>(3*28,5+26*50,17+4*17,19+6*28,57)/1000 
Лестница пожарная П1-2 Н-1,05м  ГОСТ Р 53254-2009-3шт
Лестница пожарная П1-2 Н-2,45м  ГОСТ Р 53254-2009-26шт
Лестница пожарная П1-1 Н-1,05м  ГОСТ Р 53254-2009-4шт
Лестница пожарная П1-1 Н-2,45м  ГОСТ Р 53254-2009-6шт
Декоративная накладка для пожарной лестницы-116 шт
Заклепка вытяжная комбинированная, алюминий/сталь 6,4х12 - 464 шт</t>
  </si>
  <si>
    <t xml:space="preserve">Монтаж площадок </t>
  </si>
  <si>
    <t>(5*60,47+6*73,93)/1000 
Площадка выхода пожарной лестницы 800/1,15м ГОСТ Р 53254-2009-5шт
Площадка выхода пожарной лестницы 800/1,5м ГОСТ Р 53254-2009-6шт
Крепление пожарной площадки на парапет ГОСТ Р 53254-2009-4шт
Крепление пожарной площадки на плоскую кровлю ГОСТ Р 53254-2009-7шт
Анкерный болт с гайкой М10х14х100, двухраспорный-656 шт
Пена монтажная-210,54л</t>
  </si>
  <si>
    <t>Унифлекс Экспресс ЭМП (расход 1,15)</t>
  </si>
  <si>
    <t>Техноэласт: Пламя-Стоп ЭКП (расход 1,15)</t>
  </si>
  <si>
    <t>Монтаж примыкания к люкам дымоудаления</t>
  </si>
  <si>
    <t>Огрунтовка оснований примыканий к люкам дымоудаления</t>
  </si>
  <si>
    <t>(53,49/4) 
Мастика Технониколь ПЛАМЯ СТОП</t>
  </si>
  <si>
    <t>Устройство примыканий из наплавляемых материалов к люкам дымоудаления</t>
  </si>
  <si>
    <t>ТЕХНОНИКОЛЬ Галтель 100х100х1200-145,2м
Техноэласт: Пламя-Стоп ЭКП-89,58м2 (расход 1,15)
Унифлекс Экспресс ЭМП-119,08м2 (расход 1,15)</t>
  </si>
  <si>
    <t>Гидроизоляция горизонтальных швов мастикой</t>
  </si>
  <si>
    <t>(29,22/0,2) 
Мастика Технониколь №71-29,22кг</t>
  </si>
  <si>
    <t>Световой фонарь СФ-1</t>
  </si>
  <si>
    <t>Демонтаж стекол</t>
  </si>
  <si>
    <t>Демонтаж м/к рам фонаря</t>
  </si>
  <si>
    <t>Монтаж каркаса фонаря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</si>
  <si>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</si>
  <si>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Установка анкеров в отверстия глубиной 70 мм с применением составов на цементно-эпоксидной основе, диаметр анкера: 12 мм</t>
  </si>
  <si>
    <t>Анкер-шпилька Hilti HST М12х215/120 для использования в бетоне (вес 1 шт-0,107кг)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мл-48шт</t>
  </si>
  <si>
    <t>Монтаж сэндвич-панелей на торцы фонарей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</si>
  <si>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100 мм, тип покрытия полиэстер, толщина металлических облицовок 0,5 мм (Россия)</t>
  </si>
  <si>
    <t>Резка стального профилированного настила</t>
  </si>
  <si>
    <t>Устройство кровельного покрытия</t>
  </si>
  <si>
    <t>Устройство выравнивающих стяжек: цементно-песчаных толщиной  20мм</t>
  </si>
  <si>
    <t>(4,36/0,02) 
Раствор готовый кладочный, цементный, М100</t>
  </si>
  <si>
    <t>Утепление покрытий плитами: на битумной мастике первый слой</t>
  </si>
  <si>
    <t>(26,59/0,12)
Техноруф В ЭКСТРА 120 мм - 26,59м3</t>
  </si>
  <si>
    <t>(12,33/0,05) 
Техноруф В ЭКСТРА 50 мм-12,33м3</t>
  </si>
  <si>
    <t xml:space="preserve">Техноэласт: Пламя-Стоп ЭКП (расход 1,15)
</t>
  </si>
  <si>
    <t>Унифлекс Pro П 4мм (расход 1,15)</t>
  </si>
  <si>
    <t>Устройство теплоизоляции сплошной из плит: ЦПС в 2 слоя</t>
  </si>
  <si>
    <t>Плиты цементно-стружечные нешлифованные, толщина 12 мм</t>
  </si>
  <si>
    <t>Устройство примыканий из наплавляемых материалов</t>
  </si>
  <si>
    <t>Техноэласт: Грин ЭПП</t>
  </si>
  <si>
    <t>Крепление галтели</t>
  </si>
  <si>
    <t>Винты самонарезающие, остроконечные, размер 4,8х50 мм-701 шт
ТЕХНОНИКОЛЬ Галтель 100х100х1200-20,8шт</t>
  </si>
  <si>
    <t>Монтаж пожарных лестниц (П1-1)</t>
  </si>
  <si>
    <t>Монтаж пожарных лестниц</t>
  </si>
  <si>
    <t>Пожарная лестница П1-1: ГОСТ 53254-2009; h=2.5м; B=600мм с площадкой
выхода на кровлю</t>
  </si>
  <si>
    <t>Монтаж оконных проемов (ОК-1, ОК-2)</t>
  </si>
  <si>
    <t>Монтаж оконных фонарных остекленных покрытий из герметичных стеклопакетов в алюминиевой обвязке</t>
  </si>
  <si>
    <t>(43,39+32,54)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1130*1200 (32шт)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1130х1200 (24шт)</t>
  </si>
  <si>
    <t>Установка комплекта приборов открывания и закрывания фрамуг на окнах</t>
  </si>
  <si>
    <t>Штоковый привод UCS MAX 230V (Серый) 300мм</t>
  </si>
  <si>
    <t>Монтаж фасонных элементов (ФИ1, ФИ6, ФИ7, ФИ11, ФИ16, ФИ17, ФИ18, ФИИ1, ФИИ2, ФИИ3, ФИИ4, ФИИ6)</t>
  </si>
  <si>
    <t xml:space="preserve">Монтаж фасонных элементов </t>
  </si>
  <si>
    <t>Монтаж защитных сеток (СП-1, СП-2)</t>
  </si>
  <si>
    <t>Каркасы металлические-0,5066т
Сетка сварная из арматурной проволоки без покрытия, диаметр проволоки 3,0 мм, размер ячейки 50х50 мм-53,941м2</t>
  </si>
  <si>
    <t>Окраска металлических конструкций</t>
  </si>
  <si>
    <t>Окраска металлических огрунтованных поверхностей: эмалью ПФ-115/за 2 раза</t>
  </si>
  <si>
    <t xml:space="preserve"> эмаль ПФ-115</t>
  </si>
  <si>
    <t>Устройство водосточной системы</t>
  </si>
  <si>
    <t>Устройство желобов: подвесных</t>
  </si>
  <si>
    <t>(28*3)
Желоб металлический для водосточных систем, окрашенный, диаметр 125 мм, длина 3000 мм-28шт
Соединитель желоба металлический для водосточных систем, окрашенный, диаметр 125 мм-24шт
Кронштейн желоба металлический для водосточных систем, окрашенный, диаметр 125 мм, длина 320 мм-172шт
Заглушка желоба металлическая для водосточных систем, окрашенная, диаметр 125 мм-8шт</t>
  </si>
  <si>
    <t>Устройство металлической водосточной системы: воронок</t>
  </si>
  <si>
    <t>Воронка водосборная диаметр 125/100мм</t>
  </si>
  <si>
    <t>4*3 
Труба металлическая для водосточных систем, окрашенная, диаметр 100 мм, длина 3000 мм-4шт
Хомут для труб металлический для водосточных систем, окрашенный, диаметр 100 мм-24шт</t>
  </si>
  <si>
    <t>Устройство металлической водосточной системы: колен</t>
  </si>
  <si>
    <t xml:space="preserve"> Колено трубы сливное 60° металлическое для водосточных систем, окрашенное, диаметр 100 мм</t>
  </si>
  <si>
    <t>Световой фонарь СФ-2</t>
  </si>
  <si>
    <t xml:space="preserve">(950,04+1958,52)/1000 </t>
  </si>
  <si>
    <t xml:space="preserve">(33,32+192,5)/1000 </t>
  </si>
  <si>
    <t>Анкер-шпилька Hilti HST М12х215/120 для использования в бетоне (вес 1 шт -0,107кг) 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мл-152шт</t>
  </si>
  <si>
    <t>(1,73/0,1) 
Вата минеральная-1,73м3</t>
  </si>
  <si>
    <t xml:space="preserve">20+20*1,1+4+34+4+1*1,2+44*1,2 </t>
  </si>
  <si>
    <t>(27,34/0,02)
Раствор готовый кладочный, цементный, М100</t>
  </si>
  <si>
    <t>(164,49/0,12) 
Техноруф В ЭКСТРА 120 мм-164,49м3</t>
  </si>
  <si>
    <t>(69,76/0,05)
Техноруф В ЭКСТРА 50 мм</t>
  </si>
  <si>
    <t>Устройство примыканий</t>
  </si>
  <si>
    <t>Винты самонарезающие, остроконечные, размер 4,8х50 мм-2005шт 
ТЕХНОНИКОЛЬ Галтель 100х100х1200-20,3шт</t>
  </si>
  <si>
    <t>(2+1)
Пожарная лестница П1-1: ГОСТ 53254-2009; h=4м; B=600мм с площадкой
выхода на кровлю-2шт
Пожарная лестница П1-1: ГОСТ 53254-2009; h=3,4м; B=600мм с площадкой
выхода на кровлю-1шт</t>
  </si>
  <si>
    <t>(315+180)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1250*1200 (210шт)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1250х1200 (120шт)</t>
  </si>
  <si>
    <t>Монтаж фасонных элементов</t>
  </si>
  <si>
    <t>Монтаж защитных сеток (СП-3-СП-10)</t>
  </si>
  <si>
    <t>Каркасы металлические-3,4565т
Сетка сварная из арматурной проволоки без покрытия, диаметр проволоки 3,0 мм, размер ячейки 50х50 мм-414,8131м2</t>
  </si>
  <si>
    <t>эмаль ПФ-115</t>
  </si>
  <si>
    <t>(76*3)
Желоб металлический для водосточных систем, окрашенный, диаметр 125 мм, длина 3000 мм-76штСоединитель желоба металлический для водосточных систем, окрашенный, диаметр 125 мм-74шт
Кронштейн желоба металлический для водосточных систем, окрашенный, диаметр 125 мм, длина 320 мм-518шт
Заглушка желоба металлическая для водосточных систем, окрашенная, диаметр 125 мм-4шт</t>
  </si>
  <si>
    <t>36*2 
Труба металлическая для водосточных систем, окрашенная, диаметр 100 мм, длина 2000 мм-36шт
Хомут для труб металлический для водосточных систем, окрашенный, диаметр 100 мм-50шт</t>
  </si>
  <si>
    <t>Колено трубы сливное 60° металлическое для водосточных систем, окрашенное, диаметр 100 мм</t>
  </si>
  <si>
    <t>Световой фонарь СФ-3</t>
  </si>
  <si>
    <t xml:space="preserve">(578,32+2473,92)/1000 </t>
  </si>
  <si>
    <t xml:space="preserve">(46,89+257,26)/1000 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</si>
  <si>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
Шпилька стальная М8 "Сонет" длиной 1000 мм/прим Шпилька М16 длиной 260мм-624шт</t>
  </si>
  <si>
    <t>(104+192) 
Анкер-шпилька Hilti HST М12х215/120 для использования в бетоне (вес 1 шт 0,107кг)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мл-296шт</t>
  </si>
  <si>
    <t>(2,54/0,1) 
Вата минеральная-2,54м3</t>
  </si>
  <si>
    <t xml:space="preserve">40+40+8+40+8+24*1,2 </t>
  </si>
  <si>
    <t>(34,95/0,02) 
Раствор готовый кладочный, цементный, М100</t>
  </si>
  <si>
    <t>(210,54/0,12) 
Техноруф В ЭКСТРА 120 мм-210,54м3</t>
  </si>
  <si>
    <t>(90,18/0,05)
Техноруф В ЭКСТРА 50 мм-90,18м3</t>
  </si>
  <si>
    <t>(273,05/2) 
Плиты цементно-стружечные нешлифованные, толщина 12 мм</t>
  </si>
  <si>
    <t>Устройство механического крепления галтели</t>
  </si>
  <si>
    <t>Винты самонарезающие, остроконечные, размер 4,8х50 мм-2607шт 
ТЕХНОНИКОЛЬ Галтель 100х100х1200-40,93шт</t>
  </si>
  <si>
    <t>Пожарная лестница П1-1: ГОСТ 53254-2009; h=4м; B=600мм с площадкой
выхода на кровлю</t>
  </si>
  <si>
    <t>(428,54+238,08)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1240х1200 (288шт)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1240х1200 (160шт)</t>
  </si>
  <si>
    <t>Монтаж фасонных элементов из листовой стали</t>
  </si>
  <si>
    <t>Монтаж защитных сеток (СП-3.1, СП-3.2, СП-4.1, СП-4.2)</t>
  </si>
  <si>
    <t>Каркасы металлические-4,185т
Сетка сварная из арматурной проволоки без покрытия, диаметр проволоки 3,0 мм, размер ячейки 50х50 мм-741,71м2</t>
  </si>
  <si>
    <t>(96*3) 
Желоб металлический для водосточных систем, окрашенный, диаметр 125 мм, длина 3000 мм-96шт
Соединитель желоба металлический для водосточных систем, окрашенный, диаметр 125 мм-46шт
Кронштейн желоба металлический для водосточных систем, окрашенный, диаметр 125 мм, длина 320 мм-656шт
Заглушка желоба металлическая для водосточных систем, окрашенная, диаметр 125 мм-8шт</t>
  </si>
  <si>
    <t>48*2 
Труба металлическая для водосточных систем, окрашенная, диаметр 100 мм, длина 2000 мм-48шт
Хомут для труб металлический для водосточных систем, окрашенный, диаметр 100 мм-64 шт</t>
  </si>
  <si>
    <t>Световой фонарь СФ-4</t>
  </si>
  <si>
    <t xml:space="preserve">(980,2+4947,84)/1000 </t>
  </si>
  <si>
    <t xml:space="preserve">(88,85+483,16)/1000 </t>
  </si>
  <si>
    <t xml:space="preserve"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
Шпилька стальная М8 "Сонет" длиной 1000 мм/прим Шпилька М16 длиной 260мм-1248шт, длиной 320 мм-96шт
</t>
  </si>
  <si>
    <t>(208+384)
Анкер-шпилька Hilti HST М12х215/120 для использования в бетоне (вес 1 шт-0,107 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мл-592шт</t>
  </si>
  <si>
    <t>(4,9/0,1) 
Вата минеральная-4,9м3</t>
  </si>
  <si>
    <t xml:space="preserve">24+8*1,1+32+16+80+16+64*1,2 </t>
  </si>
  <si>
    <t>(35,81/0,02) 
Раствор готовый кладочный, цементный, М100</t>
  </si>
  <si>
    <t>(215,76/0,12) 
Техноруф В ЭКСТРА 120 мм-215,76</t>
  </si>
  <si>
    <t>(92,46/0,05)
Техноруф В ЭКСТРА 50 мм-92,46м3</t>
  </si>
  <si>
    <t>Устройство теплоизоляции сплошной из плит ЦПС в 2 слоя</t>
  </si>
  <si>
    <t>(545,2/2) 
Плиты цементно-стружечные нешлифованные, толщина 12 мм</t>
  </si>
  <si>
    <t>Винты самонарезающие, остроконечные, размер 4,8х50 мм-5046шт 
ТЕХНОНИКОЛЬ Галтель 100х100х1200-42,67шт</t>
  </si>
  <si>
    <t>Пожарная лестница П1-1: ГОСТ 53254-2009; h=3,56м; B=600мм с площадкой
выхода на кровлю</t>
  </si>
  <si>
    <t xml:space="preserve">(668,4+384+1,2*1*3)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1000*1200 (557шт)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1000х1200 (320шт)
Витражи для общественных, производственных и жилых зданий одинарные из алюминиевого профиля одинарной конструкции с заполнением сэндвич-панелями, неоткрываемые (вставки из сэндвич-панели 1200х1000, 3 шт) </t>
  </si>
  <si>
    <t>Монтаж защитных сеток (СП-11, СП-11.2, СП-12, СП-12.2)</t>
  </si>
  <si>
    <t>Каркасы металлические-7,8016т
Сетка сварная из арматурной проволоки без покрытия, диаметр проволоки 3,0 мм, размер ячейки 50х50 мм-857,5328м2</t>
  </si>
  <si>
    <t xml:space="preserve">(666,52+66,27+271,16+25,05+2,42+54,79+16,59+17,23+235,6+11,39+1,04+2,71+5,44+43,85) / 100 </t>
  </si>
  <si>
    <t>(192*3)
Желоб металлический для водосточных систем, окрашенный, диаметр 125 мм, длина 3000 мм-192шт
Соединитель желоба металлический для водосточных систем, окрашенный, диаметр 125 мм-184шт
Кронштейн желоба металлический для водосточных систем, окрашенный, диаметр 125 мм, длина 320 мм-1272шт
Заглушка желоба металлическая для водосточных систем, окрашенная, диаметр 125 мм-16шт</t>
  </si>
  <si>
    <t>24*3+12*1 
Труба металлическая для водосточных систем, окрашенная, диаметр 100 мм, длина 3000 мм-24шт
Труба соединительная металлическая для водосточных систем, окрашенная, диаметр 100 мм, длина 1000 мм-12шт
Хомут для труб металлический для водосточных систем, окрашенный, диаметр 100 мм-136 шт</t>
  </si>
  <si>
    <t>Погрузка при автомобильных перевозках стальных профилей мелких</t>
  </si>
  <si>
    <t>Перевозка грузов I класса автомобилями-самосвалами грузоподъемностью 10 т работающих вне карьера на расстояние до 2 км (на место складирования металла)</t>
  </si>
  <si>
    <t xml:space="preserve">Разгрузка при автомобильных перевозках стальных профилей мелких  </t>
  </si>
  <si>
    <t>Погрузка мусора строительного с погрузкой экскаваторами емкостью ковша до 0,5 м3</t>
  </si>
  <si>
    <t xml:space="preserve">Распределение электроэнергии шинопроводом 0,4 кВ </t>
  </si>
  <si>
    <t>Демонтаж существующих конструкций для крепления шинопровода</t>
  </si>
  <si>
    <t>тн</t>
  </si>
  <si>
    <t>Демонтаж существующего  шинопровода открытого типа сечением 118*237 мм</t>
  </si>
  <si>
    <t>Монтаж шинопровода ШМ-1/1 КХА 2000А 4W (3P+N+PE (корпус))_IP55</t>
  </si>
  <si>
    <t>Монтаж рубильника с моторным приводом 0ТМ2000Е3М230С</t>
  </si>
  <si>
    <t>Монтаж выключателя автоматического в KXP 6351-630 A-ВСТАВНОЙ-ОТВЕТВИТЕЛЬНАЯ КОРОБКА</t>
  </si>
  <si>
    <t>Монтаж шинопровода ШМ-1/2 КХА 2000А 4W (3P+N+PE (корпус))_IP55</t>
  </si>
  <si>
    <t>Монтаж шинопровода ШМ-2/1 КХА 2000А 4W (3P+N+PE (корпус))_IP55</t>
  </si>
  <si>
    <t>Монтаж шинопровода ШМ-3/1 КХА 2000А 4W (3P+N+PE (корпус))_IP55</t>
  </si>
  <si>
    <t>Монтаж шинопровода ШМ-4/1 КХА 2000А 4W (3P+N+PE (корпус))_IP55</t>
  </si>
  <si>
    <t>Монтаж шинопровода ШМ-5/1 КХА 2000А 4W (3P+N+PE (корпус))_IP55</t>
  </si>
  <si>
    <t>Монтаж шинопровода ШМ-6/1 КХА 2000А 4W (3P+N+PE (корпус))_IP55</t>
  </si>
  <si>
    <t>Монтаж шинопровода ШМ-6/2 КХА 2000А 4W (3P+N+PE (корпус))_IP55</t>
  </si>
  <si>
    <t>Монтаж шинопровода ШМ-7/1 КХА 2000А 4W (3P+N+PE (корпус))_IP55</t>
  </si>
  <si>
    <t>Монтаж шинопровода ШМ-7/2 КХА 2000А 4W (3P+N+PE (корпус))_IP55</t>
  </si>
  <si>
    <t>Монтаж шинопровода ШМ-11/1 КХА 2000А 4W (3P+N+PE (корпус))_IP55</t>
  </si>
  <si>
    <t>Монтаж шинопровода ШМ-12/1 КХА 2000А 4W (3P+N+PE (корпус))_IP55</t>
  </si>
  <si>
    <t>Монтаж шинопровода ШМ-13/1 КХА 2000А 4W (3P+N+PE (корпус))_IP55</t>
  </si>
  <si>
    <t>Монтаж шинопровода ШМ-14/1 КХА 2000А 4W (3P+N+PE (корпус))_IP55</t>
  </si>
  <si>
    <t>Монтаж шинопровода ШМ-15/1 КХА 2000А 4W (3P+N+PE (корпус))_IP55</t>
  </si>
  <si>
    <t>Монтаж шинопровода ШМ-16/1 КХА 2000А 4W (3P+N+PE (корпус))_IP55</t>
  </si>
  <si>
    <t>Узел крепления А- Подвес</t>
  </si>
  <si>
    <t>Монтаж прямоугольной трубы 80х80х4 для крепления на ней шинопровода (между колоннами)</t>
  </si>
  <si>
    <t>Монтаж металлических конструкций для крепления шинопровода</t>
  </si>
  <si>
    <t>Узел Б - Подвес двойной</t>
  </si>
  <si>
    <t>Узел В- крепление трубы</t>
  </si>
  <si>
    <t>Монтаж металлоконструкций для крепления трубы</t>
  </si>
  <si>
    <t>Узел Г- Подвес к потолку</t>
  </si>
  <si>
    <t>Узел-Д-Вертикальный подъем</t>
  </si>
  <si>
    <t>Монтаж кронштейна BR 2-D-400</t>
  </si>
  <si>
    <t>Узел Е- Огнестойкий проход</t>
  </si>
  <si>
    <t>Монтаж плиты из минерального волокна с огнестойким покрытием</t>
  </si>
  <si>
    <t xml:space="preserve">Заделка швов герметиком огнезащитным DKC </t>
  </si>
  <si>
    <t>Кабельные изделия (подвод питания к щитам собственных нужд)</t>
  </si>
  <si>
    <t xml:space="preserve"> Монтаж трубы гофр. ПВХ с протяжкой d40 мм серая EKF-Plast</t>
  </si>
  <si>
    <t>Монтаж трубы гофр. ПВХ с протяжкой d20 мм серая EKF-Plast</t>
  </si>
  <si>
    <t xml:space="preserve">Затягивание кабеля  ВВГнг(А)-LS 5x16 в гофоротубы </t>
  </si>
  <si>
    <t>Монтаж кабеля  ВВГнг(А)-LS 5x16</t>
  </si>
  <si>
    <t>Монтаж кабеля КВВГЭнг-LS 10x0,75</t>
  </si>
  <si>
    <t xml:space="preserve">Затягивание кабеля  КВВГЭнг-LS 10x0,75 в гофоротубы </t>
  </si>
  <si>
    <t>Монтаж шкафа  распределительного ПР85-Эл-В-3-63А-IP54.У3 (ШСН)</t>
  </si>
  <si>
    <t>Монтаж шкафа АВР-Эл-В-63А-IP54.У3 (ШСН-АВР)</t>
  </si>
  <si>
    <t>Монтаж шкафа   распределительного ПР85-Эл-В-3-10А-IP54.У3 (ЩТЗТ)</t>
  </si>
  <si>
    <t>Монтаж панели управления  секционным выключателем ПУ-СВ</t>
  </si>
  <si>
    <t>Демонтаж трансформаторов</t>
  </si>
  <si>
    <t>Демонтаж КТП 37</t>
  </si>
  <si>
    <t xml:space="preserve">Демонтаж трансформатора ТМ1000/10А </t>
  </si>
  <si>
    <t xml:space="preserve"> Демонтаж РУ 0,4кВ ТП37  5600*600*2300 (Д*Г*В)</t>
  </si>
  <si>
    <t>Демонтаж КТП 38</t>
  </si>
  <si>
    <t xml:space="preserve"> Демонтаж РУ 0,4кВ ТП38  6200*600*2300 (Д*Г*В)</t>
  </si>
  <si>
    <t>Демонтаж КТП 39</t>
  </si>
  <si>
    <t xml:space="preserve"> Демонтаж РУ 0,4кВ ТП39 6000*600*2300 (Д*Г*В)</t>
  </si>
  <si>
    <t>Демонтаж КТП 40</t>
  </si>
  <si>
    <t xml:space="preserve">Демонтаж трансформатора ТМ 3 1000/6А </t>
  </si>
  <si>
    <t xml:space="preserve"> Демонтаж РУ 0,4кВ КТП40 2000*600*2300 (Д*Г*В)</t>
  </si>
  <si>
    <t>Демонтаж КТП 41</t>
  </si>
  <si>
    <t xml:space="preserve">Демонтаж трансформатора ТМ 3 1000/10А </t>
  </si>
  <si>
    <t>Монтаж КТП 37</t>
  </si>
  <si>
    <t>Монтаж трансформатора сухого защитного исполения</t>
  </si>
  <si>
    <t xml:space="preserve">Монтаж распределительного устройства РУ-37 </t>
  </si>
  <si>
    <t>Монтаж КТП 38</t>
  </si>
  <si>
    <t>Монтаж распределительного устройства РУ-38</t>
  </si>
  <si>
    <t>Монтаж КТП 39</t>
  </si>
  <si>
    <t>Монтаж распределительного устройства РУ-39</t>
  </si>
  <si>
    <t>Монтаж КТП 40</t>
  </si>
  <si>
    <t>Монтаж трансформатора сухого</t>
  </si>
  <si>
    <t>Монтаж распределительного устройства РУ-40</t>
  </si>
  <si>
    <t>Монтаж КТП 41</t>
  </si>
  <si>
    <t>Монтаж распределительного устройства РУ-41</t>
  </si>
  <si>
    <t>Заземление КТП 41</t>
  </si>
  <si>
    <t>Разработка траншеи под заземлитель вручную</t>
  </si>
  <si>
    <t xml:space="preserve">Засыпка вручную траншеи </t>
  </si>
  <si>
    <t xml:space="preserve">Монтаж заземлителя вертикального из уголка 50х50х5 </t>
  </si>
  <si>
    <t>Монтаж заземлителя  горизонтального  из стальной полосы 40х5 мм</t>
  </si>
  <si>
    <t>Заземление из полосовой стали  40х 4 открыто по основаниям</t>
  </si>
  <si>
    <t>Заземление из медного провода открыто по основаниям</t>
  </si>
  <si>
    <t>Заземление КТП 40</t>
  </si>
  <si>
    <t>Заземление КТП37, КТП38, КТП39</t>
  </si>
  <si>
    <t>Погрузка лишнего грунта вручную</t>
  </si>
  <si>
    <t>Пусконаладочные работы согласно программы ПНР</t>
  </si>
  <si>
    <t xml:space="preserve">объект </t>
  </si>
  <si>
    <t>в лом без резки</t>
  </si>
  <si>
    <t>1SCA115372R1001, АВВ, контакта доп.OA1G10 для ОТ16..125F, FT, OT200...2500E</t>
  </si>
  <si>
    <t xml:space="preserve"> Автоматический выключатель А3792К-630А-1140АС-2500А-УХЛЗ, G630K-0610.</t>
  </si>
  <si>
    <t>контакт доп.OA1G10 для ОТ16..125F, FT, OT200...2500E, 1SCA115372R1001, АВВ</t>
  </si>
  <si>
    <t xml:space="preserve"> Автоматический выключатель А3792К-630А-1140АС-2500А-УХЛЗ,  G630K-0610.</t>
  </si>
  <si>
    <t>KXP 6351-630 A-ВСТАВНОЙ-ОТВЕТВИТ. КОРОБКА-ПУСТО-3P-ПОДХОДИТ ДЛЯ АВТ- 15 шт
KXA 20504-B-P11-2000 A-КРЕПЕЖНЫЙ-ВЫВОДНАЯ ПАНЕЛЬ-4W- 1 шт
KXA 20504-B-X-2000 A-КРЕПЕЖНЫЙ-НЕСТАНДАРТНОГО РАЗМЕРА-4W- 1,525 м
KXA 20504-B-U-2000 A-КРЕПЕЖНЫЙ-УГЛОВАЯ ВВЕРХ-4W- 1 шт
KXA 20504-B-X-2000 A-КРЕПЕЖНЫЙ-НЕСТАНДАРТНОГО РАЗМЕРА-4W- 0,58м
KXA 20504-B-FDM-2000 A-КРЕПЕЖНЫЙ-СЕКЦИЯ ФАЗА ИЗМЕНЕНИЕ-4W- 1 шт
KXA 20504-B-STD-2000 A-КРЕПЕЖНЫЙ-СТАНДАРТНОГО РАЗМЕРА-4W -18 м
KXA 20504-B-L-2000 A-КРЕПЕЖНЫЙ-УГЛОВАЯ ВЛЕВО-4W- 1 шт
KXA 20504-B-X-2000 A-КРЕПЕЖНЫЙ-НЕСТАНДАРТНОГО РАЗМЕРА-4W- 2,56 м
KXA 20504-P-STD-2000 A-ВСТАВНОЙ-СТАНДАРТНОГО РАЗМЕРА-4W -156 м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 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 - 2,05 м</t>
  </si>
  <si>
    <t>KXP 6351-630 A-ВСТАВНОЙ-ОТВЕТВИТЕЛЬНАЯ КОРОБКА-ПУСТО-3P-ПОДХОДИТ ДЛЯ АВТ- 8 шт
KXA 20504-B-P11-2000 A-КРЕПЕЖНЫЙ-ВЫВОДНАЯ ПАНЕЛЬ-4W- 1 шт
KXA 20504-B-X-2000 A-КРЕПЕЖНЫЙ-НЕСТАНДАРТНОГО РАЗМЕРА-4W- 1,625 м
KXA 20504-B-D-2000 A-КРЕПЕЖНЫЙ-УГЛОВАЯ ВНИЗ-4W- 1 шт
KXA 20504-B-X-2000 A-КРЕПЕЖНЫЙ-НЕСТАНДАРТНОГО РАЗМЕРА-4W -2,88 м
KXA 20504-B-TYR-2000 A-КРЕПЕЖНЫЙ-Т-ОБРАЗНАЯ ПРАВАЯ-4W- 1 шт
KXA 20504-B-X-2000 A-КРЕПЕЖНЫЙ-НЕСТАНДАРТНОГО РАЗМЕРА-4W- 0,708 м
KXA 20504-P-STD-2000 A-ВСТАВНОЙ-СТАНДАРТНОГО РАЗМЕРА-4W- 3 м
KXA 20504-B-X-2000 A-КРЕПЕЖНЫЙ-НЕСТАНДАРТНОГО РАЗМЕРА-4W- 1,579 м
KXA 20504-P-STD-2000 A-ВСТАВНОЙ-СТАНДАРТНОГО РАЗМЕРА-4W- 102 м
KXA 20504-B-YDT-2000 A-КРЕПЕЖНЫЙ-КОМПЕНСАЦИОННАЯ ГОРИЗОНТАЛЬНАЯ-4W- 1 шт
KXA 20504-B-X-2000 A-КРЕПЕЖНЫЙ-НЕСТАНДАРТНОГО РАЗМЕРА-4W- 1,5 м
KXA 20504-P-X-2000 A-ВСТАВНОЙ-НЕСТАНДАРТНОГО РАЗМЕРА-4W- 2,7 м
KXA 20504-B-U-2000 A-КРЕПЕЖНЫЙ-УГЛОВАЯ ВВЕРХ-4W- 1 шт
KXA 20504-B-X-2000 A-КРЕПЕЖНЫЙ-НЕСТАНДАРТНОГО РАЗМЕРА-4W- 1,4 м
KXA 20504-B-D-2000 A-КРЕПЕЖНЫЙ-УГЛОВАЯ ВНИЗ-4W- 1 шт
KXA 20504-B-STD-2000 A-КРЕПЕЖНЫЙ-СТАНДАРТНОГО РАЗМЕРА-4W- 3 м*4 шт=12 м
KXA 20504-B-X-2000 A-КРЕПЕЖНЫЙ-НЕСТАНДАРТНОГО РАЗМЕРА-4W- 1,9 м
KXA 20504-B-D-2000 A-КРЕПЕЖНЫЙ-УГЛОВАЯ ВНИЗ-4W- 1 шт
KXA 20504-B-X-2000 A-КРЕПЕЖНЫЙ-НЕСТАНДАРТНОГО РАЗМЕРА-4W- 1,5 м
KXA 20504-B-U-2000 A-КРЕПЕЖНЫЙ-УГЛОВАЯ ВВЕРХ-4W- 1 шт
KXA 20504-B-BO-2000 A-КРЕПЕЖНЫЙ-БЛОК ПИТАНИЯ С СЕРЕДИНЫ-4W- 1 шт
KXA 20504-B-X-2000 A-КРЕПЕЖНЫЙ-НЕСТАНДАРТНОГО РАЗМЕРА-4W- 1 м
KXA 20504-B-R-2000 A-КРЕПЕЖНЫЙ-УГЛОВАЯ ВПРАВО-4W- 1 шт
KXA 20504-B-U-2000 A-КРЕПЕЖНЫЙ-УГЛОВАЯ ВВЕРХ-4W- 1 шт
KXA 20504-B-STD-2000 A-КРЕПЕЖНЫЙ-СТАНДАРТНОГО РАЗМЕРА-4W- 30 м
KXA 20504-B-X-2000 A-КРЕПЕЖНЫЙ-НЕСТАНДАРТНОГО РАЗМЕРА-4W- 2,7 м
KXA 20504-B-U-2000 A-КРЕПЕЖНЫЙ-УГЛОВАЯ ВВЕРХ-4W- 1 шт
KXA 20504-B-L-2000 A-КРЕПЕЖНЫЙ-УГЛОВАЯ ВЛЕВО-4W- 1 шт</t>
  </si>
  <si>
    <t>KXP 6351-630 A-ВСТАВНОЙ-ОТВЕТВИТЕЛЬНАЯ КОРОБКА-ПУСТО-3P-ПОДХОДИТ ДЛЯ АВТ- 4 шт
KXA 20504-B-P10-2000 A-КРЕПЕЖНЫЙ-ВВОДНАЯ ПАНЕЛЬ-4W- 1 шт
KXA 20504-B-X-2000 A-КРЕПЕЖНЫЙ-НЕСТАНДАРТНОГО РАЗМЕРА-4W- 1,75 м
KXA 20504-B-U-2000 A-КРЕПЕЖНЫЙ-УГЛОВАЯ ВВЕРХ-4W- 1 шт
KXA 20504-B-D-2000 A-КРЕПЕЖНЫЙ-УГЛОВАЯ ВНИЗ-4W- 1 шт
KXA 20504-B-X-2000 A-КРЕПЕЖНЫЙ-НЕСТАНДАРТНОГО РАЗМЕРА-4W- 0,5 м
KXA 20504-B-D-2000 A-КРЕПЕЖНЫЙ-УГЛОВАЯ ВНИЗ-4W- 1 шт
KXA 20504-B-X-2000 A-КРЕПЕЖНЫЙ-НЕСТАНДАРТНОГО РАЗМЕРА-4W- 0,42 м
KXA 20504-B-L-2000 A-КРЕПЕЖНЫЙ-УГЛОВАЯ ВЛЕВО-4W- 1 шт
KXA 20504-B-X-2000 A-КРЕПЕЖНЫЙ-НЕСТАНДАРТНОГО РАЗМЕРА-4W- 2,1 м
KXA 20504-B-X-2000 A-КРЕПЕЖНЫЙ-НЕСТАНДАРТНОГО РАЗМЕРА-4W- 1,55 м
KXA 20504-B-STD-2000 A-КРЕПЕЖНЫЙ-СТАНДАРТНОГО РАЗМЕРА-4W- 39 м
KXA 20504-B-L-2000 A-КРЕПЕЖНЫЙ-УГЛОВАЯ ВЛЕВО-4W- 1 шт
KXA 20504-B-D-2000 A-КРЕПЕЖНЫЙ-УГЛОВАЯ ВНИЗ-4W- 1 шт
KXA 20504-B-X-2000 A-КРЕПЕЖНЫЙ-НЕСТАНДАРТНОГО РАЗМЕРА-4W- 0,5 м
KXA 20504-B-U-2000 A-КРЕПЕЖНЫЙ-УГЛОВАЯ ВВЕРХ-4W- 1 шт
KXA 20504-P-STD-2000 A-ВСТАВНОЙ-СТАНДАРТНОГО РАЗМЕРА-4W- 84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РАЗМЕРА-4W- 1,91 м
KXA 20504-B-R-2000 A-КРЕПЕЖНЫЙ-УГЛОВАЯ ВПРАВО-4W- 1 шт
KXA 20504-B-X-2000 A-КРЕПЕЖНЫЙ-НЕСТАНДАРТНОГО РАЗМЕРА-4W - 0,408 м
KXA 20504-B-U-2000 A-КРЕПЕЖНЫЙ-УГЛОВАЯ ВВЕРХ-4W- 1 шт
KXA 20504-B-X-2000 A-КРЕПЕЖНЫЙ-НЕСТАНДАРТНОГО РАЗМЕРА-4W- 2,45 м
KXA 20504-B-X-2000 A-КРЕПЕЖНЫЙ-НЕСТАНДАРТНОГО РАЗМЕРА-4W- 2,55 м
KXA 20504-B-U-2000 A-КРЕПЕЖНЫЙ-УГЛОВАЯ ВВЕРХ-4W- 1 шт</t>
  </si>
  <si>
    <t>KXP 6351-630 A-ВСТАВНОЙ-ОТВЕТ. КОРОБКА-ПУСТО-3P-ПОДХОДИТ ДЛЯ АВТ - 5 шт
KXA 20504-B-P10-2000 A-КРЕПЕЖНЫЙ-ВВОДНАЯ ПАНЕЛЬ-4W- 1 шт
KXA 20504-B-X-2000 A-КРЕПЕЖНЫЙ-НЕСТАНДАРТНОГО РАЗМЕРА-4W- 1,5 м
KXA 20504-B-U-2000 A-КРЕПЕЖНЫЙ-УГЛОВАЯ ВВЕРХ-4W- 1 шт
KXA 20504-B-R-2000 A-КРЕПЕЖНЫЙ-УГЛОВАЯ ВПРАВО-4W- 1 шт
KXA 20504-B-FDM-2000 A-КРЕПЕЖНЫЙ-СЕКЦИЯ ФАЗА ИЗМЕНЕНИЕ-4W- 1 шт
KXA 20504-B-X-2000 A-КРЕПЕЖНЫЙ-НЕСТАНДАРТНОГО РАЗМЕРА-4W- 2 м
KXA 20504-B-R-2000 A-КРЕПЕЖНЫЙ-УГЛОВАЯ ВПРАВО-4W- 1 шт
KXA 20504-B-X-2000 A-КРЕПЕЖНЫЙ-НЕСТАНДАРТНОГО РАЗМЕРА-4W- 2,58 м
KXA 20504-P-STD-2000 A-ВСТАВНОЙ-СТАНДАРТНОГО РАЗМЕРА-4W- 81 м
KXA 20504-B-X-2000 A-КРЕПЕЖНЫЙ-НЕСТАНДАРТНОГО РАЗМЕРА-4W- 0,36 м
KXA 20504-B-TYL-2000 A-КРЕПЕЖНЫЙ-Т-ОБРАЗНАЯ ЛЕВАЯ-4W- 1 шт
KXA 20504-B-X-2000 A-КРЕПЕЖНЫЙ-НЕСТАНДАРТНОГО РАЗМЕРА-4W- 2,03 м
KXA 20504-B-X-2000 A-КРЕПЕЖНЫЙ-НЕСТАНДАРТНОГО РАЗМЕРА-4W - 1,727 м
KXA 20504-B-TYL-2000 A-КРЕПЕЖНЫЙ-Т-ОБРАЗНАЯ ЛЕВАЯ-4W - 1шт
KXA 20504-B-X-2000 A-КРЕПЕЖНЫЙ-НЕСТАНДАРТНОГО РАЗМЕРА-4W- 0,67 м
KXA 20504-B-X-2000 A-КРЕПЕЖНЫЙ-НЕСТАНДАРТНОГО РАЗМЕРА-4W- 1,5 м
KXA 20504-B-YDT-2000 A-КРЕПЕЖНЫЙ-КОМПЕНСАЦИОННАЯ ГОРИЗОНТАЛЬНАЯ-4W - 1 шт
KXA 20504-B-X-2000 A-КРЕПЕЖНЫЙ-НЕСТАНДАРТНОГО РАЗМЕРА-4W- 2,14 м
KXA 20504-B-TYL-2000 A-КРЕПЕЖНЫЙ-Т-ОБРАЗНАЯ ЛЕВАЯ-4W- 1 шт
KXA 20504-P-STD-2000 A-ВСТАВНОЙ-СТАНДАРТНОГО РАЗМЕРА-4W- 3 м
KX-S-КОНЦЕВАЯ-4W-4.5W-5W (6x170)-A:221- 1 шт</t>
  </si>
  <si>
    <t>KXP 6351-630 A-ВСТАВНОЙ-ОТВЕТ. КОРОБКА-ПУСТО-3P-ПОДХОДИТ ДЛЯ АВТ - 11 шт
KXA 20504-B-P11-2000 A-КРЕПЕЖНЫЙ-ВЫВОДНАЯ ПАНЕЛЬ-4W- 1 шт
KXA 20504-B-X-2000 A-КРЕПЕЖНЫЙ-НЕСТАНДАРТНОГО РАЗМЕРА-4W- 1,525 м
KXA 20504-B-D-2000 A-КРЕПЕЖНЫЙ-УГЛОВАЯ ВНИЗ-4W- 1 шт
KXA 20504-B-X-2000 A-КРЕПЕЖНЫЙ-НЕСТАНДАРТНОГО РАЗМЕРА-4W- 1,34 м
KXA 20504-P-STD-2000 A-ВСТАВНОЙ-СТАНДАРТНОГО РАЗМЕРА-4W-123 м
KXA 20504-B-X-2000 A-КРЕПЕЖНЫЙ-НЕСТАНДАРТНОГО РАЗМЕРА-4W- 1,79 м
KXA 20504-B-TYL-2000 A-КРЕПЕЖНЫЙ-Т-ОБРАЗНАЯ ЛЕВАЯ-4W- 1 шт
KXA 20504-B-X-2000 A-КРЕПЕЖНЫЙ-НЕСТАНДАРТНОГО РАЗМЕРА-4W- 0,61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 -1,36 м
KXA 20504-B-TYL-2000 A-КРЕПЕЖНЫЙ-Т-ОБРАЗНАЯ ЛЕВАЯ-4W- 1 шт
KXA 20504-B-X-2000 A-КРЕПЕЖНЫЙ-НЕСТАНДАРТНОГО РАЗМЕРА-4W -1,04 м
KXA 20504-B-X-2000 A-КРЕПЕЖНЫЙ-НЕСТАНДАРТНОГО РАЗМЕРА-4W- 2,15 м
KXA 20504-B-TYL-2000 A-КРЕПЕЖНЫЙ-Т-ОБРАЗНАЯ ЛЕВАЯ-4W- 1 шт
KXA 20504-B-X-2000 A-КРЕПЕЖНЫЙ-НЕСТАНДАРТНОГО РАЗМЕРА-4W- 1,6 м
KXA 20504-B-TYL-2000 A-КРЕПЕЖНЫЙ-Т-ОБРАЗНАЯ ЛЕВАЯ-4W- 1 шт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РАЗМЕРА-4W- 2,17 м
KXA 20504-B-TYL-2000 A-КРЕПЕЖНЫЙ-Т-ОБРАЗНАЯ ЛЕВАЯ-4W- 1 шт
KX-S-КОНЦЕВАЯ-4W-4.5W-5W (6x170)-A:221- 1 шт
KXA 20504-B-X-2000 A-КРЕПЕЖНЫЙ-НЕСТАНДАРТНОГО РАЗМЕРА-4W- 1,92 м
KXA 20504-B-BO-2000 A-КРЕПЕЖНЫЙ-БЛОК ПИТАНИЯ С СЕРЕДИНЫ-4W- 1 шт
 KXA 20504-B-X-2000 A-КРЕПЕЖНЫЙ-НЕСТАНДАРТНОГО РАЗМЕРА-4W -2,57 м
KXA 20504-B-X-2000 A-КРЕПЕЖНЫЙ-НЕСТАНДАРТНОГО РАЗМЕРА-4W- 0,8 м
KXA 20504-B-TO-2000 A-КРЕПЕЖНЫЙ-ЦЕНТРАЛЬНАЯ СЕКЦИЯ ПИТАНИЯ "T"-4W- 1 шт
KXA 20504-B-X-2000 A-КРЕПЕЖНЫЙ-НЕСТАНДАРТНОГО РАЗМЕРА-4W- 1,228м
KXA 20504-B-X-2000 A-КРЕПЕЖНЫЙ-НЕСТАНДАРТНОГО РАЗМЕРА-4W- 2,95 м
KXA 20504-B-STD-2000 A-КРЕПЕЖНЫЙ-СТАНДАРТНОГО РАЗМЕРА-4W- 3 м
KXA 20504-B-X-2000 A-КРЕПЕЖНЫЙ-НЕСТАНДАРТНОГО РАЗМЕРА-4W- 0,35 м
KXA 20504-B-R-2000 A-КРЕПЕЖНЫЙ-УГЛОВАЯ ВПРАВО-4W- 1 шт
KXA 20504-B-X-2000 A-КРЕПЕЖНЫЙ-НЕСТАНДАРТНОГО РАЗМЕРА-4W- 1,6 м
KXA 20504-B-L-2000 A-КРЕПЕЖНЫЙ-УГЛОВАЯ ВЛЕВО-4W- 1 шт
KXA 20504-B-X-2000 A-КРЕПЕЖНЫЙ-НЕСТАНДАРТНОГО РАЗМЕРА-4W- 1,586 м
KXA 20504-B-D-2000 A-КРЕПЕЖНЫЙ-УГЛОВАЯ ВНИЗ-4W- 1  шт
KXA 20504-B-X-2000 A-КРЕПЕЖНЫЙ-НЕСТАНДАРТНОГО РАЗМЕРА-4W- 1,625 м
KXA 20504-B-P11-2000 A-КРЕПЕЖНЫЙ-ВЫВОДНАЯ ПАНЕЛЬ-4W- 1 шт</t>
  </si>
  <si>
    <t>2000-A КОМПЛЕКТА ГИБКОГО СОЕДИНИТЕЛЯ - 1 к-т
KXA 20504-B-TR71-2000 A-КРЕПЕЖНЫЙ-СЕКЦИЯ ТРАНСФОРМАТОРНАЯ-4W- 1 шт
 KXA 20504-B-X-2000 A-КРЕПЕЖНЫЙ-НЕСТАНДАРТНОГО РАЗМЕРА-4W- 0,7 м
 KXA 20504-B-L-2000 A-КРЕПЕЖНЫЙ-УГЛОВАЯ ВЛЕВО-4W- 1 шт
KXA 20504-B-L-2000 A-КРЕПЕЖНЫЙ-УГЛОВАЯ ВЛЕВО-4W- 1 шт
KXA 20504-B-U-2000 A-КРЕПЕЖНЫЙ-УГЛОВАЯ ВВЕРХ-4W -1 шт.
KXA 20504-B-X-2000 A-КРЕПЕЖНЫЙ-НЕСТАНДАРТНОГО РАЗМЕРА-4W- 0,725 м
KXA 20504-B-P10-2000 A-КРЕПЕЖНЫЙ-ВВОДНАЯ ПАНЕЛЬ-4W- 1 шт</t>
  </si>
  <si>
    <t>2000-A КОМПЛЕКТА ГИБКОГО СОЕДИНИТЕЛЯ - 1к-т
KXA 20504-B-TR71-2000 A-КРЕПЕЖНЫЙ-СЕКЦИЯ ТРАНСФОРМАТОРНАЯ-4W- 1 шт
KXA 20504-B-X-2000 A-КРЕПЕЖНЫЙ-НЕСТАНДАРТНОГО РАЗМЕРА-4W- 2,21м
KXA 20504-B-D-2000 A-КРЕПЕЖНЫЙ-УГЛОВАЯ ВНИЗ-4W- 1 шт
KXA 20504-B-X-2000 A-КРЕПЕЖНЫЙ-НЕСТАНДАРТНОГО РАЗМЕРА-4W- 1,107 м
KXA 20504-B-P10-2000 A-КРЕПЕЖНЫЙ-ВВОДНАЯ ПАНЕЛЬ-4W- 1 шт</t>
  </si>
  <si>
    <t>9,33*1664кг=15525,12кг=15,525тн</t>
  </si>
  <si>
    <t>Профиль С-образный BR401 41x41x1,5 - 1664 м *1,474кг/м=2452,74 кг=2,453 тн
Шпилька М10х3000 - 3328 шт*3 м*0,49кг/м=4892,16кг=4,892 тн
Комплект крепления Бинрак для KX- 3328 шт
Шайба М10 - 26 624 шт
Гайка М10- 33 280 шт</t>
  </si>
  <si>
    <t>9,33*60кг=559,80кг=0,560тн</t>
  </si>
  <si>
    <t>Профиль С-образный BR401 41x41x1,5 - 60 м *1,474кг/м=88,44 кг=0,088 тн
Шпилька М10х3000 - 80 шт*3 м*0,49кг/м=117,6кг=0,118 тн
Комплект крепления Бинрак для KX- 160 шт
Шайба М10 - 800 шт
Гайка М10- 960 шт</t>
  </si>
  <si>
    <t>Швеллер 10П- 900 м*8,59кг=7731,0 кг=7,731 тн
Шпилька М16х3000- 300 шт * 3м*1,3кг=1170,0 кг=1,17 тн
Шайба М16 2400 шт
Гайка М16 - 3600 шт</t>
  </si>
  <si>
    <t>Профиль С-образный BR401 41x41x1,5 - 21 м *1,474кг/м=30,954 кг=0,031 тн
Шпилька М10х3000 - 84 шт*3 м*0,49кг/м=123,48кг=0,1235 тн
Комплект крепления Бинрак для KX- 84 шт
Шайба М10 - 252 шт
Гайка М10-336 шт
Дюбель забивной М10 - 84 шт</t>
  </si>
  <si>
    <t>Элемент крепления KX при вертикальном применении - 80 шт
Анкер М10- 80 шт</t>
  </si>
  <si>
    <t>Профиль С-образный BR401 41x41x1,5 - 13 м *1,474кг/м=19,162 кг=0,019тн
Шпилька М10х3000 - 52 шт*3 м*0,49кг/м=76,44кг=0,076 тн
Комплект крепления Бинрак для KX- 52 шт
Шайба М10 - 156 шт
Гайка М10-208 шт</t>
  </si>
  <si>
    <t>Плита из минерального волокна с огнестойким покрытием (1000х500х52 мм), DP1201, DKC</t>
  </si>
  <si>
    <t>Герметик огнезащитный DKC (1 ведро 10 кг), DS1201, DKC, 2 ведра</t>
  </si>
  <si>
    <t>Герметик огнезащитный DKC (балон под пистолет 300 мл), DS1202, DKC,1 баллон</t>
  </si>
  <si>
    <t>клипсы d40 мм серая EKF-Plast - 270 шт</t>
  </si>
  <si>
    <t xml:space="preserve"> клипсы d20 мм серая EKF-Plast - 600 шт</t>
  </si>
  <si>
    <t>на конструкции</t>
  </si>
  <si>
    <t>полный вес 4690 кг, вес масла 1540 кг</t>
  </si>
  <si>
    <t>глубина 600 мм, вес 700 кг</t>
  </si>
  <si>
    <t>глубина 600 мм, вес 800 кг</t>
  </si>
  <si>
    <t>глубина 600 мм, вес 900 кг</t>
  </si>
  <si>
    <t>полный вес 3242 кг, вес масла 705 кг</t>
  </si>
  <si>
    <t>глубина 600 мм, вес 300 кг</t>
  </si>
  <si>
    <t>полный вес 4580 кг, вес масла 1920 кг</t>
  </si>
  <si>
    <t>ТСЗД-1000/6 У(УХЛ)3; 1000кВА; 6/0,4 кВ; D/Yн-11; IP 31; НН-сверху, Вес 2800 кг</t>
  </si>
  <si>
    <t>длина 4,8 м, глубина 800 мм</t>
  </si>
  <si>
    <t>ТСЗД-1000/6 У(УХЛ)3; 1000кВА; 6/0,4 кВ; D/Yн-11; IP 33; НН-справа,  Вес 2800кг</t>
  </si>
  <si>
    <t>длина 1,8 м, глубина 1200 мм</t>
  </si>
  <si>
    <t>группа грунтов 2</t>
  </si>
  <si>
    <t>из них 1 м3 песок (либо просеяный грунт)</t>
  </si>
  <si>
    <t>3,77*10 м=37,7 кг</t>
  </si>
  <si>
    <t>1,57*10=15,7 кг</t>
  </si>
  <si>
    <t>1,26*20=25,2 кг</t>
  </si>
  <si>
    <t>Провод заземления  МГ 1х25</t>
  </si>
  <si>
    <t>из них 3 м3 песок (либо просеяный грунт)</t>
  </si>
  <si>
    <t>3,77*10 м=37,7 кг*3=113,1 кг</t>
  </si>
  <si>
    <t>1,57*10*3=47,1 кг</t>
  </si>
  <si>
    <t>1,26*180=226,80кг</t>
  </si>
  <si>
    <t>1+1+3=5 м3 *1,7=8,5 тн</t>
  </si>
  <si>
    <t>Конструктивные решения КМ1</t>
  </si>
  <si>
    <t>Укладка упругих прокладок из транспортерной ленты (по ГОСТу 20-2018) толщиной 10 мм размером</t>
  </si>
  <si>
    <t>Монтаж опорных листов с креплением болтами М20 6g по 8 болтов на пластину в готовые отверстия, через шайбы М20 по 1 шт. на каждый болт гайками и контргайками.</t>
  </si>
  <si>
    <t>Монтаж рихтовочных подкладок/подставок на сварку</t>
  </si>
  <si>
    <t>Монтаж болтов специальных  приваркой к пластине</t>
  </si>
  <si>
    <t>Монтаж рельса КР 70 на прижимы</t>
  </si>
  <si>
    <t xml:space="preserve">Монтаж токоведущих троллей </t>
  </si>
  <si>
    <t>Монтаж тупиковых упоров на сварку</t>
  </si>
  <si>
    <t>Нивелировка пути</t>
  </si>
  <si>
    <t>м/п</t>
  </si>
  <si>
    <t>Окраска стальных конструкций и деталей (рихтовочные подкладки, рихтовочные подставки, опорные пластины)</t>
  </si>
  <si>
    <t>Конструктивные решения КМ2</t>
  </si>
  <si>
    <t>Конструктивные решения КМ3</t>
  </si>
  <si>
    <t>Конструктивные решения КМ4</t>
  </si>
  <si>
    <t>Конструктивные решения КМ5</t>
  </si>
  <si>
    <t>Конструктивные решения КМ6</t>
  </si>
  <si>
    <t>Конструктивные решения КМ7</t>
  </si>
  <si>
    <t>Конструктивные решения АС1</t>
  </si>
  <si>
    <t>Ремонт дефектов колонн К1, К2,К3,К4,К6,К7</t>
  </si>
  <si>
    <t>Восстановление бетонной поверхности колонн</t>
  </si>
  <si>
    <t>Покрытие грунтовкой антикоррозионной цинкнаполненной быстросохнущей , преобразователь ржавчины и окалины</t>
  </si>
  <si>
    <t>Погрузка мусора (механизированный способ)</t>
  </si>
  <si>
    <t>Ремонт дефектов подкрановых балок
БК1,БК2,БК3,БК4,БК5,БК6,БК9,БК10</t>
  </si>
  <si>
    <t>Демонтаж тупиковых упоров (остаются в цехе для последующего монтажа)</t>
  </si>
  <si>
    <t>Демонтаж рельс, рельс КР70,КР80 м деталей крепления</t>
  </si>
  <si>
    <t>м.п./т</t>
  </si>
  <si>
    <t>Демонтаж подкладок под рельс, креплений УС1,2 в пролете №1, в осях В,Ж</t>
  </si>
  <si>
    <t>Демонтаж подкладок под рельс, креплений УС1,2 в пролете №2, в осях Ж,М</t>
  </si>
  <si>
    <t>Демонтаж деревянного бруса (размеры, мм:
0,115*0,2*0,57;0,2*0,15*0,57;
0,15*0,2*0,58; 0,18*0,2*0,6)</t>
  </si>
  <si>
    <t>Демонтаж токоведущих троллей (остаются в цехе для последующего монтажа)</t>
  </si>
  <si>
    <t>Демонтаж ц.п. раствора</t>
  </si>
  <si>
    <t>Восстановление бетонной поверхности подкрановых балок (толщина слоя 10 мм)</t>
  </si>
  <si>
    <t>Грунтовка антикоррозионная цинкнаполненная быстросохнущая,
преобразователь ржавчины и окалины</t>
  </si>
  <si>
    <t>Погрузка металлических конструкций от демонтажа</t>
  </si>
  <si>
    <t>Вывоз демонтированных металлоконструкций на склад заказчика (1 км)</t>
  </si>
  <si>
    <t>Конструктивные решения АС2</t>
  </si>
  <si>
    <t>Демонтаж существующих стальных пластин 13х80х140, 10х50х60</t>
  </si>
  <si>
    <t>Химическая очистка с использованием специальных ингибиторных паст с промывкой водой и 3% раствором кальцинированной соды</t>
  </si>
  <si>
    <t>Монтаж стальных пластин размерами: 13х80х290, 10х50х70, 15х250х290, 10х50х80</t>
  </si>
  <si>
    <t>Огрунтовка металлических поверхностей за один раз на высоте отметки верха подкрановой балки</t>
  </si>
  <si>
    <t>Окраска металлических огрунтованных поверхностей на высоте отметки верха подкрановой балки</t>
  </si>
  <si>
    <t>Упругие прокладки  из транспортерной ленты. Лента 1.1-600.4-ЕР-400-8-А (по ГОСТу 20-2018) толщиной 10 мм размером 600х3000 мм</t>
  </si>
  <si>
    <t>Металлические опорные пластины из листа Б-ПН-10-S ГОСТ 19903-2015 размером 2934х560 мм (материал ВСт3пс5 ГОСТ 380-2005) – 112 шт.
Болт специальный М20-6g х180.58  (ГОСТ 7798-70) – 896 шт.
Шайба  из листа Б-ПН-8-S ГОСТ 19903-2015 размером 80х80 мм (материал ВСт3пс5 ГОСТ 380-2005) – 896 шт.
Упор  из круга В 10 ГОСТ 2590-2006 длина 150 мм (материал ВСт3пс5 ГОСТ 380-2005) – 896 шт.
Шайба пружинная 20 65Г ГОСТ 6402-70 -896 шт.
Гайка М-20-6Н.5 ГОСТ 5915-70 – 896 шт.</t>
  </si>
  <si>
    <t xml:space="preserve"> Sх160х300 мм (где S = 4-12 мм. материал ВСт3пс5 ГОСТ 380-2005)
 Sх160х300 мм (где S = 30-100 мм. материал ВСт3пс5 ГОСТ 380-2005)</t>
  </si>
  <si>
    <t>Болт специальный  из круга В 30 ГОСТ 2590-2006 длина 65 мм (материал ВСт3пс5 ГОСТ 380-2005) – 896 шт.</t>
  </si>
  <si>
    <t>Рельс КР-70  ГОСТ 53866-2010 длина 12000 мм. – 28 шт.
Накладка стыковая  ГОСТ Р 56944-2016 (приложение А) – 60 шт.
Болт М24х110 ГОСТ 7798-70 - 120 
Гайка  М-24х1,5 ГОСТ 5915-70 – 120 шт.
Шайба пружинная 24  ГОСТ 11371-78 -120 шт.
Накладка стыковая температурного стыка  (материал Ст3кп ГОСТ 380-2005) – 4 шт.
Болт  М30х130.58 ГОСТ 7798-70 - 4 
Гайка  М30,5 ГОСТ 5915-70 – 4 шт.
Шайба пружинная 30х4 ГОСТ 6958-78-4 шт.
Прижим рельса листа Б-ПН-20-S ГОСТ 19903-2015 размером 115х80 мм (материал ВСт3пс5 ГОСТ 380-2005) – 896 шт.
Перемычка  из круга В 8 ГОСТ 2590-2006 длина 1200 мм (материал ВСт3пс5 ГОСТ 380-2005) – 36 шт.
Пластина из листа Б-ПН-8-S ГОСТ 19903-2015 размером 50х50 мм (материал ВСт3пс5 ГОСТ 380-2005) – 68 шт.
Упорная планка из листа Б-ПН-8-S ГОСТ 19903-2015 размером 140х90 мм (материал ВСт3пс5 ГОСТ 380-2005) – 896 шт.
Шайба пружинная  20 65Г ГОСТ 6402-70 -896 шт.
Гайка  М-20-6Н.5 ГОСТ 5915-70 – 896 шт.</t>
  </si>
  <si>
    <t xml:space="preserve">ранее демонтированных </t>
  </si>
  <si>
    <t xml:space="preserve"> Sх160х300 мм (где S = 4-12 мм.материал ВСт3пс5 ГОСТ 380-2005) –204 шт.
 Sх160х300 мм (где S = 30-100мм. материал ВСт3пс5 ГОСТ 380-2005) – 365 шт.
 Sх160х300 мм (где S = более 100 мм. материал ВСт3пс5 ГОСТ 380-2005) – 37 шт.</t>
  </si>
  <si>
    <t>Рельс КР-70  ГОСТ 53866-2010 длина 12000 мм. – 28 шт.
Накладка стыковая  ГОСТ Р 56944-2016 (приложение А) – 60 шт.
Болт М24х110 ГОСТ 7798-70 - 120 шт.
Гайка  М-24х1,5 ГОСТ 5915-70 – 120 шт.
Шайба пружинная 24  ГОСТ 11371-78 -120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 896 шт.
Перемычка  из круга В 8 ГОСТ 2590-2006 длина 1200 мм (материал ВСт3пс5 ГОСТ 380-2005) – 36 шт.
Пластина из листа Б-ПН-8-S ГОСТ 19903-2015 размером 50х50 мм (материал ВСт3пс5 ГОСТ 380-2005) – 68 шт.
Упорная планка из листа Б-ПН-8-S ГОСТ 19903-2015 размером 140х90 мм (материал ВСт3пс5 ГОСТ 380-2005) – 896 шт.
Шайба пружинная  20 65Г ГОСТ 6402-70 -896 шт.
Гайка  М-20-6Н.5 ГОСТ 5915-70 – 896 шт.</t>
  </si>
  <si>
    <t xml:space="preserve"> Sх160х300 мм (где S = 4-12 мм.материал ВСт3пс5 ГОСТ 380-2005) – 155 шт.
 Sх160х300 мм (где S = 30-100мм. материал ВСт3пс5 ГОСТ 380-2005) – 372 шт.
 Sх160х300 мм (где S = более 100 мм. материал ВСт3пс5 ГОСТ 380-2005) – 13 шт.</t>
  </si>
  <si>
    <t xml:space="preserve"> Sх160х300 мм (где S = 4-12 мм.материал ВСт3пс5 ГОСТ 380-2005) – 184 шт.
 Sх160х300 мм (где S = 30-100мм. материал ВСт3пс5 ГОСТ 380-2005) – 358 шт.
 Sх160х300 мм (где S = более 100 мм. материал ВСт3пс5 ГОСТ 380-2005) – 10 шт.</t>
  </si>
  <si>
    <t xml:space="preserve"> Sх160х300 мм (где S = 4-12 мм.материал ВСт3пс5 ГОСТ 380-2005) – 194 шт.
 Sх160х300 мм (где S = 30-100мм. материал ВСт3пс5 ГОСТ 380-2005) – 336 шт.
 Sх160х300 мм (где S = более 100 мм. материал ВСт3пс5 ГОСТ 380-2005) – 10 шт.</t>
  </si>
  <si>
    <t>Металлические опорные пластины из листа Б-ПН-10-S ГОСТ 19903-2015 размером 2934х560 мм (материал ВСт3пс5 ГОСТ 380-2005) – 72 шт.
Болт специальный М20-6g х180.58  (ГОСТ 7798-70) – 576 шт.
Шайба  из листа Б-ПН-8-S ГОСТ 19903-2015 размером 80х80 мм (материал ВСт3пс5 ГОСТ 380-2005) – 576 шт.
Упор  из круга В 10 ГОСТ 2590-2006 длина 150 мм (материал ВСт3пс5 ГОСТ 380-2005) – 576 шт.
Шайба пружинная 20 65Г ГОСТ 6402-70 -576 шт.
Гайка М-20-6Н.5 ГОСТ 5915-70 –576 шт.</t>
  </si>
  <si>
    <t xml:space="preserve"> Sх160х300 мм (где S = 4-12 мм.материал ВСт3пс5 ГОСТ 380-2005) – 194 шт.
 Sх160х300 мм (где S = 30-100мм. материал ВСт3пс5 ГОСТ 380-2005) – 250 шт.
 Sх160х300 мм (где S = более 100 мм. материал ВСт3пс5 ГОСТ 380-2005) – 9 шт.</t>
  </si>
  <si>
    <t>Болт специальный  из круга В 30 ГОСТ 2590-2006 длина 65 мм (материал ВСт3пс5 ГОСТ 380-2005) – 576 шт.</t>
  </si>
  <si>
    <t>Рельс КР-70  ГОСТ 53866-2010 длина 12000 мм. – 18 шт.
Накладка стыковая  ГОСТ Р 56944-2016 (приложение А) – 40 шт.
Болт М24х110 ГОСТ 7798-70 - 80 шт.
Гайка  М-24х1,5 ГОСТ 5915-70 – 80 шт.
Шайба пружинная 24  ГОСТ 11371-78 -80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 576 шт.
Перемычка  из круга В 8 ГОСТ 2590-2006 длина 1200 мм (материал ВСт3пс5 ГОСТ 380-2005) – 26 шт.
Пластина из листа Б-ПН-8-S ГОСТ 19903-2015 размером 50х50 мм (материал ВСт3пс5 ГОСТ 380-2005) – 48 шт.
Упорная планка из листа Б-ПН-8-S ГОСТ 19903-2015 размером 140х90 мм (материал ВСт3пс5 ГОСТ 380-2005) – 576 шт.
Шайба пружинная  20 65Г ГОСТ 6402-70 -576 шт.
Гайка  М-20-6Н.5 ГОСТ 5915-70 – 576 шт.</t>
  </si>
  <si>
    <t xml:space="preserve"> Sх200х200 мм (где S = 4-12 мм.материал ВСт3пс5 ГОСТ 380-2005) –393 шт.
 Sх200х200 мм (где S = 30-100мм. материал ВСт3пс5 ГОСТ 380-2005) –71 шт.</t>
  </si>
  <si>
    <t>Болт специальный  из круга В 30 ГОСТ 2590-2006 длина 65 мм (материал ВСт3пс5 ГОСТ 380-2005) – 1344 шт.</t>
  </si>
  <si>
    <t>Рельс КР-70  ГОСТ 53866-2010 длина 12000 мм. – 21 шт.
Накладка стыковая  ГОСТ Р 56944-2016 (приложение А) – 48 шт.
Болт М24х110 ГОСТ 7798-70 - 96 шт.
Гайка  М-24х1,5 ГОСТ 5915-70 – 96 шт.
Шайба пружинная 24  ГОСТ 11371-78 -96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–672 шт.
Перемычка  из круга В 8 ГОСТ 2590-2006 длина 1200 мм (материал ВСт3пс5 ГОСТ 380-2005) – 30 шт.
Пластина из листа Б-ПН-8-S ГОСТ 19903-2015 размером 50х50 мм (материал ВСт3пс5 ГОСТ 380-2005) – 56 шт.
Упорная планка из листа Б-ПН-8-S ГОСТ 19903-2015 размером 140х90 мм (материал ВСт3пс5 ГОСТ 380-2005) –672 шт.
Шайба пружинная  20 65Г ГОСТ 6402-70 -1344 шт.
Гайка  М-20-6Н.5 ГОСТ 5915-70 –1344 шт.</t>
  </si>
  <si>
    <t>Грунтовка "Церезит" расход 0,1 л/м2, ц.п.раствор М100</t>
  </si>
  <si>
    <t>0,25 кг</t>
  </si>
  <si>
    <t>Рельсы КР70, КР80 - 106,63 т; детали крепления - 15,83 т</t>
  </si>
  <si>
    <t>м.п</t>
  </si>
  <si>
    <t xml:space="preserve">27,56
</t>
  </si>
  <si>
    <t xml:space="preserve"> в лом без резки, вес  1485,728*19кг/м=28 228,832 кг </t>
  </si>
  <si>
    <t>KXA 20504-B-X-2000 A-КРЕПЕЖНЫЙ-НЕСТАНДАРТНОГО РАЗМЕРА-4W- 2,35 м
KXA 20504-B-BO-2000 A-КРЕПЕЖНЫЙ-БЛОК ПИТАНИЯ С СЕРЕДИНЫ-4W- 1 шт
KXA 20504-B-X-2000 A-КРЕПЕЖНЫЙ-НЕСТАНДАРТНОГО РАЗМЕРА-4W- 1,95 м
KXA 20504-P-STD-2000 A-ВСТАВНОЙ-СТАНДАРТНОГО РАЗМЕРА-4W- 150 м
KXA 20504-B-X-2000 A-КРЕПЕЖНЫЙ-НЕСТАНДАРТНОГО РАЗМЕРА-4W - 1,5 м
KXA 20504-B-YDT-2000 A-КРЕПЕЖНЫЙ-КОМПЕНСАЦИОННАЯ ГОРИЗОНТАЛЬНАЯ-4W -1 шт
KXA 20504-B-X-2000 A-КРЕПЕЖНЫЙ-НЕСТАНДАРТНОГО РАЗМЕРА-4W -1,5 м
KXA 20504-B-YDT-2000 A-КРЕПЕЖНЫЙ-КОМПЕНСАЦИОННАЯ ГОРИЗОНТАЛЬНАЯ-4W- 1 шт
KXA 20504-B-U-2000 A-КРЕПЕЖНЫЙ-УГЛОВАЯ ВВЕРХ-4W- 1шт
KXA 20504-B-X-2000 A-КРЕПЕЖНЫЙ-НЕСТАНДАРТНОГО РАЗМЕРА-4W- 1,5м
KXA 20504-B-D-2000 A-КРЕПЕЖНЫЙ-УГЛОВАЯ ВНИЗ-4W- 1 шт
KXA 20504-B-STD-2000 A-КРЕПЕЖНЫЙ-СТАНДАРТНОГО РАЗМЕРА-4W- 3 м
KXA 20504-B-STD-2000 A-КРЕПЕЖНЫЙ-СТАНДАРТНОГО РАЗМЕРА-4W- 3м
KXA 20504-B-D-2000 A-КРЕПЕЖНЫЙ-УГЛОВАЯ ВНИЗ-4W- 1шт
KXA 20504-B-X-2000 A-КРЕПЕЖНЫЙ-НЕСТАНДАРТНОГО РАЗМЕРА-4W- 1,4 м
KXA 20504-B-U-2000 A-КРЕПЕЖНЫЙ-УГЛОВАЯ ВВЕРХ-4W- 1 шт
KXA 20504-B-X-2000 A-КРЕПЕЖНЫЙ-НЕСТАНДАРТНОГО РАЗМЕРА-4W-2 м
KXA 20504-B-X-2000 A-КРЕПЕЖНЫЙ-НЕСТАНДАРТНОГО РАЗМЕРА-4W -1,5 м
KXA 20504-B-YDT-2000 A-КРЕПЕЖНЫЙ-КОМПЕНС.ГОРИЗОНТАЛЬНАЯ-4W- 1 шт
KXA 20504-B-FDM-2000 A-КРЕПЕЖНЫЙ-СЕКЦИЯ ФАЗА ИЗМЕНЕНИЕ-4W- 1 шт
KXA 20504-B-X-2000 A-КРЕПЕЖНЫЙ-НЕСТАНДАРТНОГО РАЗМЕРА-4W- 2,28м
KXP 6351-630 A-ВСТАВНОЙ-ОТВЕТВИТЕЛЬНАЯ КОРОБКА-ПУСТО-3P-ПОДХОДИТ ДЛЯ АВТ- 10 шт.</t>
  </si>
  <si>
    <t xml:space="preserve">KXA 20504-B-X-2000 A-КРЕПЕЖНЫЙ-НЕСТАНДАРТ. РАЗМЕРА-4W -1,66 м
KXA 20504-P-STD-2000 A-ВСТАВНОЙ-СТАНДАРТНОГО РАЗМЕРА-4W- 159 м
KXA 20504-B-BO-2000 A-КРЕПЕЖНЫЙ-БЛОК ПИТ. С СЕРЕДИНЫ-4W-1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A-КРЕПЕЖНЫЙ-КОМПЕНС.ГОРИЗОНТАЛЬНАЯ-4W - 1шт
KXA 20504-B-BO-2000 A-КРЕПЕЖНЫЙ-БЛОК ПИТАНИЯ С СЕРЕДИНЫ-4W- 1 шт
 KXA 20504-B-X-2000 A-КРЕПЕЖНЫЙ-НЕСТАНДАРТ. РАЗМЕРА-4W- 2,45 м
 KXA 20504-B-X-2000 A-КРЕПЕЖНЫЙ-НЕСТАНДАРТНОГО РАЗМЕРА-4W- 1,87 м
KXP 6351-630 A-ВСТАВНОЙ-ОТВЕТВИТЕЛЬНАЯ КОРОБКА-ПУСТО-3P-ПОДХОДИТ ДЛЯ АВТ- 14 шт
KXA 20504-B-X-2000 A-КРЕПЕЖНЫЙ-НЕСТАНДАРТНОГО РАЗМЕРА-4W – 1,5 м
KXA 20504-B-YDT-2000 A-КРЕПЕЖНЫЙ-КОМПЕНСАЦИОННАЯ ГОРИЗОНТАЛЬНАЯ-4W – 1шт 
</t>
  </si>
  <si>
    <t>KXP 6351-630 A-ВСТАВ.-ОТВЕТВИТ. КОРОБКА-ПУСТО-3P-подходит для АВТ-11 шт
KXA 20504-B-P11-2000 A-КРЕПЕЖНЫЙ-ВЫВОДНАЯ ПАНЕЛЬ-4W- 1 шт
KXA 20504-B-X-2000 A-КРЕПЕЖНЫЙ-НЕСТАНДАРТНОГО РАЗМЕРА-4W- 1,525 м
KXA 20504-B-U-2000 A-КРЕПЕЖНЫЙ-УГЛОВАЯ ВВЕРХ-4W- 1 шт
KXA 20504-B-X-2000 A-КРЕПЕЖНЫЙ-НЕСТАНДАРТНОГО РАЗМЕРА-4W- 1,28 м
KXA 20504-B-R-2000 A-КРЕПЕЖНЫЙ-УГЛОВАЯ ВПРАВО-4W- 1 шт
KXA 20504-B-X-2000 A-КРЕПЕЖНЫЙ-НЕСТАНДАРТНОГО РАЗМЕРА-4W- 0,46 м
KXA 20504-B-FDM-2000 A-КРЕПЕЖНЫЙ-СЕКЦИЯ ФАЗА ИЗМЕНЕНИЕ-4W- 1 шт
KXA 20504-P-STD-2000 A-ВСТАВНОЙ-СТАНДАРТНОГО РАЗМЕРА-4W- 156 м
 KXA 20504-B-X-2000 A-КРЕПЕЖНЫЙ-НЕСТАНДАРТНОГО РАЗМЕРА-4W- 1,5 м
KXA 20504-B-YDT-2000 A-КРЕПЕЖНЫЙ-КОМПЕНС.ГОРИЗОНТАЛЬНАЯ-4W- 1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РАЗМЕРА-4W- 2,05 м</t>
  </si>
  <si>
    <t xml:space="preserve">KXP 6351-630 A-ВСТАВНОЙ-ОТВЕТВИТЕЛЬНАЯ КОРОБКА-ПУСТО-3P-ПОДХОДИТ ДЛЯ АВТ- 14 шт
KXA 20504-B-X-2000 A-КРЕПЕЖНЫЙ-НЕСТАНДАРТНОГО РАЗМЕРА-4W- 1,55 м
KXA 20504-B-X-2000 A-КРЕПЕЖНЫЙ-НЕСТАНДАРТНОГО РАЗМЕРА-4W- 0,95 м
KXA 20504-B-BO-2000 A-КРЕПЕЖНЫЙ-БЛОК ПИТАНИЯ С СЕРЕДИНЫ-4W- 1 шт
KXA 20504-B-X-2000 A-КРЕПЕЖНЫЙ-НЕСТАНДАРТНОГО РАЗМЕРА-4W- 2,5 м
KXA 20504-P-STD-2000 A-ВСТАВНОЙ-СТАНДАРТНОГО РАЗМЕРА-4W- 156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РАЗМЕРА-4W- 1,67 м
KXA 20504-B-YDT-2000 A-КРЕПЕЖНЫЙ-КОМПЕНСАЦИОННАЯ ГОРИЗОНТАЛЬНАЯ-4W- 1 шт
 KXA 20504-B-TYR-2000 A-КРЕПЕЖНЫЙ-Т-ОБРАЗНАЯ ПРАВАЯ-4W- 1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РАЗМЕРА-4W- 0,761 м
KXA 20504-B-P11-2000 A-КРЕПЕЖНЫЙ-ВЫВОДНАЯ ПАНЕЛЬ-4W- 1 шт
KXA 20504-B-X-2000 A-КРЕПЕЖНЫЙ-НЕСТАНДАРТНОГО РАЗМЕРА-4W- 1,675 м
KXA 20504-B-D-2000 A-КРЕПЕЖНЫЙ-УГЛОВАЯ ВНИЗ-4W- 1 шт
KXA 20504-B-X-2000 A-КРЕПЕЖНЫЙ-НЕСТАНДАРТНОГО РАЗМЕРА-4W- 2,382 м
KXA 20504-B-D-2000 A-КРЕПЕЖНЫЙ-УГЛОВАЯ ВНИЗ-4W- 1 шт;
 KXA 20504-B-D-2000 A-КРЕПЕЖНЫЙ-УГЛОВАЯ ВНИЗ-4W- 1 шт
КXA 20504-B-TYR-2000 A-КРЕПЕЖНЫЙ-Т-ОБРАЗНАЯ ПРАВАЯ-4W- 1 шт
KXA 20504-B-X-2000 A-КРЕПЕЖНЫЙ-НЕСТАНДАРТНОГО РАЗМЕРА-4W- 1,22 м
KXA 20504-B-FDM-2000 A-КРЕПЕЖНЫЙ-СЕКЦИЯ ФАЗА ИЗМЕНЕНИЕ-4W- 1 шт
KXA 20504-B-L-2000 A-КРЕПЕЖНЫЙ-УГЛОВАЯ ВЛЕВО-4W- 1 шт;
 KXA 20504-B-D-2000 A-КРЕПЕЖНЫЙ-УГЛОВАЯ ВНИЗ-4W- 1 шт
KXA 20504-B-X-2000 A-КРЕПЕЖНЫЙ-НЕСТАНДАРТНОГО РАЗМЕРА-4W- 2,45 м
KXA 20504-B-X-2000 A-КРЕПЕЖНЫЙ-НЕСТАНДАРТНОГО РАЗМЕРА-4W- 2,535 м
KXA 20504-B-TYR-2000 A-КРЕПЕЖНЫЙ-Т-ОБРАЗНАЯ ПРАВАЯ-4W- 1 шт
; KXA 20504-B-P11-2000 A-КРЕПЕЖНЫЙ-ВЫВОД. ПАНЕЛЬ-4W- 1 шт
KXA 20504-B-X-2000 A-КРЕПЕЖНЫЙ-НЕСТАНДАРТНОГО РАЗМЕРА-4W - 1,625 м
KXA 20504-B-D-2000 A-КРЕПЕЖНЫЙ-УГЛОВАЯ ВНИЗ-4W- 1 шт ;
KXA 20504-B-D-2000 A-КРЕПЕЖНЫЙ-УГЛОВАЯ ВНИЗ-4W- 1 шт
KXA 20504-B-X-2000 A-КРЕПЕЖНЫЙ-НЕСТАНДАРТНОГО РАЗМЕРА-4W- 2,38 м
KXA 20504-B-U-2000 A-КРЕПЕЖНЫЙ-УГЛОВАЯ ВВЕРХ-4W- 1 шт
KXA 20504-B-STD-2000 A-КРЕПЕЖНЫЙ-СТАНДАРТНОГО РАЗМЕРА-4W- 18 м
KXA 20504-B-X-2000 A-КРЕПЕЖНЫЙ-НЕСТАНДАРТНОГО РАЗМЕРА-4W- 2,535 м
KXA 20504-B-D-2000 A-КРЕПЕЖНЫЙ-УГЛОВАЯ ВНИЗ-4W- 1 шт; 
 KXA 20504-B-L-2000 A-КРЕПЕЖНЫЙ-УГЛОВАЯ ВЛЕВО-4W- 1 шт
KXA 20504-B-X-2000 A-КРЕПЕЖНЫЙ-НЕСТАНДАРТНОГО РАЗМЕРА-4W- 2,57 м
KXA 20504-B-X-2000 A-КРЕПЕЖНЫЙ-НЕСТАНДАРТНОГО РАЗМЕРА-4W- 2,4 м
KXA 20504-B-X-2000 A-КРЕПЕЖНЫЙ-НЕСТАНДАРТНОГО РАЗМЕРА-4W- 2,271 м
 KXA 20504-B-D-2000 A-КРЕПЕЖНЫЙ-УГЛОВАЯ ВНИЗ-4W- 1 шт;
 KXA 20504-B-X-2000 A-КРЕПЕЖНЫЙ-НЕСТАНДАРТ. РАЗМЕРА-4W- 2,535 м
KXA 20504-B-U-2000 A-КРЕПЕЖНЫЙ-УГЛОВАЯ ВВЕРХ-4W- 1 шт
</t>
  </si>
  <si>
    <t xml:space="preserve"> KXP 6351-630 A-ВСТАВ.-ОТВЕТ.КОРОБКА-ПУСТО-3P-ПОДХОДИТ ДЛЯ АВТ- 8шт
KXA 20504-B-P11-2000 A-КРЕПЕЖНЫЙ-ВЫВОДНАЯ ПАНЕЛЬ-4W- 1шт
KXA 20504-B-X-2000 A-КРЕПЕЖНЫЙ-НЕСТАНДАРТ. РАЗМЕРА-4W- 1,625 м
KXA 20504-B-U-2000 A-КРЕПЕЖНЫЙ-УГЛОВАЯ ВВЕРХ-4W - 1 шт
KXA 20504-B-TYR-2000 A-КРЕПЕЖНЫЙ-Т-ОБРАЗНАЯ ПРАВАЯ-4W - 1 шт
KXA 20504-B-FDM-2000 A-КРЕПЕЖНЫЙ-СЕКЦИЯ ФАЗА ИЗМЕНЕНИЕ-4W - 1 шт
KXA 20504-B-BO-2000 A-КРЕПЕЖНЫЙ-БЛОК ПИТ. С СЕРЕДИНЫ-4W- 1 шт
KXA 20504-B-RH-2000 A-КРЕПЕЖНЫЙ-Z-ОБРАЗНАЯ ГОРИЗ. ВПРАВО-4W- 1 шт
KXA 20504-B-STD-2000 A-КРЕПЕЖНЫЙ-СТАНДАРТНОГО РАЗМЕРА-4W - 75 м
KXA 20504-B-X-2000 A-КРЕПЕЖНЫЙ-НЕСТАНДАРТ.РАЗМЕРА-4W - 2,51 м
KXA 20504-B-L-2000 A-КРЕПЕЖНЫЙ-УГЛОВАЯ ВЛЕВО-4W- 1 шт
KXA 20504-P-STD-2000 A-ВСТАВНОЙ-СТАНДАРТНОГО РАЗМЕРА-4W- 108 м
 KXA 20504-B-X-2000 A-КРЕПЕЖНЫЙ-НЕСТАНДАРТ. РАЗМЕРА-4W- 1,62 м
KXA 20504-B-YDT-2000 A-КРЕПЕЖНЫЙ-КОМПЕНС.ГОРИЗ.-4W-  1 шт 
KXA 20504-B-X-2000 A-КРЕПЕЖНЫЙ-НЕСТАНДАРТ. РАЗМЕРА-4W- 1,81 м
KXA 20504-B-YDT-2000 A-КРЕПЕЖНЫЙ-КОМПЕНС. ГОРИЗОНТ.-4W- 1 шт
KXA 20504-B-UV-2000 A-КРЕПЕЖНЫЙ-Z-ОБРАЗНАЯ ВЕРТИК. ВВЕРХ-4W -1 шт
KXA 20504-B-X-2000 A-КРЕПЕЖНЫЙ-НЕСТАНДАРТНОГО РАЗМЕРА-4W- 1,5 м
 KXA 20504-B-YDT-2000 A-КРЕПЕЖНЫЙ-КОМПЕНС.ГОРИЗОНТ.-4W- 1 шт
KXA 20504-B-D-2000 A-КРЕПЕЖНЫЙ-УГЛОВАЯ ВНИЗ-4W- 1 шт
KXA 20504-B-U-2000 A-КРЕПЕЖНЫЙ-УГЛОВАЯ ВВЕРХ-4W- 1 шт
KXA 20504-B-X-2000 A-КРЕПЕЖНЫЙ-НЕСТАНДАРТНОГО РАЗМЕРА-4W- 2 м
KXA 20504-B-X-2000 A-КРЕПЕЖНЫЙ-НЕСТАНДАРТ. РАЗМЕРА-4W -1,43 м
KXA 20504-B-L-2000 A-КРЕПЕЖНЫЙ-УГЛОВАЯ ВЛЕВО-4W- 1 шт
KXA 20504-B-X-2000 A-КРЕПЕЖНЫЙ-НЕСТАНДАРТ. РАЗМЕРА-4W- 1,61 м
KXA 20504-B-X-2000 A-КРЕПЕЖНЫЙ-НЕСТАНДАРТНОГО РАЗМЕРА-4W- 1,5 м
KXA 20504-B-L-2000 A-КРЕПЕЖНЫЙ-УГЛОВАЯ ВЛЕВО-4W- 1 шт
KXA 20504-B-X-2000 A-КРЕПЕЖНЫЙ-НЕСТАНДАРТ. РАЗМЕРА-4W - 1,9 м
KXA 20504-B-R-2000 A-КРЕПЕЖНЫЙ-УГЛОВАЯ ВПРАВО-4W -1 шт
KXA 20504-B-L-2000 A-КРЕПЕЖНЫЙ-УГЛОВАЯ ВЛЕВО-4W- 1 шт
KXA 20504-B-R-2000 A-КРЕПЕЖНЫЙ-УГЛОВАЯ ВПРАВО-4W- 1 шт
KXA 20504-B-X-2000 A-КРЕПЕЖНЫЙ-НЕСТАНДАРТ. РАЗМЕРА-4W- 1,39 м
KXA 20504-B-X-2000 A-КРЕПЕЖНЫЙ-НЕСТАНДАРТНОГО РАЗМЕРА-4W- 1,5 м
KXA 20504-B-BO-2000 A-КРЕПЕЖНЫЙ-БЛОК ПИТАНИЯ С СЕРЕД.-4W - 1 шт </t>
  </si>
  <si>
    <t>2000-A КОМПЛЕКТА ГИБКОГО СОЕДИНИТЕЛЯ - 1 к-т
KXA 20504-B-TR71-2000 A-КРЕПЕЖНЫЙ-СЕКЦИЯ ТРАНСФОРМАТОРНАЯ-4W- 1 шт
 KXA 20504-B-X-2000 A-КРЕПЕЖНЫЙ-НЕСТАНДАРТНОГО РАЗМЕРА-4W- 0,7 м
 KXA 20504-B-L-2000 A-КРЕПЕЖНЫЙ-УГЛОВАЯ ВЛЕВО-4W- 1 шт
KXA 20504-B-R-2000 A-КРЕПЕЖНЫЙ-УГЛОВАЯ ВЛЕВО-4W- 1 шт
KXA 20504-B-U-2000 A-КРЕПЕЖНЫЙ-УГЛОВАЯ ВВЕРХ-4W -1 шт.
KXA 20504-B-X-2000 A-КРЕПЕЖНЫЙ-НЕСТАНДАРТНОГО РАЗМЕРА-4W- 0,725 м
KXA 20504-B-P10-2000 A-КРЕПЕЖНЫЙ-ВВОДНАЯ ПАНЕЛЬ-4W- 1 шт</t>
  </si>
  <si>
    <t>Монтаж шинопровода ООО "Макинтех" или аналогов:</t>
  </si>
  <si>
    <t>Усиление ж/б ферм (ФС-1.1,ФС-1.2, ФС-1.2*, ФС-2.1, ФС-3.1, ФС-2.2, ФС-3.2), фонарей (ФФ-1.1, ФФ-1.2)</t>
  </si>
  <si>
    <t xml:space="preserve">Усиление ж/б ферм, фонарей </t>
  </si>
  <si>
    <t>Оттягивание балок с помощью гидравлического домкрата</t>
  </si>
  <si>
    <t>Укладка выравнивающего раствора на поверхность фермы (Стармекс РМ5)</t>
  </si>
  <si>
    <t>Огнезащитное покрытие металлоконструкций усиления ферм, фонарей</t>
  </si>
  <si>
    <t xml:space="preserve"> Усиление ж/б плит перекрытия (узлы 1Р-4.1Р)</t>
  </si>
  <si>
    <t xml:space="preserve">Усиление плит перекрытия </t>
  </si>
  <si>
    <t>Демонтаж ребристых плит покрытия с демонтажом цементного раствора из плиточных швов (выбивка блоков плит)</t>
  </si>
  <si>
    <t>Заполнение межплиточных швов ремонтной смесью с выравниванием поверхности</t>
  </si>
  <si>
    <t>Ремонтная смесь MasterEmaco S 560 FR (Emaco S170 CFR), цементная, тиксотропного типа-35,97м3
Штукатурка КНАУФ-Ротбанд-1618,56кг</t>
  </si>
  <si>
    <t>Преобразователь ржавчины MCI-2020 Ингибитор коррозии (0.08м2 на 1 м.пог. шва, расход 3.68л на 1м2)-195,95кг</t>
  </si>
  <si>
    <t>Ремонтная смесь MasterEmaco S 560 FR (Emaco S170 CFR), цементная, тиксотропного типа-0,06 м3
Штукатурка КНАУФ-Ротбанд-6,93кг</t>
  </si>
  <si>
    <t>Преобразователь ржавчины MCI-2020 Ингибитор коррозии (0.08м2 на 1 м.пог. шва, расход 3.68л на 1м2)-0,33кг</t>
  </si>
  <si>
    <t>Штукатурка КНАУФ-Ротбанд-10,66кг</t>
  </si>
  <si>
    <t xml:space="preserve">Ремонтная смесь MasterEmaco S 560 FR (Emaco S170 CFR), цементная, тиксотропного типа-3,19м3
Штукатурка КНАУФ-Ротбанд-287,28кг
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</si>
  <si>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сварке-113,586т;
Болты строительные анкерные с гайками, размер 10,0х40 мм-164,01кг</t>
  </si>
  <si>
    <t xml:space="preserve">Смеси сухие строительные ремонтные безусадочные быстротвердеющие, содержащие полимерную и гибкую хром-никелевую фибру тиксотропного типа (Стармекс РМ5)
</t>
  </si>
  <si>
    <t>Огнезащитная краска "Термобарьер"-3732кг</t>
  </si>
  <si>
    <t>55,077+57,056/1000+321,41/1000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</si>
  <si>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Огнезащитная краска "Термобарьер"-2060кг</t>
  </si>
  <si>
    <t>4,43+57,829/1000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</si>
  <si>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Огнезащитная краска "Термобарьер"-212кг</t>
  </si>
  <si>
    <t>Огнезащитная краска "Термобарьер"-26кг</t>
  </si>
  <si>
    <t>12,42+5,62</t>
  </si>
  <si>
    <t>12737,16+183,04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 
Профлист Н57-750-0.8-83,64м2</t>
  </si>
  <si>
    <t>Огнезащитная краска "Термобарьер"-262кг</t>
  </si>
  <si>
    <t>Ремонтная смесь MasterEmaco S 560 FR (Emaco S170 CFR), цементная, тиксотропного типа-4,79м3;
Штукатурка КНАУФ-Ротбанд-11,84кг</t>
  </si>
  <si>
    <t>Воронки кровельные ТП-09.У.100-Э с электрообогревом
Раствор готовый кладочный, цементный, М150-36,3м3</t>
  </si>
  <si>
    <t>Воронки кровельные ТП-09.У.100-Э с электрообогревом
Раствор готовый кладочный, цементный, М150-4,18м3</t>
  </si>
  <si>
    <t>Воронки кровельные ТП-09.У.100-Э с электрообогревом
Раствор готовый кладочный, цементный, М150-0,12м3</t>
  </si>
  <si>
    <t>90,48+472,57</t>
  </si>
  <si>
    <t>11,32+1,13*8</t>
  </si>
  <si>
    <t>Усиление существующих железобетонных ферм, фонарей, включая привару усиливающего элемента между опорными хомутами и центальным домкратным хомутом и повторной приваркой после оттяжки.</t>
  </si>
  <si>
    <t xml:space="preserve">Перевозка грузов самосвалами весом 10т, на расстояние 118 км </t>
  </si>
  <si>
    <t>60.1.</t>
  </si>
  <si>
    <t>Утилизация строительного мусора</t>
  </si>
  <si>
    <t>Установка воронок водосточных с выравниванием основания</t>
  </si>
  <si>
    <t>Перевозка  строительного мусора на расстояние до 118 км</t>
  </si>
  <si>
    <t>Вывоз  грунта на полигон</t>
  </si>
  <si>
    <t xml:space="preserve">Утилизация грунта </t>
  </si>
  <si>
    <t>62.1</t>
  </si>
  <si>
    <t>Вывоз строительного мусора</t>
  </si>
  <si>
    <t>74.1</t>
  </si>
  <si>
    <t>Вывоз  строительного мусора</t>
  </si>
  <si>
    <t>17.1.</t>
  </si>
  <si>
    <t>Перевозка строительного мусора автомобилями-самосвалами грузоподъемностью 10 т  на расстояние до 118 км</t>
  </si>
  <si>
    <t>56.1.</t>
  </si>
  <si>
    <t xml:space="preserve">Перевозка грунта  автомобилями-самосвалами грузоподъемностью 10 т на расстояние до 118 км </t>
  </si>
  <si>
    <t>Раздел 1. Демонтажные работы</t>
  </si>
  <si>
    <t>Демонтаж рельсов</t>
  </si>
  <si>
    <t>Рельс Р65 по ГОСТ 51685-2013</t>
  </si>
  <si>
    <t>Демонтаж существующего пола</t>
  </si>
  <si>
    <t>Демонтаж ж/б плиты пола из бетона кл. В25 толщиной 300мм</t>
  </si>
  <si>
    <t>Разработка грунта (песка) глубиной
150мм с погрузкой на самосвалы</t>
  </si>
  <si>
    <t>Вывози утилизация строительного мусора на расстояние 47 км</t>
  </si>
  <si>
    <t>Демонтаж конструкций встроенного
помещения №1 в осях К-Л/4'-5'</t>
  </si>
  <si>
    <t>Демонтаж ограждения (Пруток 1Ф-НД- 10-А240С по ГОСТ 34028-2016)</t>
  </si>
  <si>
    <t>п.м</t>
  </si>
  <si>
    <t>58,6 кг</t>
  </si>
  <si>
    <t>Демонтаж плит покрытия ПК 58-12-8</t>
  </si>
  <si>
    <t>Демонтаж балок покрытия из швеллера №30П</t>
  </si>
  <si>
    <t>Демонтаж оштукатуренной кирпичной стены толщиной 280мм высотой 4,7м</t>
  </si>
  <si>
    <t>Демонтаж колонны из стальной квадратной трубы 160х160х5</t>
  </si>
  <si>
    <t>Демонтаж обшивки из стального листа
толщиной 1мм</t>
  </si>
  <si>
    <t>(4,85+4,58)*4,4*7,85</t>
  </si>
  <si>
    <t>Демонтаж лестницы: Демонтаж ограждения (Пруток 1Ф-НД-10-А240С
по ГОСТ 34028-2016)</t>
  </si>
  <si>
    <t>Демонтаж лестницы: Демонтаж ступеней (Пруток 1Ф-НД-10-А240С по
ГОСТ 34028-2016)</t>
  </si>
  <si>
    <t>Демонтаж лестницы: Демонтаж
косоуров (сварной швеллер из уголка 40х40х3 и 70х40х3)</t>
  </si>
  <si>
    <t>Демонтаж лестницы: Демонтаж балок
площадки из швеллера №20П</t>
  </si>
  <si>
    <t>Демонтаж лестницы: Демонтаж балок
площадки из швеллера №10П</t>
  </si>
  <si>
    <t>Демонтаж усиления дверного проема: Демонтаж боковых стоек из швеллера
№18П</t>
  </si>
  <si>
    <t>Демонтаж усиления дверного проема: Демонтаж перемычки из швеллера №18П</t>
  </si>
  <si>
    <t>Демонтаж усиления дверного проема: Демонтаж перемычки из швеллера
№10П</t>
  </si>
  <si>
    <t>Демонтаж конструкций встроенного помещения №2 в осях Ф-Т/4'-5'</t>
  </si>
  <si>
    <t>Демонтаж покрытия: Стальной лист 1мм (над балками)</t>
  </si>
  <si>
    <t>Демонтаж покрытия: Стальной лист 1мм (под балками)</t>
  </si>
  <si>
    <t>Демонтаж покрытия: Швеллер №16П</t>
  </si>
  <si>
    <t>Демонтаж оштукатуренной кирпичной
стены толщиной 140мм высотой 3,0м</t>
  </si>
  <si>
    <t>(3,48+2,62*2)*3*0,14*1800</t>
  </si>
  <si>
    <t>Демонтаж откатных ворот металлических 1400х2200мм (ШхВ) из уголка 40х40х3мм и стального листа
1,5мм (1 шт)</t>
  </si>
  <si>
    <t>1,4*2,2*11,755+(1,4+2,2)*2*1,85</t>
  </si>
  <si>
    <t>Демонтаж усиления дверного проема: Демонтаж боковых стоек из уголка 50х50х3</t>
  </si>
  <si>
    <t>Демонтаж усиления дверного проема: Демонтаж перемычки из швеллера
№16П</t>
  </si>
  <si>
    <t>Демонтаж конструкций встроенного помещения №3 в осях Ч-У/4'-5'</t>
  </si>
  <si>
    <t>Демонтаж монолитного железобетонного покрытия толщиной 120мм в осях Ф-Х</t>
  </si>
  <si>
    <t>6,97*5,99*0,12*2200</t>
  </si>
  <si>
    <t>Демонтаж балок покрытия из швеллера №18П в осях Ф-Х</t>
  </si>
  <si>
    <t>Демонтаж оштукатуренной кирпичной стены толщиной 180мм высотой 3,0м в осях Ф-Х</t>
  </si>
  <si>
    <t>(6,4+5,99+6,78+2,16+3,63)*3*0,18*1800</t>
  </si>
  <si>
    <t>Демонтаж деревянных дверей с размером проема 900х2100мм (ШхВ) в
осях Ф-Х</t>
  </si>
  <si>
    <t>4 шт
0,9*2,1*4*20</t>
  </si>
  <si>
    <t>Демонтаж монолитного
железобетонного покрытия толщиной 120мм в осях Ц-Ч</t>
  </si>
  <si>
    <t>4,82*5,92*0,12</t>
  </si>
  <si>
    <t>Демонтаж балок покрытия из швеллера №24П в осях Ц-Ч</t>
  </si>
  <si>
    <t>Демонтаж оштукатуренной кирпичной стены толщиной 180мм высотой 3,8м в
осях Ц-Ч</t>
  </si>
  <si>
    <t>(5,04+5,92+5,12+0,2)*3,8*0,18*1800</t>
  </si>
  <si>
    <t>Демонтаж откатных ворот металлических 2740х2800мм (ШхВ) из уголка 40х40х3мм и стального листа
1,5мм (1 шт)</t>
  </si>
  <si>
    <t>2,74*2,8*11,755+(2,74+2,8)*2*1,85</t>
  </si>
  <si>
    <t>Демонтаж усиления дверного проема демонтаж перемычки из швеллера
№16П</t>
  </si>
  <si>
    <t>Демонтаж конструкций встроенного помещения №4 в осях Ш-Ц/23-24</t>
  </si>
  <si>
    <t>Демонтаж плит покрытия ПК 30-6-8</t>
  </si>
  <si>
    <t>Демонтаж прогонов покрытия из сварного двутавра – из двух швеллеров
№16П</t>
  </si>
  <si>
    <t>Демонтаж прогонов покрытия из
швеллера №16П</t>
  </si>
  <si>
    <t>Демонтаж кран-балки (расстоянием между осями подкрановых путей – 4,2м, длина подкрановых путей – 9,3м, балка подкрановых путей – 25К1) с подвесным оборудованием (1 шт)</t>
  </si>
  <si>
    <t>9,3*2*62,6+700</t>
  </si>
  <si>
    <t>Демонтаж кирпичной стены толщиной
380мм высотой 5,0м</t>
  </si>
  <si>
    <t>Демонтаж витража 2250х3800мм (ШхВ) с заполнением из однослойного стекла и металла с металлической дверью
2250х2200мм (ШхВ)</t>
  </si>
  <si>
    <t>2,25*3,8*11</t>
  </si>
  <si>
    <t>Демонтаж витража 3380х2800мм (ШхВ)
с заполнением из однослойного стекла и металла</t>
  </si>
  <si>
    <t>3,38*2,8*2*11</t>
  </si>
  <si>
    <t>Демонтаж сборных колонн в пространстве витража: из двух труб
квадратных 100х100х5мм</t>
  </si>
  <si>
    <t>Демонтаж сборных колонн в пространстве витража: стальной лист
толщиной 1,5мм</t>
  </si>
  <si>
    <t>Демонтаж колонны сборной: два
швеллера №16 П</t>
  </si>
  <si>
    <t>Демонтаж балки покрытия сборной: два швеллера №16 П</t>
  </si>
  <si>
    <t>Демонтаж конструкций встроенного помещения №5 в осях Г-В/22-24</t>
  </si>
  <si>
    <t>Демонтаж плит покрытия ПК 64-12-8</t>
  </si>
  <si>
    <t>Демонтаж балок покрытия сборных: два швеллера №20П</t>
  </si>
  <si>
    <t>Демонтаж балки покрытия из швеллера №20П</t>
  </si>
  <si>
    <t>Демонтаж колонн из швеллера №18П</t>
  </si>
  <si>
    <t>Демонтаж кирпичной стены толщиной 250мм высотой 3,8м</t>
  </si>
  <si>
    <t>Демонтаж металлических дверей
2100х900мм (ШхВ)</t>
  </si>
  <si>
    <t>2 шт
60*2</t>
  </si>
  <si>
    <t>Устройство котлованов ниже отм.
-0.450 под специальные фундаменты для оборудования, приямки для слива воды и коммуникационные лотки</t>
  </si>
  <si>
    <t>Разработка грунта с погрузкой на самосвалы следующей глубины:
- Под Фундаменты под токарный станок ОЦ с ЧПУ 600М – 350мм,
- Под Фундаменты под токарно- фрезерный станок ОЦ с ЧПУ ТМ- 2500ST – 400мм,
- Под Фундамент для электропечи шахтной ПШО 6.20/8И1-К – 1792мм,
- Под коммуникационные лотки –
110мм,
- Под Фундаменты под многофункциональный станок ОЦ Puma SMX3100ST – 400мм,
- Под Фундамент для фрезерного с ЧПУ UMBG VMC120/604А – 200мм,
- Под Фундамент для токарного с ЧПУ
SPL330MS – 400мм,
- Приямки для слива воды – 550мм.</t>
  </si>
  <si>
    <t>Вывоз и утилизация строительного мусора (грунта) на
расстояние 47 км</t>
  </si>
  <si>
    <t>(175,6*1,4)</t>
  </si>
  <si>
    <t>Раздел 2. Монтажные работы</t>
  </si>
  <si>
    <t>Монтаж коммуникационного лотка</t>
  </si>
  <si>
    <t>Уплотнение основания грунта вибротрамбовками послойно в 1 слой с коэффициентом  уплотнения 0,98</t>
  </si>
  <si>
    <t>0,6*1750,6</t>
  </si>
  <si>
    <t>Укладка и уплотнение песка с
коэффициентом уплотнения 0,98 (ГОСТ 8736-93)</t>
  </si>
  <si>
    <t>0,03*1750,6</t>
  </si>
  <si>
    <t>Укладка и уплотнение щебня М400 с
коэффициентом уплотнения 0,98 (ГОСТ 8267-93)</t>
  </si>
  <si>
    <t>0,6*0,1*1750,6</t>
  </si>
  <si>
    <t>Монтаж коммуникационного лотка бетонного ЛКБ Optima 300H350</t>
  </si>
  <si>
    <t>1750,6 мп</t>
  </si>
  <si>
    <t>Обмазочная гидроизоляция лотка бетонного ЛКБ Optima 300H350 мастикой Технониколь № 24 МГТН в 3
слоя, расход 1,0кг/м2 на каждый слой</t>
  </si>
  <si>
    <t>Мастика гидроизоляционная Технониколь №24 МГТН в 3 слоя, расход 1,0кг/м2 на каждый слой
(0,411*3*1*1750,6)</t>
  </si>
  <si>
    <t>Укладка крышки стальной Aguastok КС
Optima 300 С250</t>
  </si>
  <si>
    <t>1750,6*2*15,0</t>
  </si>
  <si>
    <t>Монтаж пола</t>
  </si>
  <si>
    <t>Укладка песка толщиной 100мм (ГОСТ 8736-93) с уплотнением вибротрамбовкой, коэффициент уплотнения - 0,98</t>
  </si>
  <si>
    <t>Устройство подбетонки из бетона В7,5 толщиной 50мм</t>
  </si>
  <si>
    <t>Обмазочная гидроизоляция подбетонки мастикой гидроизоляционной Технониколь №24 МГТН в 3 слоя, расход 1,0кг/м2 на каждый слой</t>
  </si>
  <si>
    <t>Мастика гидроизоляционная Технониколь №24 МГТН в 3 слоя, расход 1,0кг/м2 на каждый слой</t>
  </si>
  <si>
    <t>Армирование подстилающих слоев бетонных</t>
  </si>
  <si>
    <t>Материал в т.ч.:
Пруток 1Ф-НД-10- А500С по ГОСТ 34028-2016 (187878кг);
Пруток 1Ф-НД-8- А500С по ГОСТ 34028-2016
(2,741кг)</t>
  </si>
  <si>
    <t>Устройство подстилающих слоев: бетонных кл. В25 толщиной 300мм с устройством деформационных швов</t>
  </si>
  <si>
    <t xml:space="preserve">в т.ч. :
•материал для деформационных швов:
Пенополистирол экструдированный ТЕХНОНИКОЛЬ XPS 30-200 Стандарт;
грунтовка MasterSeaI Р117;
герметик MasterSeaI CR171.
•материал для температурно-усадочнного шва:
Шпаклевка композитная на основе портландцементе М400);
Шнур пенополиэтиленовый теплоизоляционный прокладочный, сечение круглое сплошное, диаметр 6 мм;
Герметик-клей полиуретановый </t>
  </si>
  <si>
    <t>Укладка топпинга серого цвета, расход=4,0кг/м2</t>
  </si>
  <si>
    <t>Материал в т.ч.:
MONOPOL Top 200 корунд топпинг серый (расход 4кг/м2);
MONOPOL Master Sealer 2 SR171 пропитка для бетона (расход 360мл/м2);
Герметик полиуретановый</t>
  </si>
  <si>
    <t>Монтаж фундамента под электропеч
ПШО6.20/8И1-К</t>
  </si>
  <si>
    <t>Уплотнение основания грунта
вибротрамбовками послойно в 1 слой с коэффициентом  уплотнения 0,98</t>
  </si>
  <si>
    <t>3,4*3,5</t>
  </si>
  <si>
    <t>Укладка щебня М400 (ГОСТ 8267-93) с уплотнением послойно, общая толщина 100мм</t>
  </si>
  <si>
    <t>3,4*3,5*0,1</t>
  </si>
  <si>
    <t>Устройство подбетонки из бетона кл. В7,5 толщиной 100мм</t>
  </si>
  <si>
    <t>Обмазочная гидроизоляция подбетонки мастикой гидроизоляционной
Технониколь №24 МГТН в 3 слоя, расход 1,0кг/м2 на каждый слой</t>
  </si>
  <si>
    <t>Мастика гидроизоляционная
Технониколь №24 МГТН в 3 слоя, расход 1,0кг/м2 на каждый слой</t>
  </si>
  <si>
    <t>Устройство железобетонных фундаментов из бетона кл. В25</t>
  </si>
  <si>
    <t xml:space="preserve">Материал в т.ч.:
Пруток 1Ф-НД-8- А240С по ГОСТ 34028-2016 (91,8кг);
 Пруток 1Ф-НД-6- А240С по ГОСТ 34028-2016 (2,7кг);
Пруток 1Ф-НД-12- А500С по ГОСТ 34028-2016 (955,56 кг);
Уголок равнополочный 50х50х5 по ГОСТ 8509-93 (50,06кг)
</t>
  </si>
  <si>
    <t>Устройство крышки канала из стали
рифленой толщиной 5мм по ГОСТ 8568- 57*</t>
  </si>
  <si>
    <t>Устройство изоляционного шва вокруг фундамента из вспененного полиэтилена толщ. 8-10мм, h=2142мм</t>
  </si>
  <si>
    <t>п.м.</t>
  </si>
  <si>
    <t>(3,4+3,5)*2*2,142
Лист из вспененного полиэтилена, толщина 8 мм (29 кг)</t>
  </si>
  <si>
    <t>Монтаж 4-х фундаментов под станок
ОЦ Рита SMX3100ST</t>
  </si>
  <si>
    <t>2,5*4,962*4</t>
  </si>
  <si>
    <t>Укладка щебня М400 (ГОСТ 8267-93) с уплотнением послойно каждые 100мм, общая толщина 200мм</t>
  </si>
  <si>
    <t>4,962*2,5*4*0,2</t>
  </si>
  <si>
    <t>Устройство подбетонки из бетона кл. В7,5 толщиной 50мм</t>
  </si>
  <si>
    <t>4,962*2,5*0,05*4</t>
  </si>
  <si>
    <t>Материал в т.ч.:
Бетон кл. В25;
Пруток 1Ф-НД-16-
А500С по ГОСТ 34028-2016 (2263,12кг)</t>
  </si>
  <si>
    <t>Монтаж противовибрационного слоя- ВИБРОФАМ SD10(12,5)-
полиуретановый эластомер</t>
  </si>
  <si>
    <t>Монтаж 5-ти приямков для слива
воды</t>
  </si>
  <si>
    <t>0,9*0,9*5</t>
  </si>
  <si>
    <t xml:space="preserve">Материал в т.ч.:
Бетон кл. В25;
Уголок равнополочный 50х50х5 по ГОСТ 8509-93 (45,3кг);
 Пруток 1Ф-НД-6-
А240С по ГОСТ 34028-2016 (2,7кг);
Гильза Ф 159х4,5 по ГОСТ 10704-91 (1м);
Пруток 1Ф-НД-12- А500С по ГОСТ 34028-2016 (106,85кг)
</t>
  </si>
  <si>
    <t>Устройство изоляционного шва вокруг фундамента из вспененного полиэтилена толщ. 8-10мм, h=1000мм</t>
  </si>
  <si>
    <t>0,9*4*1*5
18*1=18м2</t>
  </si>
  <si>
    <t>Монтаж изолирующего шва (вдоль стен, колонн, коммуникационных лотков, фундаментов под оборудование в составе силовой плиты)</t>
  </si>
  <si>
    <t>1092,5 м2
Лист из вспененного полиэтилена, толщина 8 мм, h=300мм</t>
  </si>
  <si>
    <t>Объект: «Производство строительно-монтажных работ» по объекту: цех М-10» на территории АО «Коломенский завод», 
расположенного по адресу: Московская область, г. Коломна, ул. Партизан 42</t>
  </si>
  <si>
    <t>НДС-22%</t>
  </si>
  <si>
    <t>комментарий</t>
  </si>
  <si>
    <t>стоимость завышена, единичная расценка составляет 11 475 за 3,3 м2 пола, требуется пересмотреть</t>
  </si>
  <si>
    <t>Отсортированные отходы, образующиеся в процессе проведения работ на Объекте, за исключением отходов лома черных и цветных металлов, являются собственностью Подрядчика с момента  их образования и подлежат раздельному накоплению, вывозу, утилизации, обезвреживанию, размещению в соответствии с Федеральным законом от 04.05.2011 N 99-ФЗ «О лицензировании отдельных видов деятельности», Федеральным законом от 24.06.1998 № 89-ФЗ «Об отходах производства и потребления», Федеральным законом от 30.03.1999 №52-ФЗ «О санитарно-эпидемиологическом благополучии населения». По результатам передачи отходов специализированным лицензированным организациям. Подрядчик предоставляет техническому заказчику либо контролирующим органам подтверждающие документы (копии договоров, актов, чеков и т.п.) на передачу образуемых отходов в течение пяти рабочих дней с момента подписания документов. Подрядчик самостоятельно производит складирование образуемых отходов в местах их временного накопления, организует  транспортирование отходов на полигоны - самостоятельно (при наличии лицензии) или с привлечением лицензированных организаций, осуществляет платежи за передачу отходов на утилизацию/обезвреживание/размещение в соответствии с заключенными договорами, осуществляет платежи за негативное воздействие на  окружающую среду при передаче на размещение отходов, образующихся в результате производственной деятельности по объекту строительства и предусматриваемых для территории строительства, самостоятельно осуществляет паспортизацию и учет в области обращения с отходами, а также в установленном порядке формирует статистическую отчетность по форме 2-ТП (отходы) и предоставляет сведения в государственный кадастр отходов. При организации вывоза отходов учесть требование о наличии у организации-исполнителя соответствующих разрешительных документов (лицензии на обращение с отходами I – IV классов опасности). Подрядчик самостоятельно несет ответственность за деятельность в области обращения с отходами на территории объекта строительства в соответствии с действующим законодательством РФ. 
Лом черных и цветных металлов Подрядчик собирает, сортирует, доставляет и передает, в габарите не более 2,0м х 0,5м х 0,5м, на площадку приема Заказчика, расположенную в пределах границ 
АО «Коломенский завод» с сорностью 0%.</t>
  </si>
  <si>
    <t>Согласно технического задания, заказчиком описаны условия обращения с отходами, в том числе в части подтверждающих документов. Предлагаемая цена учитывает все требования согласно ТЗ? Выдержку из ТЗ см. след.ячейке</t>
  </si>
  <si>
    <t>единичная расценка 1980 за м.п. прутка. Завышено.</t>
  </si>
  <si>
    <t>ед. расценка за демонтаж принята по цене изделия, завышено</t>
  </si>
  <si>
    <t>завышена стоимость работ</t>
  </si>
  <si>
    <t xml:space="preserve">завышена стоимость работ 1496/м2, стоимость материалов занижена на 20% от базовой стоимости, два раза искл.НДС? </t>
  </si>
  <si>
    <t>стоимость арматуры завышена на 35% от рынка</t>
  </si>
  <si>
    <t>уточнить стоимость, замена материала на мастер топ 450 (топпинг), пропитка мастер топ СС 713 или СС 714</t>
  </si>
  <si>
    <t>Скорректировано</t>
  </si>
  <si>
    <t>скорректировано</t>
  </si>
  <si>
    <t>стоимость указана с учетом нанесения в 3 слоя</t>
  </si>
  <si>
    <t>Не верный расчет (не правильно была зашита формула). Скорректировано</t>
  </si>
  <si>
    <t>расчет верный. Отгрука с Евраза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</si>
</sst>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0.000"/>
    <numFmt numFmtId="167" formatCode="0.0000"/>
    <numFmt numFmtId="168" formatCode="0.00000"/>
  </numFmts>
  <fonts count="5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2"/>
      <color theme="1"/>
      <name val="Times New Roman"/>
      <family val="1"/>
      <charset val="204"/>
    </font>
    <font>
      <sz val="12"/>
      <name val="Calibri"/>
      <family val="2"/>
      <charset val="204"/>
    </font>
    <font>
      <b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</font>
    <font>
      <sz val="12"/>
      <color rgb="FF000000"/>
      <name val="Times New Roman"/>
      <family val="2"/>
      <charset val="204"/>
    </font>
    <font>
      <sz val="12"/>
      <color rgb="FF000000"/>
      <name val="Times New Roman"/>
      <family val="1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6.3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u/>
      <sz val="11"/>
      <color rgb="FF000000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color theme="1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>
      <alignment vertical="top"/>
    </xf>
    <xf numFmtId="164" fontId="3" fillId="0" borderId="0" applyFont="0" applyFill="0" applyBorder="0" applyAlignment="0" applyProtection="0"/>
    <xf numFmtId="0" fontId="1" fillId="0" borderId="0"/>
    <xf numFmtId="0" fontId="14" fillId="0" borderId="0"/>
    <xf numFmtId="0" fontId="1" fillId="0" borderId="0"/>
    <xf numFmtId="0" fontId="4" fillId="0" borderId="0"/>
    <xf numFmtId="0" fontId="17" fillId="0" borderId="0"/>
    <xf numFmtId="164" fontId="1" fillId="0" borderId="0" applyFont="0" applyFill="0" applyBorder="0" applyAlignment="0" applyProtection="0"/>
    <xf numFmtId="0" fontId="14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3" fillId="0" borderId="0"/>
  </cellStyleXfs>
  <cellXfs count="273">
    <xf numFmtId="0" fontId="0" fillId="0" borderId="0" xfId="0"/>
    <xf numFmtId="0" fontId="0" fillId="0" borderId="2" xfId="0" applyBorder="1" applyAlignment="1">
      <alignment horizontal="center"/>
    </xf>
    <xf numFmtId="0" fontId="0" fillId="0" borderId="1" xfId="0" applyBorder="1" applyAlignment="1">
      <alignment wrapText="1"/>
    </xf>
    <xf numFmtId="43" fontId="0" fillId="0" borderId="1" xfId="1" applyFont="1" applyBorder="1"/>
    <xf numFmtId="43" fontId="0" fillId="0" borderId="0" xfId="1" applyFont="1"/>
    <xf numFmtId="43" fontId="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3" borderId="1" xfId="0" applyFill="1" applyBorder="1"/>
    <xf numFmtId="0" fontId="2" fillId="3" borderId="1" xfId="0" applyFont="1" applyFill="1" applyBorder="1" applyAlignment="1">
      <alignment horizontal="left"/>
    </xf>
    <xf numFmtId="43" fontId="0" fillId="3" borderId="1" xfId="1" applyFont="1" applyFill="1" applyBorder="1"/>
    <xf numFmtId="43" fontId="0" fillId="3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horizontal="left"/>
    </xf>
    <xf numFmtId="43" fontId="0" fillId="0" borderId="1" xfId="13" applyFont="1" applyBorder="1"/>
    <xf numFmtId="164" fontId="0" fillId="0" borderId="3" xfId="0" applyNumberForma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left" vertical="center"/>
    </xf>
    <xf numFmtId="0" fontId="1" fillId="0" borderId="4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3" fillId="0" borderId="2" xfId="0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top" wrapText="1"/>
    </xf>
    <xf numFmtId="0" fontId="25" fillId="0" borderId="12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/>
    </xf>
    <xf numFmtId="2" fontId="26" fillId="0" borderId="9" xfId="0" applyNumberFormat="1" applyFont="1" applyBorder="1" applyAlignment="1">
      <alignment horizontal="center" vertical="center" shrinkToFit="1"/>
    </xf>
    <xf numFmtId="2" fontId="26" fillId="0" borderId="11" xfId="0" applyNumberFormat="1" applyFont="1" applyBorder="1" applyAlignment="1">
      <alignment horizontal="center" vertical="center" shrinkToFit="1"/>
    </xf>
    <xf numFmtId="2" fontId="26" fillId="0" borderId="4" xfId="0" applyNumberFormat="1" applyFont="1" applyBorder="1" applyAlignment="1">
      <alignment horizontal="center" vertical="center" shrinkToFit="1"/>
    </xf>
    <xf numFmtId="2" fontId="26" fillId="0" borderId="9" xfId="0" applyNumberFormat="1" applyFont="1" applyBorder="1" applyAlignment="1">
      <alignment horizontal="center" vertical="top" shrinkToFit="1"/>
    </xf>
    <xf numFmtId="0" fontId="8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3" fillId="0" borderId="12" xfId="0" applyFont="1" applyBorder="1" applyAlignment="1">
      <alignment horizontal="left" vertical="center" wrapText="1"/>
    </xf>
    <xf numFmtId="0" fontId="25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27" fillId="0" borderId="12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left" vertical="top" wrapText="1"/>
    </xf>
    <xf numFmtId="0" fontId="8" fillId="0" borderId="3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3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center" vertical="top" wrapText="1"/>
    </xf>
    <xf numFmtId="2" fontId="26" fillId="0" borderId="11" xfId="0" applyNumberFormat="1" applyFont="1" applyBorder="1" applyAlignment="1">
      <alignment horizontal="center" vertical="top" shrinkToFit="1"/>
    </xf>
    <xf numFmtId="164" fontId="0" fillId="2" borderId="2" xfId="0" applyNumberFormat="1" applyFill="1" applyBorder="1" applyAlignment="1">
      <alignment horizontal="center" vertical="center"/>
    </xf>
    <xf numFmtId="43" fontId="0" fillId="0" borderId="2" xfId="1" applyFont="1" applyBorder="1" applyAlignment="1">
      <alignment horizontal="center" vertical="center"/>
    </xf>
    <xf numFmtId="0" fontId="25" fillId="0" borderId="13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28" fillId="0" borderId="1" xfId="0" applyFont="1" applyBorder="1" applyAlignment="1">
      <alignment vertical="center" wrapText="1"/>
    </xf>
    <xf numFmtId="0" fontId="29" fillId="0" borderId="1" xfId="0" applyFont="1" applyBorder="1" applyAlignment="1">
      <alignment horizontal="left" vertical="top" wrapText="1"/>
    </xf>
    <xf numFmtId="0" fontId="29" fillId="0" borderId="1" xfId="0" applyFont="1" applyBorder="1" applyAlignment="1">
      <alignment horizontal="center" vertical="top" wrapText="1"/>
    </xf>
    <xf numFmtId="2" fontId="29" fillId="0" borderId="1" xfId="0" applyNumberFormat="1" applyFont="1" applyBorder="1" applyAlignment="1">
      <alignment horizontal="right" vertical="top" wrapText="1"/>
    </xf>
    <xf numFmtId="166" fontId="29" fillId="0" borderId="1" xfId="0" applyNumberFormat="1" applyFont="1" applyBorder="1" applyAlignment="1">
      <alignment horizontal="right" vertical="top" wrapText="1"/>
    </xf>
    <xf numFmtId="165" fontId="29" fillId="0" borderId="1" xfId="0" applyNumberFormat="1" applyFont="1" applyBorder="1" applyAlignment="1">
      <alignment horizontal="right" vertical="top" wrapText="1"/>
    </xf>
    <xf numFmtId="168" fontId="29" fillId="0" borderId="1" xfId="0" applyNumberFormat="1" applyFont="1" applyBorder="1" applyAlignment="1">
      <alignment horizontal="right" vertical="top" wrapText="1"/>
    </xf>
    <xf numFmtId="0" fontId="29" fillId="2" borderId="1" xfId="0" applyFont="1" applyFill="1" applyBorder="1" applyAlignment="1">
      <alignment horizontal="left" vertical="top" wrapText="1"/>
    </xf>
    <xf numFmtId="0" fontId="29" fillId="2" borderId="1" xfId="0" applyFont="1" applyFill="1" applyBorder="1" applyAlignment="1">
      <alignment horizontal="center" vertical="top" wrapText="1"/>
    </xf>
    <xf numFmtId="1" fontId="29" fillId="2" borderId="1" xfId="0" applyNumberFormat="1" applyFont="1" applyFill="1" applyBorder="1" applyAlignment="1">
      <alignment horizontal="right" vertical="top" wrapText="1"/>
    </xf>
    <xf numFmtId="0" fontId="28" fillId="2" borderId="1" xfId="0" applyFont="1" applyFill="1" applyBorder="1" applyAlignment="1">
      <alignment vertical="center" wrapText="1"/>
    </xf>
    <xf numFmtId="1" fontId="29" fillId="0" borderId="1" xfId="0" applyNumberFormat="1" applyFont="1" applyBorder="1" applyAlignment="1">
      <alignment horizontal="right" vertical="top" wrapText="1"/>
    </xf>
    <xf numFmtId="167" fontId="29" fillId="0" borderId="1" xfId="0" applyNumberFormat="1" applyFont="1" applyBorder="1" applyAlignment="1">
      <alignment horizontal="right" vertical="top" wrapText="1"/>
    </xf>
    <xf numFmtId="166" fontId="29" fillId="2" borderId="1" xfId="0" applyNumberFormat="1" applyFont="1" applyFill="1" applyBorder="1" applyAlignment="1">
      <alignment horizontal="right" vertical="top" wrapText="1"/>
    </xf>
    <xf numFmtId="165" fontId="29" fillId="2" borderId="1" xfId="0" applyNumberFormat="1" applyFont="1" applyFill="1" applyBorder="1" applyAlignment="1">
      <alignment horizontal="right" vertical="top" wrapText="1"/>
    </xf>
    <xf numFmtId="2" fontId="29" fillId="2" borderId="1" xfId="0" applyNumberFormat="1" applyFont="1" applyFill="1" applyBorder="1" applyAlignment="1">
      <alignment horizontal="right" vertical="top" wrapText="1"/>
    </xf>
    <xf numFmtId="166" fontId="6" fillId="0" borderId="1" xfId="0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horizontal="left" vertical="center"/>
    </xf>
    <xf numFmtId="0" fontId="30" fillId="0" borderId="1" xfId="2" applyFont="1" applyBorder="1" applyAlignment="1">
      <alignment horizontal="center" vertical="center"/>
    </xf>
    <xf numFmtId="0" fontId="31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center" wrapText="1"/>
    </xf>
    <xf numFmtId="0" fontId="32" fillId="0" borderId="1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34" fillId="0" borderId="2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7" fillId="0" borderId="1" xfId="0" applyFont="1" applyBorder="1"/>
    <xf numFmtId="0" fontId="6" fillId="0" borderId="10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6" fontId="6" fillId="0" borderId="3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168" fontId="6" fillId="0" borderId="3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vertical="center" wrapText="1"/>
    </xf>
    <xf numFmtId="0" fontId="38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vertical="center" wrapText="1"/>
    </xf>
    <xf numFmtId="0" fontId="36" fillId="0" borderId="1" xfId="0" applyFont="1" applyBorder="1" applyAlignment="1">
      <alignment vertical="center"/>
    </xf>
    <xf numFmtId="0" fontId="8" fillId="0" borderId="3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top" wrapText="1"/>
    </xf>
    <xf numFmtId="0" fontId="40" fillId="0" borderId="1" xfId="0" applyFont="1" applyBorder="1" applyAlignment="1">
      <alignment horizontal="left" vertical="center" wrapText="1"/>
    </xf>
    <xf numFmtId="168" fontId="29" fillId="2" borderId="1" xfId="0" applyNumberFormat="1" applyFont="1" applyFill="1" applyBorder="1" applyAlignment="1">
      <alignment horizontal="right" vertical="top" wrapText="1"/>
    </xf>
    <xf numFmtId="0" fontId="10" fillId="2" borderId="1" xfId="0" applyFont="1" applyFill="1" applyBorder="1" applyAlignment="1">
      <alignment horizontal="center" vertical="center"/>
    </xf>
    <xf numFmtId="0" fontId="6" fillId="0" borderId="1" xfId="2" applyFont="1" applyBorder="1" applyAlignment="1">
      <alignment horizontal="left" vertical="top" wrapText="1"/>
    </xf>
    <xf numFmtId="0" fontId="6" fillId="0" borderId="1" xfId="2" applyFont="1" applyBorder="1" applyAlignment="1">
      <alignment horizontal="center" vertical="top" wrapText="1"/>
    </xf>
    <xf numFmtId="165" fontId="6" fillId="0" borderId="1" xfId="2" applyNumberFormat="1" applyFont="1" applyBorder="1" applyAlignment="1">
      <alignment horizontal="right" vertical="top" wrapText="1"/>
    </xf>
    <xf numFmtId="1" fontId="6" fillId="0" borderId="1" xfId="2" applyNumberFormat="1" applyFont="1" applyBorder="1" applyAlignment="1">
      <alignment horizontal="right" vertical="top" wrapText="1"/>
    </xf>
    <xf numFmtId="0" fontId="29" fillId="0" borderId="1" xfId="0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 shrinkToFit="1"/>
    </xf>
    <xf numFmtId="0" fontId="4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1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0" fontId="6" fillId="0" borderId="7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right" vertical="top" wrapText="1"/>
    </xf>
    <xf numFmtId="168" fontId="6" fillId="0" borderId="1" xfId="0" applyNumberFormat="1" applyFont="1" applyBorder="1" applyAlignment="1">
      <alignment horizontal="right" vertical="top" wrapText="1"/>
    </xf>
    <xf numFmtId="166" fontId="6" fillId="0" borderId="1" xfId="0" applyNumberFormat="1" applyFont="1" applyBorder="1" applyAlignment="1">
      <alignment horizontal="right" vertical="top" wrapText="1"/>
    </xf>
    <xf numFmtId="0" fontId="43" fillId="2" borderId="1" xfId="0" applyFont="1" applyFill="1" applyBorder="1" applyAlignment="1">
      <alignment vertical="center" wrapText="1"/>
    </xf>
    <xf numFmtId="0" fontId="43" fillId="2" borderId="1" xfId="0" applyFont="1" applyFill="1" applyBorder="1" applyAlignment="1">
      <alignment horizontal="center" vertical="center" wrapText="1"/>
    </xf>
    <xf numFmtId="0" fontId="44" fillId="0" borderId="1" xfId="0" applyFont="1" applyBorder="1" applyAlignment="1">
      <alignment vertical="center" wrapText="1"/>
    </xf>
    <xf numFmtId="0" fontId="44" fillId="2" borderId="1" xfId="0" applyFont="1" applyFill="1" applyBorder="1" applyAlignment="1">
      <alignment vertical="center" wrapText="1"/>
    </xf>
    <xf numFmtId="0" fontId="4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65" fontId="15" fillId="0" borderId="1" xfId="0" applyNumberFormat="1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165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45" fillId="2" borderId="1" xfId="0" applyFont="1" applyFill="1" applyBorder="1" applyAlignment="1">
      <alignment vertical="center" wrapText="1"/>
    </xf>
    <xf numFmtId="0" fontId="4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/>
    <xf numFmtId="0" fontId="15" fillId="0" borderId="1" xfId="0" applyFont="1" applyBorder="1" applyAlignment="1">
      <alignment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68" fontId="15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top" wrapText="1"/>
    </xf>
    <xf numFmtId="168" fontId="15" fillId="0" borderId="1" xfId="0" applyNumberFormat="1" applyFont="1" applyBorder="1" applyAlignment="1">
      <alignment horizontal="center" vertical="center" wrapText="1"/>
    </xf>
    <xf numFmtId="0" fontId="29" fillId="0" borderId="1" xfId="0" applyFont="1" applyBorder="1" applyAlignment="1">
      <alignment vertical="center" wrapText="1"/>
    </xf>
    <xf numFmtId="0" fontId="29" fillId="2" borderId="1" xfId="0" applyFont="1" applyFill="1" applyBorder="1" applyAlignment="1">
      <alignment vertical="center" wrapText="1"/>
    </xf>
    <xf numFmtId="0" fontId="23" fillId="0" borderId="2" xfId="0" applyFont="1" applyBorder="1" applyAlignment="1">
      <alignment horizontal="center" vertical="center" textRotation="90" wrapText="1"/>
    </xf>
    <xf numFmtId="0" fontId="23" fillId="0" borderId="1" xfId="0" applyFont="1" applyBorder="1" applyAlignment="1">
      <alignment vertical="center"/>
    </xf>
    <xf numFmtId="16" fontId="23" fillId="0" borderId="1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3" fontId="0" fillId="0" borderId="0" xfId="1" applyFont="1" applyFill="1"/>
    <xf numFmtId="0" fontId="47" fillId="0" borderId="1" xfId="0" applyFont="1" applyBorder="1" applyAlignment="1">
      <alignment horizontal="center" wrapText="1"/>
    </xf>
    <xf numFmtId="0" fontId="18" fillId="4" borderId="1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vertical="center" wrapText="1"/>
    </xf>
    <xf numFmtId="0" fontId="24" fillId="6" borderId="1" xfId="0" applyFont="1" applyFill="1" applyBorder="1" applyAlignment="1">
      <alignment vertical="center" wrapText="1"/>
    </xf>
    <xf numFmtId="0" fontId="48" fillId="0" borderId="1" xfId="0" applyFont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8" fillId="6" borderId="1" xfId="0" applyFont="1" applyFill="1" applyBorder="1" applyAlignment="1">
      <alignment vertical="center" wrapText="1"/>
    </xf>
    <xf numFmtId="0" fontId="28" fillId="6" borderId="1" xfId="0" applyFont="1" applyFill="1" applyBorder="1" applyAlignment="1">
      <alignment horizontal="left" vertical="top" wrapText="1"/>
    </xf>
    <xf numFmtId="0" fontId="28" fillId="7" borderId="1" xfId="0" applyFont="1" applyFill="1" applyBorder="1" applyAlignment="1">
      <alignment vertical="center" wrapText="1"/>
    </xf>
    <xf numFmtId="0" fontId="28" fillId="7" borderId="1" xfId="0" applyFont="1" applyFill="1" applyBorder="1" applyAlignment="1">
      <alignment horizontal="left" vertical="top" wrapText="1"/>
    </xf>
    <xf numFmtId="0" fontId="48" fillId="0" borderId="1" xfId="0" applyFont="1" applyBorder="1" applyAlignment="1">
      <alignment horizontal="center" vertical="center"/>
    </xf>
    <xf numFmtId="0" fontId="28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left" vertical="center" wrapText="1"/>
    </xf>
    <xf numFmtId="0" fontId="49" fillId="2" borderId="1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43" fillId="4" borderId="1" xfId="0" applyFont="1" applyFill="1" applyBorder="1" applyAlignment="1">
      <alignment vertical="center" wrapText="1"/>
    </xf>
    <xf numFmtId="0" fontId="44" fillId="6" borderId="1" xfId="0" applyFont="1" applyFill="1" applyBorder="1" applyAlignment="1">
      <alignment vertical="center" wrapText="1"/>
    </xf>
    <xf numFmtId="0" fontId="44" fillId="6" borderId="1" xfId="0" applyFont="1" applyFill="1" applyBorder="1" applyAlignment="1">
      <alignment horizontal="left" vertical="top" wrapText="1"/>
    </xf>
    <xf numFmtId="0" fontId="43" fillId="6" borderId="1" xfId="0" applyFont="1" applyFill="1" applyBorder="1" applyAlignment="1">
      <alignment vertical="center" wrapText="1"/>
    </xf>
    <xf numFmtId="0" fontId="44" fillId="4" borderId="1" xfId="0" applyFont="1" applyFill="1" applyBorder="1" applyAlignment="1">
      <alignment vertical="center" wrapText="1"/>
    </xf>
    <xf numFmtId="0" fontId="44" fillId="6" borderId="1" xfId="0" applyFont="1" applyFill="1" applyBorder="1" applyAlignment="1">
      <alignment vertical="top" wrapText="1"/>
    </xf>
    <xf numFmtId="43" fontId="0" fillId="0" borderId="2" xfId="1" applyFont="1" applyBorder="1" applyAlignment="1">
      <alignment horizontal="center" vertical="center" wrapText="1"/>
    </xf>
    <xf numFmtId="43" fontId="0" fillId="0" borderId="2" xfId="1" applyFont="1" applyBorder="1" applyAlignment="1">
      <alignment horizontal="center"/>
    </xf>
    <xf numFmtId="43" fontId="0" fillId="2" borderId="1" xfId="1" applyFont="1" applyFill="1" applyBorder="1" applyAlignment="1">
      <alignment horizontal="center" vertical="center"/>
    </xf>
    <xf numFmtId="43" fontId="0" fillId="0" borderId="2" xfId="1" applyFont="1" applyBorder="1"/>
    <xf numFmtId="43" fontId="0" fillId="2" borderId="2" xfId="1" applyFont="1" applyFill="1" applyBorder="1" applyAlignment="1">
      <alignment horizontal="center" vertical="center"/>
    </xf>
    <xf numFmtId="43" fontId="42" fillId="0" borderId="1" xfId="1" applyFont="1" applyBorder="1"/>
    <xf numFmtId="43" fontId="0" fillId="2" borderId="3" xfId="1" applyFont="1" applyFill="1" applyBorder="1" applyAlignment="1">
      <alignment horizontal="center" vertical="center"/>
    </xf>
    <xf numFmtId="43" fontId="9" fillId="0" borderId="1" xfId="1" applyFont="1" applyBorder="1" applyAlignment="1">
      <alignment horizontal="center" vertical="center" wrapText="1" shrinkToFit="1"/>
    </xf>
    <xf numFmtId="43" fontId="2" fillId="3" borderId="3" xfId="1" applyFont="1" applyFill="1" applyBorder="1" applyAlignment="1">
      <alignment horizontal="center" vertical="center"/>
    </xf>
    <xf numFmtId="43" fontId="2" fillId="0" borderId="1" xfId="1" applyFont="1" applyBorder="1"/>
    <xf numFmtId="0" fontId="0" fillId="4" borderId="0" xfId="0" applyFill="1"/>
    <xf numFmtId="0" fontId="0" fillId="4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1" xfId="0" applyFill="1" applyBorder="1"/>
    <xf numFmtId="43" fontId="0" fillId="4" borderId="1" xfId="1" applyFont="1" applyFill="1" applyBorder="1" applyAlignment="1">
      <alignment horizontal="center" vertical="center"/>
    </xf>
    <xf numFmtId="43" fontId="0" fillId="4" borderId="3" xfId="1" applyFont="1" applyFill="1" applyBorder="1" applyAlignment="1">
      <alignment horizontal="center" vertical="center"/>
    </xf>
    <xf numFmtId="43" fontId="0" fillId="4" borderId="2" xfId="1" applyFont="1" applyFill="1" applyBorder="1" applyAlignment="1">
      <alignment horizontal="center" vertical="center"/>
    </xf>
    <xf numFmtId="43" fontId="0" fillId="4" borderId="6" xfId="1" applyFont="1" applyFill="1" applyBorder="1" applyAlignment="1">
      <alignment horizontal="center" vertical="center"/>
    </xf>
    <xf numFmtId="43" fontId="0" fillId="4" borderId="0" xfId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 shrinkToFit="1"/>
    </xf>
    <xf numFmtId="164" fontId="0" fillId="4" borderId="1" xfId="0" applyNumberForma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29" fillId="8" borderId="1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left" vertical="top" wrapText="1"/>
    </xf>
    <xf numFmtId="0" fontId="15" fillId="8" borderId="1" xfId="0" applyFont="1" applyFill="1" applyBorder="1" applyAlignment="1">
      <alignment horizontal="center" vertical="center" wrapText="1"/>
    </xf>
    <xf numFmtId="1" fontId="15" fillId="8" borderId="1" xfId="0" applyNumberFormat="1" applyFont="1" applyFill="1" applyBorder="1" applyAlignment="1">
      <alignment horizontal="center" vertical="center" wrapText="1"/>
    </xf>
    <xf numFmtId="43" fontId="0" fillId="8" borderId="1" xfId="1" applyFont="1" applyFill="1" applyBorder="1"/>
    <xf numFmtId="43" fontId="0" fillId="8" borderId="1" xfId="1" applyFont="1" applyFill="1" applyBorder="1" applyAlignment="1">
      <alignment horizontal="center" vertical="center"/>
    </xf>
    <xf numFmtId="164" fontId="0" fillId="8" borderId="1" xfId="0" applyNumberFormat="1" applyFill="1" applyBorder="1" applyAlignment="1">
      <alignment horizontal="center" vertical="center"/>
    </xf>
    <xf numFmtId="43" fontId="0" fillId="4" borderId="1" xfId="1" applyFont="1" applyFill="1" applyBorder="1" applyAlignment="1">
      <alignment horizontal="center" vertical="center" wrapText="1"/>
    </xf>
    <xf numFmtId="165" fontId="15" fillId="8" borderId="1" xfId="0" applyNumberFormat="1" applyFont="1" applyFill="1" applyBorder="1" applyAlignment="1">
      <alignment horizontal="center" vertical="center" wrapText="1"/>
    </xf>
    <xf numFmtId="43" fontId="9" fillId="8" borderId="1" xfId="1" applyFont="1" applyFill="1" applyBorder="1" applyAlignment="1">
      <alignment horizontal="center" vertical="center" wrapText="1" shrinkToFit="1"/>
    </xf>
    <xf numFmtId="2" fontId="15" fillId="8" borderId="1" xfId="0" applyNumberFormat="1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vertical="center" wrapText="1"/>
    </xf>
    <xf numFmtId="1" fontId="46" fillId="8" borderId="1" xfId="0" applyNumberFormat="1" applyFont="1" applyFill="1" applyBorder="1" applyAlignment="1">
      <alignment horizontal="center" vertical="center" wrapText="1"/>
    </xf>
    <xf numFmtId="43" fontId="0" fillId="0" borderId="1" xfId="1" applyFont="1" applyBorder="1" applyAlignment="1">
      <alignment vertical="center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textRotation="90" wrapText="1"/>
    </xf>
    <xf numFmtId="0" fontId="23" fillId="0" borderId="2" xfId="0" applyFont="1" applyBorder="1" applyAlignment="1">
      <alignment horizontal="center" vertical="center" textRotation="90" wrapText="1"/>
    </xf>
    <xf numFmtId="43" fontId="0" fillId="0" borderId="1" xfId="1" applyFont="1" applyBorder="1" applyAlignment="1">
      <alignment horizontal="center" vertical="center" wrapText="1"/>
    </xf>
    <xf numFmtId="43" fontId="0" fillId="0" borderId="2" xfId="1" applyFont="1" applyBorder="1" applyAlignment="1">
      <alignment horizontal="center" vertical="center" wrapText="1"/>
    </xf>
    <xf numFmtId="0" fontId="0" fillId="7" borderId="0" xfId="0" applyFill="1"/>
  </cellXfs>
  <cellStyles count="18">
    <cellStyle name="Comma" xfId="1" builtinId="3"/>
    <cellStyle name="Normal" xfId="0" builtinId="0"/>
    <cellStyle name="ЛокСмМТСН" xfId="4" xr:uid="{00000000-0005-0000-0000-000000000000}"/>
    <cellStyle name="Обычный 2" xfId="3" xr:uid="{00000000-0005-0000-0000-000002000000}"/>
    <cellStyle name="Обычный 2 2" xfId="10" xr:uid="{00000000-0005-0000-0000-000003000000}"/>
    <cellStyle name="Обычный 3" xfId="2" xr:uid="{00000000-0005-0000-0000-000004000000}"/>
    <cellStyle name="Обычный 3 2" xfId="8" xr:uid="{00000000-0005-0000-0000-000005000000}"/>
    <cellStyle name="Обычный 4" xfId="9" xr:uid="{00000000-0005-0000-0000-000006000000}"/>
    <cellStyle name="Обычный 5" xfId="6" xr:uid="{00000000-0005-0000-0000-000007000000}"/>
    <cellStyle name="Обычный 6" xfId="7" xr:uid="{00000000-0005-0000-0000-000008000000}"/>
    <cellStyle name="Обычный 6 2" xfId="17" xr:uid="{00000000-0005-0000-0000-000009000000}"/>
    <cellStyle name="Обычный 7" xfId="12" xr:uid="{00000000-0005-0000-0000-00000A000000}"/>
    <cellStyle name="Обычный 7 2" xfId="16" xr:uid="{00000000-0005-0000-0000-00000B000000}"/>
    <cellStyle name="Финансовый 2" xfId="5" xr:uid="{00000000-0005-0000-0000-00000D000000}"/>
    <cellStyle name="Финансовый 2 2" xfId="11" xr:uid="{00000000-0005-0000-0000-00000E000000}"/>
    <cellStyle name="Финансовый 2 2 2" xfId="15" xr:uid="{00000000-0005-0000-0000-00000F000000}"/>
    <cellStyle name="Финансовый 2 3" xfId="14" xr:uid="{00000000-0005-0000-0000-000010000000}"/>
    <cellStyle name="Финансовый 3" xfId="13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4:N794"/>
  <sheetViews>
    <sheetView tabSelected="1" topLeftCell="B1" zoomScale="54" zoomScaleNormal="54" zoomScaleSheetLayoutView="100" workbookViewId="0">
      <pane ySplit="7" topLeftCell="A785" activePane="bottomLeft" state="frozen"/>
      <selection pane="bottomLeft" activeCell="I768" sqref="I768"/>
    </sheetView>
  </sheetViews>
  <sheetFormatPr defaultRowHeight="14.5" outlineLevelRow="1" x14ac:dyDescent="0.35"/>
  <cols>
    <col min="1" max="1" width="9.08984375" style="13"/>
    <col min="2" max="2" width="6.81640625" style="184" customWidth="1"/>
    <col min="3" max="3" width="48.90625" customWidth="1"/>
    <col min="4" max="4" width="5.81640625" customWidth="1"/>
    <col min="5" max="5" width="10.36328125" style="4" bestFit="1" customWidth="1"/>
    <col min="6" max="6" width="17.81640625" style="4" customWidth="1"/>
    <col min="7" max="7" width="16.90625" style="4" customWidth="1"/>
    <col min="8" max="8" width="17" style="4" bestFit="1" customWidth="1"/>
    <col min="9" max="9" width="16.1796875" customWidth="1"/>
    <col min="10" max="10" width="17" customWidth="1"/>
    <col min="11" max="11" width="18.81640625" customWidth="1"/>
    <col min="12" max="12" width="27.6328125" style="232" customWidth="1"/>
    <col min="13" max="13" width="82.54296875" customWidth="1"/>
    <col min="14" max="14" width="18.08984375" customWidth="1"/>
  </cols>
  <sheetData>
    <row r="4" spans="1:13" x14ac:dyDescent="0.35">
      <c r="C4" t="s">
        <v>908</v>
      </c>
      <c r="E4" s="192"/>
    </row>
    <row r="6" spans="1:13" x14ac:dyDescent="0.35">
      <c r="A6" s="261" t="s">
        <v>17</v>
      </c>
      <c r="B6" s="268" t="s">
        <v>18</v>
      </c>
      <c r="C6" s="266" t="s">
        <v>0</v>
      </c>
      <c r="D6" s="266" t="s">
        <v>2</v>
      </c>
      <c r="E6" s="270" t="s">
        <v>1</v>
      </c>
      <c r="F6" s="270" t="s">
        <v>3</v>
      </c>
      <c r="G6" s="270"/>
      <c r="H6" s="270" t="s">
        <v>6</v>
      </c>
      <c r="I6" s="266" t="s">
        <v>12</v>
      </c>
      <c r="J6" s="266"/>
      <c r="K6" s="266" t="s">
        <v>11</v>
      </c>
      <c r="L6" s="233" t="s">
        <v>910</v>
      </c>
      <c r="M6" s="266" t="s">
        <v>7</v>
      </c>
    </row>
    <row r="7" spans="1:13" x14ac:dyDescent="0.35">
      <c r="A7" s="262"/>
      <c r="B7" s="269"/>
      <c r="C7" s="267"/>
      <c r="D7" s="267"/>
      <c r="E7" s="271"/>
      <c r="F7" s="223" t="s">
        <v>4</v>
      </c>
      <c r="G7" s="223" t="s">
        <v>5</v>
      </c>
      <c r="H7" s="271"/>
      <c r="I7" s="1" t="s">
        <v>4</v>
      </c>
      <c r="J7" s="1" t="s">
        <v>5</v>
      </c>
      <c r="K7" s="267"/>
      <c r="L7" s="234"/>
      <c r="M7" s="267"/>
    </row>
    <row r="8" spans="1:13" x14ac:dyDescent="0.35">
      <c r="A8" s="10"/>
      <c r="B8" s="181"/>
      <c r="C8" s="263"/>
      <c r="D8" s="264"/>
      <c r="E8" s="265"/>
      <c r="F8" s="223"/>
      <c r="G8" s="223"/>
      <c r="H8" s="222"/>
      <c r="I8" s="1"/>
      <c r="J8" s="1"/>
      <c r="K8" s="6"/>
      <c r="L8" s="234"/>
      <c r="M8" s="6"/>
    </row>
    <row r="9" spans="1:13" ht="72.5" x14ac:dyDescent="0.35">
      <c r="A9" s="32"/>
      <c r="B9" s="182"/>
      <c r="C9" s="193" t="s">
        <v>58</v>
      </c>
      <c r="D9" s="21"/>
      <c r="E9" s="3"/>
      <c r="F9" s="3"/>
      <c r="G9" s="3"/>
      <c r="H9" s="3"/>
      <c r="I9" s="21"/>
      <c r="J9" s="21"/>
      <c r="K9" s="21"/>
      <c r="L9" s="235"/>
      <c r="M9" s="21"/>
    </row>
    <row r="10" spans="1:13" ht="15.5" x14ac:dyDescent="0.35">
      <c r="A10" s="32"/>
      <c r="B10" s="185"/>
      <c r="C10" s="194" t="s">
        <v>35</v>
      </c>
      <c r="D10" s="14"/>
      <c r="E10" s="55"/>
      <c r="F10" s="3"/>
      <c r="G10" s="3"/>
      <c r="H10" s="3"/>
      <c r="I10" s="21"/>
      <c r="J10" s="21"/>
      <c r="K10" s="21"/>
      <c r="L10" s="235"/>
      <c r="M10" s="15"/>
    </row>
    <row r="11" spans="1:13" ht="15.5" outlineLevel="1" x14ac:dyDescent="0.35">
      <c r="A11" s="32"/>
      <c r="B11" s="186"/>
      <c r="C11" s="195" t="s">
        <v>59</v>
      </c>
      <c r="D11" s="8"/>
      <c r="E11" s="56"/>
      <c r="F11" s="3"/>
      <c r="G11" s="3"/>
      <c r="H11" s="3"/>
      <c r="I11" s="21"/>
      <c r="J11" s="21"/>
      <c r="K11" s="21"/>
      <c r="L11" s="235"/>
      <c r="M11" s="17"/>
    </row>
    <row r="12" spans="1:13" ht="15.5" outlineLevel="1" x14ac:dyDescent="0.35">
      <c r="A12" s="32">
        <v>1</v>
      </c>
      <c r="B12" s="187">
        <v>1</v>
      </c>
      <c r="C12" s="36" t="s">
        <v>60</v>
      </c>
      <c r="D12" s="43" t="s">
        <v>13</v>
      </c>
      <c r="E12" s="57">
        <v>194</v>
      </c>
      <c r="F12" s="3"/>
      <c r="G12" s="3"/>
      <c r="H12" s="224">
        <f t="shared" ref="H12" si="0">G12+F12</f>
        <v>0</v>
      </c>
      <c r="I12" s="30">
        <f t="shared" ref="I12" si="1">F12/E12</f>
        <v>0</v>
      </c>
      <c r="J12" s="5">
        <f t="shared" ref="J12" si="2">G12/E12</f>
        <v>0</v>
      </c>
      <c r="K12" s="5">
        <f t="shared" ref="K12" si="3">J12+I12</f>
        <v>0</v>
      </c>
      <c r="L12" s="236"/>
      <c r="M12" s="17" t="s">
        <v>136</v>
      </c>
    </row>
    <row r="13" spans="1:13" ht="15.5" outlineLevel="1" x14ac:dyDescent="0.35">
      <c r="A13" s="32">
        <v>2</v>
      </c>
      <c r="B13" s="187">
        <v>2</v>
      </c>
      <c r="C13" s="36" t="s">
        <v>61</v>
      </c>
      <c r="D13" s="37" t="s">
        <v>10</v>
      </c>
      <c r="E13" s="41">
        <v>1300</v>
      </c>
      <c r="F13" s="3"/>
      <c r="G13" s="3"/>
      <c r="H13" s="224">
        <f t="shared" ref="H13:H77" si="4">G13+F13</f>
        <v>0</v>
      </c>
      <c r="I13" s="30">
        <f t="shared" ref="I13:I77" si="5">F13/E13</f>
        <v>0</v>
      </c>
      <c r="J13" s="5">
        <f t="shared" ref="J13:J77" si="6">G13/E13</f>
        <v>0</v>
      </c>
      <c r="K13" s="5">
        <f t="shared" ref="K13:K77" si="7">J13+I13</f>
        <v>0</v>
      </c>
      <c r="L13" s="236"/>
      <c r="M13" s="17" t="s">
        <v>137</v>
      </c>
    </row>
    <row r="14" spans="1:13" ht="15.5" outlineLevel="1" x14ac:dyDescent="0.35">
      <c r="A14" s="32"/>
      <c r="B14" s="186"/>
      <c r="C14" s="42" t="s">
        <v>37</v>
      </c>
      <c r="D14" s="8"/>
      <c r="E14" s="56"/>
      <c r="F14" s="3"/>
      <c r="G14" s="3"/>
      <c r="H14" s="224"/>
      <c r="I14" s="30"/>
      <c r="J14" s="5"/>
      <c r="K14" s="5"/>
      <c r="L14" s="236"/>
      <c r="M14" s="17"/>
    </row>
    <row r="15" spans="1:13" ht="155" outlineLevel="1" x14ac:dyDescent="0.35">
      <c r="A15" s="32">
        <f>B15</f>
        <v>3</v>
      </c>
      <c r="B15" s="186">
        <v>3</v>
      </c>
      <c r="C15" s="7" t="s">
        <v>62</v>
      </c>
      <c r="D15" s="8" t="s">
        <v>13</v>
      </c>
      <c r="E15" s="56">
        <v>100</v>
      </c>
      <c r="F15" s="3"/>
      <c r="G15" s="3"/>
      <c r="H15" s="224">
        <f t="shared" si="4"/>
        <v>0</v>
      </c>
      <c r="I15" s="30">
        <f t="shared" si="5"/>
        <v>0</v>
      </c>
      <c r="J15" s="5">
        <f t="shared" si="6"/>
        <v>0</v>
      </c>
      <c r="K15" s="5">
        <f t="shared" si="7"/>
        <v>0</v>
      </c>
      <c r="L15" s="236"/>
      <c r="M15" s="17" t="s">
        <v>138</v>
      </c>
    </row>
    <row r="16" spans="1:13" ht="15.5" outlineLevel="1" x14ac:dyDescent="0.35">
      <c r="A16" s="32">
        <f t="shared" ref="A16:A80" si="8">B16</f>
        <v>0</v>
      </c>
      <c r="B16" s="187"/>
      <c r="C16" s="197" t="s">
        <v>63</v>
      </c>
      <c r="D16" s="37"/>
      <c r="E16" s="41"/>
      <c r="F16" s="3"/>
      <c r="G16" s="3"/>
      <c r="H16" s="224"/>
      <c r="I16" s="30"/>
      <c r="J16" s="5"/>
      <c r="K16" s="5"/>
      <c r="L16" s="236"/>
      <c r="M16" s="17"/>
    </row>
    <row r="17" spans="1:13" ht="409.5" outlineLevel="1" x14ac:dyDescent="0.35">
      <c r="A17" s="32">
        <f t="shared" si="8"/>
        <v>4</v>
      </c>
      <c r="B17" s="188">
        <v>4</v>
      </c>
      <c r="C17" s="46" t="s">
        <v>64</v>
      </c>
      <c r="D17" s="43" t="s">
        <v>10</v>
      </c>
      <c r="E17" s="57">
        <v>300</v>
      </c>
      <c r="F17" s="3"/>
      <c r="G17" s="3"/>
      <c r="H17" s="224">
        <f t="shared" si="4"/>
        <v>0</v>
      </c>
      <c r="I17" s="30">
        <f t="shared" si="5"/>
        <v>0</v>
      </c>
      <c r="J17" s="5">
        <f t="shared" si="6"/>
        <v>0</v>
      </c>
      <c r="K17" s="5">
        <f t="shared" si="7"/>
        <v>0</v>
      </c>
      <c r="L17" s="236"/>
      <c r="M17" s="75" t="s">
        <v>139</v>
      </c>
    </row>
    <row r="18" spans="1:13" ht="46.5" outlineLevel="1" x14ac:dyDescent="0.35">
      <c r="A18" s="32">
        <f t="shared" si="8"/>
        <v>5</v>
      </c>
      <c r="B18" s="187">
        <v>5</v>
      </c>
      <c r="C18" s="36" t="s">
        <v>65</v>
      </c>
      <c r="D18" s="37" t="s">
        <v>10</v>
      </c>
      <c r="E18" s="41">
        <v>800</v>
      </c>
      <c r="F18" s="3"/>
      <c r="G18" s="3"/>
      <c r="H18" s="224">
        <f t="shared" si="4"/>
        <v>0</v>
      </c>
      <c r="I18" s="30">
        <f t="shared" si="5"/>
        <v>0</v>
      </c>
      <c r="J18" s="5">
        <f t="shared" si="6"/>
        <v>0</v>
      </c>
      <c r="K18" s="5">
        <f t="shared" si="7"/>
        <v>0</v>
      </c>
      <c r="L18" s="237"/>
      <c r="M18" s="74" t="s">
        <v>206</v>
      </c>
    </row>
    <row r="19" spans="1:13" ht="15.5" outlineLevel="1" x14ac:dyDescent="0.35">
      <c r="A19" s="32">
        <f t="shared" si="8"/>
        <v>0</v>
      </c>
      <c r="B19" s="186"/>
      <c r="C19" s="196" t="s">
        <v>66</v>
      </c>
      <c r="D19" s="8"/>
      <c r="E19" s="56"/>
      <c r="F19" s="3"/>
      <c r="G19" s="3"/>
      <c r="H19" s="224"/>
      <c r="I19" s="30"/>
      <c r="J19" s="5"/>
      <c r="K19" s="5"/>
      <c r="L19" s="236"/>
      <c r="M19" s="17"/>
    </row>
    <row r="20" spans="1:13" ht="42" outlineLevel="1" x14ac:dyDescent="0.35">
      <c r="A20" s="32">
        <f t="shared" si="8"/>
        <v>6</v>
      </c>
      <c r="B20" s="186">
        <v>6</v>
      </c>
      <c r="C20" s="18" t="s">
        <v>67</v>
      </c>
      <c r="D20" s="19" t="s">
        <v>20</v>
      </c>
      <c r="E20" s="40">
        <v>6</v>
      </c>
      <c r="F20" s="3"/>
      <c r="G20" s="3"/>
      <c r="H20" s="224">
        <f t="shared" si="4"/>
        <v>0</v>
      </c>
      <c r="I20" s="30">
        <f t="shared" si="5"/>
        <v>0</v>
      </c>
      <c r="J20" s="5">
        <f t="shared" si="6"/>
        <v>0</v>
      </c>
      <c r="K20" s="5">
        <f t="shared" si="7"/>
        <v>0</v>
      </c>
      <c r="L20" s="236"/>
      <c r="M20" s="20" t="s">
        <v>140</v>
      </c>
    </row>
    <row r="21" spans="1:13" ht="42" outlineLevel="1" x14ac:dyDescent="0.35">
      <c r="A21" s="32">
        <f t="shared" si="8"/>
        <v>7</v>
      </c>
      <c r="B21" s="186">
        <v>7</v>
      </c>
      <c r="C21" s="18" t="s">
        <v>68</v>
      </c>
      <c r="D21" s="19" t="s">
        <v>20</v>
      </c>
      <c r="E21" s="40">
        <v>2</v>
      </c>
      <c r="F21" s="3"/>
      <c r="G21" s="3"/>
      <c r="H21" s="224">
        <f t="shared" si="4"/>
        <v>0</v>
      </c>
      <c r="I21" s="30">
        <f t="shared" si="5"/>
        <v>0</v>
      </c>
      <c r="J21" s="5">
        <f t="shared" si="6"/>
        <v>0</v>
      </c>
      <c r="K21" s="5">
        <f t="shared" si="7"/>
        <v>0</v>
      </c>
      <c r="L21" s="236"/>
      <c r="M21" s="20" t="s">
        <v>141</v>
      </c>
    </row>
    <row r="22" spans="1:13" ht="28" outlineLevel="1" x14ac:dyDescent="0.35">
      <c r="A22" s="32">
        <f t="shared" si="8"/>
        <v>8</v>
      </c>
      <c r="B22" s="186">
        <v>8</v>
      </c>
      <c r="C22" s="18" t="s">
        <v>69</v>
      </c>
      <c r="D22" s="19" t="s">
        <v>20</v>
      </c>
      <c r="E22" s="40">
        <v>2</v>
      </c>
      <c r="F22" s="3"/>
      <c r="G22" s="3"/>
      <c r="H22" s="224">
        <f t="shared" si="4"/>
        <v>0</v>
      </c>
      <c r="I22" s="30">
        <f t="shared" si="5"/>
        <v>0</v>
      </c>
      <c r="J22" s="5">
        <f t="shared" si="6"/>
        <v>0</v>
      </c>
      <c r="K22" s="5">
        <f t="shared" si="7"/>
        <v>0</v>
      </c>
      <c r="L22" s="236"/>
      <c r="M22" s="20" t="s">
        <v>142</v>
      </c>
    </row>
    <row r="23" spans="1:13" ht="28" outlineLevel="1" x14ac:dyDescent="0.35">
      <c r="A23" s="32">
        <f t="shared" si="8"/>
        <v>9</v>
      </c>
      <c r="B23" s="186">
        <v>9</v>
      </c>
      <c r="C23" s="18" t="s">
        <v>70</v>
      </c>
      <c r="D23" s="19" t="s">
        <v>20</v>
      </c>
      <c r="E23" s="40">
        <v>8</v>
      </c>
      <c r="F23" s="3"/>
      <c r="G23" s="3"/>
      <c r="H23" s="224">
        <f t="shared" si="4"/>
        <v>0</v>
      </c>
      <c r="I23" s="30">
        <f t="shared" si="5"/>
        <v>0</v>
      </c>
      <c r="J23" s="5">
        <f t="shared" si="6"/>
        <v>0</v>
      </c>
      <c r="K23" s="5">
        <f t="shared" si="7"/>
        <v>0</v>
      </c>
      <c r="L23" s="236"/>
      <c r="M23" s="20" t="s">
        <v>143</v>
      </c>
    </row>
    <row r="24" spans="1:13" ht="28" outlineLevel="1" x14ac:dyDescent="0.35">
      <c r="A24" s="32">
        <f t="shared" si="8"/>
        <v>10</v>
      </c>
      <c r="B24" s="186">
        <v>10</v>
      </c>
      <c r="C24" s="18" t="s">
        <v>71</v>
      </c>
      <c r="D24" s="19" t="s">
        <v>20</v>
      </c>
      <c r="E24" s="40">
        <v>2</v>
      </c>
      <c r="F24" s="3"/>
      <c r="G24" s="3"/>
      <c r="H24" s="224">
        <f t="shared" si="4"/>
        <v>0</v>
      </c>
      <c r="I24" s="30">
        <f t="shared" si="5"/>
        <v>0</v>
      </c>
      <c r="J24" s="5">
        <f t="shared" si="6"/>
        <v>0</v>
      </c>
      <c r="K24" s="5">
        <f t="shared" si="7"/>
        <v>0</v>
      </c>
      <c r="L24" s="236"/>
      <c r="M24" s="20" t="s">
        <v>144</v>
      </c>
    </row>
    <row r="25" spans="1:13" ht="62" outlineLevel="1" x14ac:dyDescent="0.35">
      <c r="A25" s="32">
        <f t="shared" si="8"/>
        <v>11</v>
      </c>
      <c r="B25" s="186">
        <v>11</v>
      </c>
      <c r="C25" s="18" t="s">
        <v>39</v>
      </c>
      <c r="D25" s="19" t="s">
        <v>9</v>
      </c>
      <c r="E25" s="39">
        <v>41.7</v>
      </c>
      <c r="F25" s="3"/>
      <c r="G25" s="3"/>
      <c r="H25" s="224">
        <f t="shared" si="4"/>
        <v>0</v>
      </c>
      <c r="I25" s="30">
        <f t="shared" si="5"/>
        <v>0</v>
      </c>
      <c r="J25" s="5">
        <f t="shared" si="6"/>
        <v>0</v>
      </c>
      <c r="K25" s="5">
        <f t="shared" si="7"/>
        <v>0</v>
      </c>
      <c r="L25" s="236"/>
      <c r="M25" s="20" t="s">
        <v>145</v>
      </c>
    </row>
    <row r="26" spans="1:13" ht="15.5" outlineLevel="1" x14ac:dyDescent="0.35">
      <c r="A26" s="32"/>
      <c r="B26" s="186"/>
      <c r="C26" s="195" t="s">
        <v>72</v>
      </c>
      <c r="D26" s="8"/>
      <c r="E26" s="56"/>
      <c r="F26" s="3"/>
      <c r="G26" s="3"/>
      <c r="H26" s="224"/>
      <c r="I26" s="30"/>
      <c r="J26" s="5"/>
      <c r="K26" s="5"/>
      <c r="L26" s="236"/>
      <c r="M26" s="17"/>
    </row>
    <row r="27" spans="1:13" ht="62" outlineLevel="1" x14ac:dyDescent="0.35">
      <c r="A27" s="32">
        <f t="shared" si="8"/>
        <v>12</v>
      </c>
      <c r="B27" s="186">
        <v>12</v>
      </c>
      <c r="C27" s="18" t="s">
        <v>73</v>
      </c>
      <c r="D27" s="19" t="s">
        <v>20</v>
      </c>
      <c r="E27" s="40">
        <v>60</v>
      </c>
      <c r="F27" s="3"/>
      <c r="G27" s="3"/>
      <c r="H27" s="224">
        <f t="shared" si="4"/>
        <v>0</v>
      </c>
      <c r="I27" s="30">
        <f t="shared" si="5"/>
        <v>0</v>
      </c>
      <c r="J27" s="5">
        <f t="shared" si="6"/>
        <v>0</v>
      </c>
      <c r="K27" s="5">
        <f t="shared" si="7"/>
        <v>0</v>
      </c>
      <c r="L27" s="236"/>
      <c r="M27" s="17" t="s">
        <v>146</v>
      </c>
    </row>
    <row r="28" spans="1:13" ht="15.5" x14ac:dyDescent="0.35">
      <c r="A28" s="32"/>
      <c r="B28" s="186"/>
      <c r="C28" s="198" t="s">
        <v>50</v>
      </c>
      <c r="D28" s="8"/>
      <c r="E28" s="56"/>
      <c r="F28" s="3"/>
      <c r="G28" s="3"/>
      <c r="H28" s="224"/>
      <c r="I28" s="30"/>
      <c r="J28" s="5"/>
      <c r="K28" s="5"/>
      <c r="L28" s="236"/>
      <c r="M28" s="17"/>
    </row>
    <row r="29" spans="1:13" hidden="1" outlineLevel="1" x14ac:dyDescent="0.35">
      <c r="A29" s="32"/>
      <c r="B29" s="258" t="s">
        <v>31</v>
      </c>
      <c r="C29" s="259"/>
      <c r="D29" s="260"/>
      <c r="E29" s="35"/>
      <c r="F29" s="3"/>
      <c r="G29" s="3"/>
      <c r="H29" s="224"/>
      <c r="I29" s="30"/>
      <c r="J29" s="5"/>
      <c r="K29" s="5"/>
      <c r="L29" s="236"/>
      <c r="M29" s="12"/>
    </row>
    <row r="30" spans="1:13" ht="29" hidden="1" outlineLevel="1" x14ac:dyDescent="0.35">
      <c r="A30" s="32">
        <f t="shared" si="8"/>
        <v>13</v>
      </c>
      <c r="B30" s="37">
        <v>13</v>
      </c>
      <c r="C30" s="12" t="s">
        <v>74</v>
      </c>
      <c r="D30" s="11" t="s">
        <v>10</v>
      </c>
      <c r="E30" s="38">
        <v>1362.6</v>
      </c>
      <c r="F30" s="3"/>
      <c r="G30" s="3"/>
      <c r="H30" s="224">
        <f t="shared" si="4"/>
        <v>0</v>
      </c>
      <c r="I30" s="30">
        <f t="shared" si="5"/>
        <v>0</v>
      </c>
      <c r="J30" s="5">
        <f t="shared" si="6"/>
        <v>0</v>
      </c>
      <c r="K30" s="5">
        <f t="shared" si="7"/>
        <v>0</v>
      </c>
      <c r="L30" s="236"/>
      <c r="M30" s="12"/>
    </row>
    <row r="31" spans="1:13" hidden="1" outlineLevel="1" x14ac:dyDescent="0.35">
      <c r="A31" s="32"/>
      <c r="B31" s="258" t="s">
        <v>75</v>
      </c>
      <c r="C31" s="259"/>
      <c r="D31" s="259"/>
      <c r="E31" s="259"/>
      <c r="F31" s="3"/>
      <c r="G31" s="3"/>
      <c r="H31" s="224"/>
      <c r="I31" s="30"/>
      <c r="J31" s="5"/>
      <c r="K31" s="5"/>
      <c r="L31" s="236"/>
      <c r="M31" s="12"/>
    </row>
    <row r="32" spans="1:13" ht="29" hidden="1" outlineLevel="1" x14ac:dyDescent="0.35">
      <c r="A32" s="32">
        <f t="shared" si="8"/>
        <v>14</v>
      </c>
      <c r="B32" s="37">
        <v>14</v>
      </c>
      <c r="C32" s="12" t="s">
        <v>76</v>
      </c>
      <c r="D32" s="44" t="s">
        <v>21</v>
      </c>
      <c r="E32" s="38">
        <v>13.980276</v>
      </c>
      <c r="F32" s="3"/>
      <c r="G32" s="3"/>
      <c r="H32" s="224">
        <f t="shared" si="4"/>
        <v>0</v>
      </c>
      <c r="I32" s="30">
        <f t="shared" si="5"/>
        <v>0</v>
      </c>
      <c r="J32" s="5">
        <f t="shared" si="6"/>
        <v>0</v>
      </c>
      <c r="K32" s="5">
        <f t="shared" si="7"/>
        <v>0</v>
      </c>
      <c r="L32" s="236"/>
      <c r="M32" s="12" t="s">
        <v>147</v>
      </c>
    </row>
    <row r="33" spans="1:13" ht="43.5" hidden="1" outlineLevel="1" x14ac:dyDescent="0.35">
      <c r="A33" s="32">
        <f t="shared" si="8"/>
        <v>15</v>
      </c>
      <c r="B33" s="37">
        <v>15</v>
      </c>
      <c r="C33" s="12" t="s">
        <v>55</v>
      </c>
      <c r="D33" s="44" t="s">
        <v>21</v>
      </c>
      <c r="E33" s="38">
        <v>13.980276</v>
      </c>
      <c r="F33" s="3"/>
      <c r="G33" s="3"/>
      <c r="H33" s="224">
        <f t="shared" si="4"/>
        <v>0</v>
      </c>
      <c r="I33" s="30">
        <f t="shared" si="5"/>
        <v>0</v>
      </c>
      <c r="J33" s="5">
        <f t="shared" si="6"/>
        <v>0</v>
      </c>
      <c r="K33" s="5">
        <f t="shared" si="7"/>
        <v>0</v>
      </c>
      <c r="L33" s="236"/>
      <c r="M33" s="12" t="s">
        <v>147</v>
      </c>
    </row>
    <row r="34" spans="1:13" ht="43.5" hidden="1" outlineLevel="1" x14ac:dyDescent="0.35">
      <c r="A34" s="32">
        <f t="shared" si="8"/>
        <v>16</v>
      </c>
      <c r="B34" s="37">
        <v>16</v>
      </c>
      <c r="C34" s="12" t="s">
        <v>77</v>
      </c>
      <c r="D34" s="44" t="s">
        <v>21</v>
      </c>
      <c r="E34" s="38">
        <v>5.8591800000000003</v>
      </c>
      <c r="F34" s="3"/>
      <c r="G34" s="3"/>
      <c r="H34" s="224">
        <f t="shared" si="4"/>
        <v>0</v>
      </c>
      <c r="I34" s="30">
        <f t="shared" si="5"/>
        <v>0</v>
      </c>
      <c r="J34" s="5">
        <f t="shared" si="6"/>
        <v>0</v>
      </c>
      <c r="K34" s="5">
        <f t="shared" si="7"/>
        <v>0</v>
      </c>
      <c r="L34" s="236"/>
      <c r="M34" s="12"/>
    </row>
    <row r="35" spans="1:13" ht="43.5" hidden="1" outlineLevel="1" x14ac:dyDescent="0.35">
      <c r="A35" s="32">
        <v>17</v>
      </c>
      <c r="B35" s="37">
        <v>17</v>
      </c>
      <c r="C35" s="12" t="s">
        <v>773</v>
      </c>
      <c r="D35" s="44" t="s">
        <v>21</v>
      </c>
      <c r="E35" s="38">
        <v>5.8591800000000003</v>
      </c>
      <c r="F35" s="3"/>
      <c r="G35" s="3"/>
      <c r="H35" s="224"/>
      <c r="I35" s="30"/>
      <c r="J35" s="5"/>
      <c r="K35" s="5"/>
      <c r="L35" s="236"/>
      <c r="M35" s="12"/>
    </row>
    <row r="36" spans="1:13" ht="20" hidden="1" outlineLevel="1" x14ac:dyDescent="0.35">
      <c r="A36" s="32" t="str">
        <f t="shared" si="8"/>
        <v>17.1.</v>
      </c>
      <c r="B36" s="183" t="s">
        <v>772</v>
      </c>
      <c r="C36" s="12" t="s">
        <v>763</v>
      </c>
      <c r="D36" s="44" t="s">
        <v>21</v>
      </c>
      <c r="E36" s="38">
        <v>5.8591800000000003</v>
      </c>
      <c r="F36" s="3"/>
      <c r="G36" s="3"/>
      <c r="H36" s="224">
        <f t="shared" si="4"/>
        <v>0</v>
      </c>
      <c r="I36" s="30">
        <f t="shared" si="5"/>
        <v>0</v>
      </c>
      <c r="J36" s="5">
        <f t="shared" si="6"/>
        <v>0</v>
      </c>
      <c r="K36" s="5">
        <f t="shared" si="7"/>
        <v>0</v>
      </c>
      <c r="L36" s="236"/>
      <c r="M36" s="12"/>
    </row>
    <row r="37" spans="1:13" hidden="1" outlineLevel="1" x14ac:dyDescent="0.35">
      <c r="A37" s="32"/>
      <c r="B37" s="258" t="s">
        <v>32</v>
      </c>
      <c r="C37" s="260"/>
      <c r="D37" s="12"/>
      <c r="E37" s="35"/>
      <c r="F37" s="3"/>
      <c r="G37" s="3"/>
      <c r="H37" s="224"/>
      <c r="I37" s="30"/>
      <c r="J37" s="5"/>
      <c r="K37" s="5"/>
      <c r="L37" s="236"/>
      <c r="M37" s="12"/>
    </row>
    <row r="38" spans="1:13" ht="116" hidden="1" outlineLevel="1" x14ac:dyDescent="0.35">
      <c r="A38" s="32">
        <f t="shared" si="8"/>
        <v>18</v>
      </c>
      <c r="B38" s="37">
        <v>18</v>
      </c>
      <c r="C38" s="12" t="s">
        <v>78</v>
      </c>
      <c r="D38" s="11" t="s">
        <v>10</v>
      </c>
      <c r="E38" s="38">
        <v>1103</v>
      </c>
      <c r="F38" s="3"/>
      <c r="G38" s="3"/>
      <c r="H38" s="224">
        <f t="shared" si="4"/>
        <v>0</v>
      </c>
      <c r="I38" s="30">
        <f t="shared" si="5"/>
        <v>0</v>
      </c>
      <c r="J38" s="5">
        <f t="shared" si="6"/>
        <v>0</v>
      </c>
      <c r="K38" s="5">
        <f t="shared" si="7"/>
        <v>0</v>
      </c>
      <c r="L38" s="236"/>
      <c r="M38" s="12" t="s">
        <v>148</v>
      </c>
    </row>
    <row r="39" spans="1:13" ht="130.5" hidden="1" outlineLevel="1" x14ac:dyDescent="0.35">
      <c r="A39" s="32">
        <f t="shared" si="8"/>
        <v>19</v>
      </c>
      <c r="B39" s="37">
        <v>19</v>
      </c>
      <c r="C39" s="12" t="s">
        <v>79</v>
      </c>
      <c r="D39" s="11" t="s">
        <v>10</v>
      </c>
      <c r="E39" s="38">
        <v>429</v>
      </c>
      <c r="F39" s="3"/>
      <c r="G39" s="3"/>
      <c r="H39" s="224">
        <f t="shared" si="4"/>
        <v>0</v>
      </c>
      <c r="I39" s="30">
        <f t="shared" si="5"/>
        <v>0</v>
      </c>
      <c r="J39" s="5">
        <f t="shared" si="6"/>
        <v>0</v>
      </c>
      <c r="K39" s="5">
        <f t="shared" si="7"/>
        <v>0</v>
      </c>
      <c r="L39" s="236"/>
      <c r="M39" s="12" t="s">
        <v>149</v>
      </c>
    </row>
    <row r="40" spans="1:13" ht="145" hidden="1" outlineLevel="1" x14ac:dyDescent="0.35">
      <c r="A40" s="32">
        <f t="shared" si="8"/>
        <v>20</v>
      </c>
      <c r="B40" s="37">
        <v>20</v>
      </c>
      <c r="C40" s="12" t="s">
        <v>80</v>
      </c>
      <c r="D40" s="11" t="s">
        <v>10</v>
      </c>
      <c r="E40" s="38">
        <v>702</v>
      </c>
      <c r="F40" s="3"/>
      <c r="G40" s="3"/>
      <c r="H40" s="224">
        <f t="shared" si="4"/>
        <v>0</v>
      </c>
      <c r="I40" s="30">
        <f t="shared" si="5"/>
        <v>0</v>
      </c>
      <c r="J40" s="5">
        <f t="shared" si="6"/>
        <v>0</v>
      </c>
      <c r="K40" s="5">
        <f t="shared" si="7"/>
        <v>0</v>
      </c>
      <c r="L40" s="236"/>
      <c r="M40" s="12" t="s">
        <v>150</v>
      </c>
    </row>
    <row r="41" spans="1:13" ht="232" hidden="1" outlineLevel="1" x14ac:dyDescent="0.35">
      <c r="A41" s="32">
        <f t="shared" si="8"/>
        <v>21</v>
      </c>
      <c r="B41" s="37">
        <v>21</v>
      </c>
      <c r="C41" s="12" t="s">
        <v>81</v>
      </c>
      <c r="D41" s="11" t="s">
        <v>10</v>
      </c>
      <c r="E41" s="38">
        <v>339</v>
      </c>
      <c r="F41" s="3"/>
      <c r="G41" s="3"/>
      <c r="H41" s="224">
        <f t="shared" si="4"/>
        <v>0</v>
      </c>
      <c r="I41" s="30">
        <f t="shared" si="5"/>
        <v>0</v>
      </c>
      <c r="J41" s="5">
        <f t="shared" si="6"/>
        <v>0</v>
      </c>
      <c r="K41" s="5">
        <f t="shared" si="7"/>
        <v>0</v>
      </c>
      <c r="L41" s="236"/>
      <c r="M41" s="12" t="s">
        <v>151</v>
      </c>
    </row>
    <row r="42" spans="1:13" ht="45" collapsed="1" x14ac:dyDescent="0.35">
      <c r="A42" s="32"/>
      <c r="B42" s="185"/>
      <c r="C42" s="199" t="s">
        <v>82</v>
      </c>
      <c r="D42" s="14"/>
      <c r="E42" s="58"/>
      <c r="F42" s="3"/>
      <c r="G42" s="3"/>
      <c r="H42" s="224"/>
      <c r="I42" s="30"/>
      <c r="J42" s="5"/>
      <c r="K42" s="5"/>
      <c r="L42" s="236"/>
      <c r="M42" s="15"/>
    </row>
    <row r="43" spans="1:13" ht="15.5" hidden="1" outlineLevel="1" x14ac:dyDescent="0.35">
      <c r="A43" s="32"/>
      <c r="B43" s="186"/>
      <c r="C43" s="200" t="s">
        <v>40</v>
      </c>
      <c r="D43" s="8"/>
      <c r="E43" s="56"/>
      <c r="F43" s="3"/>
      <c r="G43" s="3"/>
      <c r="H43" s="224"/>
      <c r="I43" s="30"/>
      <c r="J43" s="5"/>
      <c r="K43" s="5"/>
      <c r="L43" s="236"/>
      <c r="M43" s="17"/>
    </row>
    <row r="44" spans="1:13" ht="28" hidden="1" outlineLevel="1" x14ac:dyDescent="0.35">
      <c r="A44" s="32">
        <f t="shared" si="8"/>
        <v>22</v>
      </c>
      <c r="B44" s="186">
        <v>22</v>
      </c>
      <c r="C44" s="7" t="s">
        <v>83</v>
      </c>
      <c r="D44" s="8" t="s">
        <v>13</v>
      </c>
      <c r="E44" s="56">
        <v>2</v>
      </c>
      <c r="F44" s="3"/>
      <c r="G44" s="3"/>
      <c r="H44" s="224">
        <f t="shared" si="4"/>
        <v>0</v>
      </c>
      <c r="I44" s="30">
        <f t="shared" si="5"/>
        <v>0</v>
      </c>
      <c r="J44" s="5">
        <f t="shared" si="6"/>
        <v>0</v>
      </c>
      <c r="K44" s="5">
        <f t="shared" si="7"/>
        <v>0</v>
      </c>
      <c r="L44" s="236"/>
      <c r="M44" s="17" t="s">
        <v>152</v>
      </c>
    </row>
    <row r="45" spans="1:13" ht="31" hidden="1" outlineLevel="1" x14ac:dyDescent="0.35">
      <c r="A45" s="32">
        <f t="shared" si="8"/>
        <v>23</v>
      </c>
      <c r="B45" s="187">
        <v>23</v>
      </c>
      <c r="C45" s="7" t="s">
        <v>41</v>
      </c>
      <c r="D45" s="8" t="s">
        <v>13</v>
      </c>
      <c r="E45" s="56">
        <v>4</v>
      </c>
      <c r="F45" s="3"/>
      <c r="G45" s="3"/>
      <c r="H45" s="224">
        <f t="shared" si="4"/>
        <v>0</v>
      </c>
      <c r="I45" s="30">
        <f t="shared" si="5"/>
        <v>0</v>
      </c>
      <c r="J45" s="5">
        <f t="shared" si="6"/>
        <v>0</v>
      </c>
      <c r="K45" s="5">
        <f t="shared" si="7"/>
        <v>0</v>
      </c>
      <c r="L45" s="236"/>
      <c r="M45" s="17" t="s">
        <v>153</v>
      </c>
    </row>
    <row r="46" spans="1:13" ht="31" hidden="1" outlineLevel="1" x14ac:dyDescent="0.35">
      <c r="A46" s="32">
        <f t="shared" si="8"/>
        <v>24</v>
      </c>
      <c r="B46" s="187">
        <v>24</v>
      </c>
      <c r="C46" s="7" t="s">
        <v>42</v>
      </c>
      <c r="D46" s="8" t="s">
        <v>13</v>
      </c>
      <c r="E46" s="56">
        <v>2</v>
      </c>
      <c r="F46" s="3"/>
      <c r="G46" s="3"/>
      <c r="H46" s="224">
        <f t="shared" si="4"/>
        <v>0</v>
      </c>
      <c r="I46" s="30">
        <f t="shared" si="5"/>
        <v>0</v>
      </c>
      <c r="J46" s="5">
        <f t="shared" si="6"/>
        <v>0</v>
      </c>
      <c r="K46" s="5">
        <f t="shared" si="7"/>
        <v>0</v>
      </c>
      <c r="L46" s="236"/>
      <c r="M46" s="17" t="s">
        <v>154</v>
      </c>
    </row>
    <row r="47" spans="1:13" ht="31" hidden="1" outlineLevel="1" x14ac:dyDescent="0.35">
      <c r="A47" s="32">
        <f t="shared" si="8"/>
        <v>25</v>
      </c>
      <c r="B47" s="187">
        <v>25</v>
      </c>
      <c r="C47" s="7" t="s">
        <v>84</v>
      </c>
      <c r="D47" s="8" t="s">
        <v>13</v>
      </c>
      <c r="E47" s="56">
        <v>4</v>
      </c>
      <c r="F47" s="3"/>
      <c r="G47" s="3"/>
      <c r="H47" s="224">
        <f t="shared" si="4"/>
        <v>0</v>
      </c>
      <c r="I47" s="30">
        <f t="shared" si="5"/>
        <v>0</v>
      </c>
      <c r="J47" s="5">
        <f t="shared" si="6"/>
        <v>0</v>
      </c>
      <c r="K47" s="5">
        <f t="shared" si="7"/>
        <v>0</v>
      </c>
      <c r="L47" s="236"/>
      <c r="M47" s="17" t="s">
        <v>153</v>
      </c>
    </row>
    <row r="48" spans="1:13" ht="15.5" hidden="1" outlineLevel="1" x14ac:dyDescent="0.35">
      <c r="A48" s="32">
        <f t="shared" si="8"/>
        <v>26</v>
      </c>
      <c r="B48" s="187">
        <v>26</v>
      </c>
      <c r="C48" s="7" t="s">
        <v>85</v>
      </c>
      <c r="D48" s="8" t="s">
        <v>13</v>
      </c>
      <c r="E48" s="56">
        <v>2</v>
      </c>
      <c r="F48" s="3"/>
      <c r="G48" s="3"/>
      <c r="H48" s="224">
        <f t="shared" si="4"/>
        <v>0</v>
      </c>
      <c r="I48" s="30">
        <f t="shared" si="5"/>
        <v>0</v>
      </c>
      <c r="J48" s="5">
        <f t="shared" si="6"/>
        <v>0</v>
      </c>
      <c r="K48" s="5">
        <f t="shared" si="7"/>
        <v>0</v>
      </c>
      <c r="L48" s="236"/>
      <c r="M48" s="17" t="s">
        <v>155</v>
      </c>
    </row>
    <row r="49" spans="1:13" ht="31" hidden="1" outlineLevel="1" x14ac:dyDescent="0.35">
      <c r="A49" s="32">
        <f t="shared" si="8"/>
        <v>27</v>
      </c>
      <c r="B49" s="187">
        <v>27</v>
      </c>
      <c r="C49" s="7" t="s">
        <v>43</v>
      </c>
      <c r="D49" s="8" t="s">
        <v>13</v>
      </c>
      <c r="E49" s="56">
        <v>29</v>
      </c>
      <c r="F49" s="3"/>
      <c r="G49" s="3"/>
      <c r="H49" s="224">
        <f t="shared" si="4"/>
        <v>0</v>
      </c>
      <c r="I49" s="30">
        <f t="shared" si="5"/>
        <v>0</v>
      </c>
      <c r="J49" s="5">
        <f t="shared" si="6"/>
        <v>0</v>
      </c>
      <c r="K49" s="5">
        <f t="shared" si="7"/>
        <v>0</v>
      </c>
      <c r="L49" s="236"/>
      <c r="M49" s="17" t="s">
        <v>156</v>
      </c>
    </row>
    <row r="50" spans="1:13" ht="31" hidden="1" outlineLevel="1" x14ac:dyDescent="0.35">
      <c r="A50" s="32">
        <f t="shared" si="8"/>
        <v>28</v>
      </c>
      <c r="B50" s="187">
        <v>28</v>
      </c>
      <c r="C50" s="7" t="s">
        <v>86</v>
      </c>
      <c r="D50" s="8" t="s">
        <v>13</v>
      </c>
      <c r="E50" s="56">
        <v>12</v>
      </c>
      <c r="F50" s="3"/>
      <c r="G50" s="3"/>
      <c r="H50" s="224">
        <f t="shared" si="4"/>
        <v>0</v>
      </c>
      <c r="I50" s="30">
        <f t="shared" si="5"/>
        <v>0</v>
      </c>
      <c r="J50" s="5">
        <f t="shared" si="6"/>
        <v>0</v>
      </c>
      <c r="K50" s="5">
        <f t="shared" si="7"/>
        <v>0</v>
      </c>
      <c r="L50" s="236"/>
      <c r="M50" s="17" t="s">
        <v>157</v>
      </c>
    </row>
    <row r="51" spans="1:13" ht="56" hidden="1" outlineLevel="1" x14ac:dyDescent="0.35">
      <c r="A51" s="32">
        <f t="shared" si="8"/>
        <v>29</v>
      </c>
      <c r="B51" s="187">
        <v>29</v>
      </c>
      <c r="C51" s="7" t="s">
        <v>87</v>
      </c>
      <c r="D51" s="8" t="s">
        <v>13</v>
      </c>
      <c r="E51" s="56">
        <v>46</v>
      </c>
      <c r="F51" s="3"/>
      <c r="G51" s="3"/>
      <c r="H51" s="224">
        <f t="shared" si="4"/>
        <v>0</v>
      </c>
      <c r="I51" s="30">
        <f t="shared" si="5"/>
        <v>0</v>
      </c>
      <c r="J51" s="5">
        <f t="shared" si="6"/>
        <v>0</v>
      </c>
      <c r="K51" s="5">
        <f t="shared" si="7"/>
        <v>0</v>
      </c>
      <c r="L51" s="236"/>
      <c r="M51" s="17" t="s">
        <v>158</v>
      </c>
    </row>
    <row r="52" spans="1:13" ht="93" hidden="1" outlineLevel="1" x14ac:dyDescent="0.35">
      <c r="A52" s="32">
        <f t="shared" si="8"/>
        <v>30</v>
      </c>
      <c r="B52" s="187">
        <v>30</v>
      </c>
      <c r="C52" s="7" t="s">
        <v>88</v>
      </c>
      <c r="D52" s="8" t="s">
        <v>13</v>
      </c>
      <c r="E52" s="56">
        <v>26</v>
      </c>
      <c r="F52" s="3"/>
      <c r="G52" s="3"/>
      <c r="H52" s="224">
        <f t="shared" si="4"/>
        <v>0</v>
      </c>
      <c r="I52" s="30">
        <f t="shared" si="5"/>
        <v>0</v>
      </c>
      <c r="J52" s="5">
        <f t="shared" si="6"/>
        <v>0</v>
      </c>
      <c r="K52" s="5">
        <f t="shared" si="7"/>
        <v>0</v>
      </c>
      <c r="L52" s="236"/>
      <c r="M52" s="17" t="s">
        <v>159</v>
      </c>
    </row>
    <row r="53" spans="1:13" ht="93" hidden="1" outlineLevel="1" x14ac:dyDescent="0.35">
      <c r="A53" s="32">
        <f t="shared" si="8"/>
        <v>31</v>
      </c>
      <c r="B53" s="187">
        <v>31</v>
      </c>
      <c r="C53" s="7" t="s">
        <v>89</v>
      </c>
      <c r="D53" s="8" t="s">
        <v>13</v>
      </c>
      <c r="E53" s="56">
        <v>109</v>
      </c>
      <c r="F53" s="3"/>
      <c r="G53" s="3"/>
      <c r="H53" s="224">
        <f t="shared" si="4"/>
        <v>0</v>
      </c>
      <c r="I53" s="30">
        <f t="shared" si="5"/>
        <v>0</v>
      </c>
      <c r="J53" s="5">
        <f t="shared" si="6"/>
        <v>0</v>
      </c>
      <c r="K53" s="5">
        <f t="shared" si="7"/>
        <v>0</v>
      </c>
      <c r="L53" s="236"/>
      <c r="M53" s="17" t="s">
        <v>160</v>
      </c>
    </row>
    <row r="54" spans="1:13" ht="28" hidden="1" outlineLevel="1" x14ac:dyDescent="0.35">
      <c r="A54" s="32">
        <f t="shared" si="8"/>
        <v>32</v>
      </c>
      <c r="B54" s="187">
        <v>32</v>
      </c>
      <c r="C54" s="7" t="s">
        <v>44</v>
      </c>
      <c r="D54" s="8" t="s">
        <v>13</v>
      </c>
      <c r="E54" s="56">
        <v>4</v>
      </c>
      <c r="F54" s="3"/>
      <c r="G54" s="3"/>
      <c r="H54" s="224">
        <f t="shared" si="4"/>
        <v>0</v>
      </c>
      <c r="I54" s="30">
        <f t="shared" si="5"/>
        <v>0</v>
      </c>
      <c r="J54" s="5">
        <f t="shared" si="6"/>
        <v>0</v>
      </c>
      <c r="K54" s="5">
        <f t="shared" si="7"/>
        <v>0</v>
      </c>
      <c r="L54" s="236"/>
      <c r="M54" s="17" t="s">
        <v>161</v>
      </c>
    </row>
    <row r="55" spans="1:13" ht="28" hidden="1" outlineLevel="1" x14ac:dyDescent="0.35">
      <c r="A55" s="32">
        <f t="shared" si="8"/>
        <v>33</v>
      </c>
      <c r="B55" s="187">
        <v>33</v>
      </c>
      <c r="C55" s="7" t="s">
        <v>90</v>
      </c>
      <c r="D55" s="8" t="s">
        <v>13</v>
      </c>
      <c r="E55" s="56">
        <v>10</v>
      </c>
      <c r="F55" s="3"/>
      <c r="G55" s="3"/>
      <c r="H55" s="224">
        <f t="shared" si="4"/>
        <v>0</v>
      </c>
      <c r="I55" s="30">
        <f t="shared" si="5"/>
        <v>0</v>
      </c>
      <c r="J55" s="5">
        <f t="shared" si="6"/>
        <v>0</v>
      </c>
      <c r="K55" s="5">
        <f t="shared" si="7"/>
        <v>0</v>
      </c>
      <c r="L55" s="236"/>
      <c r="M55" s="17" t="s">
        <v>162</v>
      </c>
    </row>
    <row r="56" spans="1:13" ht="28" hidden="1" outlineLevel="1" x14ac:dyDescent="0.35">
      <c r="A56" s="32">
        <f t="shared" si="8"/>
        <v>34</v>
      </c>
      <c r="B56" s="187">
        <v>34</v>
      </c>
      <c r="C56" s="7" t="s">
        <v>91</v>
      </c>
      <c r="D56" s="8" t="s">
        <v>13</v>
      </c>
      <c r="E56" s="56">
        <v>1</v>
      </c>
      <c r="F56" s="3"/>
      <c r="G56" s="3"/>
      <c r="H56" s="224">
        <f t="shared" si="4"/>
        <v>0</v>
      </c>
      <c r="I56" s="30">
        <f t="shared" si="5"/>
        <v>0</v>
      </c>
      <c r="J56" s="5">
        <f t="shared" si="6"/>
        <v>0</v>
      </c>
      <c r="K56" s="5">
        <f t="shared" si="7"/>
        <v>0</v>
      </c>
      <c r="L56" s="236"/>
      <c r="M56" s="17" t="s">
        <v>163</v>
      </c>
    </row>
    <row r="57" spans="1:13" ht="28" hidden="1" outlineLevel="1" x14ac:dyDescent="0.35">
      <c r="A57" s="32">
        <f t="shared" si="8"/>
        <v>35</v>
      </c>
      <c r="B57" s="187">
        <v>35</v>
      </c>
      <c r="C57" s="7" t="s">
        <v>92</v>
      </c>
      <c r="D57" s="8" t="s">
        <v>13</v>
      </c>
      <c r="E57" s="56">
        <v>14</v>
      </c>
      <c r="F57" s="3"/>
      <c r="G57" s="3"/>
      <c r="H57" s="224">
        <f t="shared" si="4"/>
        <v>0</v>
      </c>
      <c r="I57" s="30">
        <f t="shared" si="5"/>
        <v>0</v>
      </c>
      <c r="J57" s="5">
        <f t="shared" si="6"/>
        <v>0</v>
      </c>
      <c r="K57" s="5">
        <f t="shared" si="7"/>
        <v>0</v>
      </c>
      <c r="L57" s="236"/>
      <c r="M57" s="17" t="s">
        <v>164</v>
      </c>
    </row>
    <row r="58" spans="1:13" ht="15.5" hidden="1" outlineLevel="1" x14ac:dyDescent="0.35">
      <c r="A58" s="32">
        <f t="shared" si="8"/>
        <v>36</v>
      </c>
      <c r="B58" s="187">
        <v>36</v>
      </c>
      <c r="C58" s="7" t="s">
        <v>93</v>
      </c>
      <c r="D58" s="8" t="s">
        <v>13</v>
      </c>
      <c r="E58" s="56">
        <v>16</v>
      </c>
      <c r="F58" s="3"/>
      <c r="G58" s="3"/>
      <c r="H58" s="224">
        <f t="shared" si="4"/>
        <v>0</v>
      </c>
      <c r="I58" s="30">
        <f t="shared" si="5"/>
        <v>0</v>
      </c>
      <c r="J58" s="5">
        <f t="shared" si="6"/>
        <v>0</v>
      </c>
      <c r="K58" s="5">
        <f t="shared" si="7"/>
        <v>0</v>
      </c>
      <c r="L58" s="236"/>
      <c r="M58" s="17" t="s">
        <v>165</v>
      </c>
    </row>
    <row r="59" spans="1:13" ht="28" hidden="1" outlineLevel="1" x14ac:dyDescent="0.35">
      <c r="A59" s="32"/>
      <c r="B59" s="186"/>
      <c r="C59" s="200" t="s">
        <v>94</v>
      </c>
      <c r="D59" s="8"/>
      <c r="E59" s="56"/>
      <c r="F59" s="3"/>
      <c r="G59" s="3"/>
      <c r="H59" s="224"/>
      <c r="I59" s="30"/>
      <c r="J59" s="5"/>
      <c r="K59" s="5"/>
      <c r="L59" s="236"/>
      <c r="M59" s="17"/>
    </row>
    <row r="60" spans="1:13" ht="28" hidden="1" outlineLevel="1" x14ac:dyDescent="0.35">
      <c r="A60" s="32">
        <f t="shared" si="8"/>
        <v>37</v>
      </c>
      <c r="B60" s="187">
        <v>37</v>
      </c>
      <c r="C60" s="7" t="s">
        <v>45</v>
      </c>
      <c r="D60" s="8" t="s">
        <v>13</v>
      </c>
      <c r="E60" s="56">
        <v>15</v>
      </c>
      <c r="F60" s="3"/>
      <c r="G60" s="3"/>
      <c r="H60" s="224">
        <f t="shared" si="4"/>
        <v>0</v>
      </c>
      <c r="I60" s="30">
        <f t="shared" si="5"/>
        <v>0</v>
      </c>
      <c r="J60" s="5">
        <f t="shared" si="6"/>
        <v>0</v>
      </c>
      <c r="K60" s="5">
        <f t="shared" si="7"/>
        <v>0</v>
      </c>
      <c r="L60" s="236"/>
      <c r="M60" s="17" t="s">
        <v>166</v>
      </c>
    </row>
    <row r="61" spans="1:13" ht="31" hidden="1" outlineLevel="1" x14ac:dyDescent="0.35">
      <c r="A61" s="32">
        <f t="shared" si="8"/>
        <v>38</v>
      </c>
      <c r="B61" s="187">
        <v>38</v>
      </c>
      <c r="C61" s="7" t="s">
        <v>46</v>
      </c>
      <c r="D61" s="8" t="s">
        <v>13</v>
      </c>
      <c r="E61" s="56">
        <v>30</v>
      </c>
      <c r="F61" s="3"/>
      <c r="G61" s="3"/>
      <c r="H61" s="224">
        <f t="shared" si="4"/>
        <v>0</v>
      </c>
      <c r="I61" s="30">
        <f t="shared" si="5"/>
        <v>0</v>
      </c>
      <c r="J61" s="5">
        <f t="shared" si="6"/>
        <v>0</v>
      </c>
      <c r="K61" s="5">
        <f t="shared" si="7"/>
        <v>0</v>
      </c>
      <c r="L61" s="236"/>
      <c r="M61" s="17" t="s">
        <v>153</v>
      </c>
    </row>
    <row r="62" spans="1:13" ht="28" hidden="1" outlineLevel="1" x14ac:dyDescent="0.35">
      <c r="A62" s="32">
        <f t="shared" si="8"/>
        <v>39</v>
      </c>
      <c r="B62" s="187">
        <v>39</v>
      </c>
      <c r="C62" s="7" t="s">
        <v>47</v>
      </c>
      <c r="D62" s="8" t="s">
        <v>13</v>
      </c>
      <c r="E62" s="56">
        <v>19</v>
      </c>
      <c r="F62" s="3"/>
      <c r="G62" s="3"/>
      <c r="H62" s="224">
        <f t="shared" si="4"/>
        <v>0</v>
      </c>
      <c r="I62" s="30">
        <f t="shared" si="5"/>
        <v>0</v>
      </c>
      <c r="J62" s="5">
        <f t="shared" si="6"/>
        <v>0</v>
      </c>
      <c r="K62" s="5">
        <f t="shared" si="7"/>
        <v>0</v>
      </c>
      <c r="L62" s="236"/>
      <c r="M62" s="17" t="s">
        <v>167</v>
      </c>
    </row>
    <row r="63" spans="1:13" ht="28" hidden="1" outlineLevel="1" x14ac:dyDescent="0.35">
      <c r="A63" s="32">
        <f t="shared" si="8"/>
        <v>40</v>
      </c>
      <c r="B63" s="187">
        <v>40</v>
      </c>
      <c r="C63" s="7" t="s">
        <v>48</v>
      </c>
      <c r="D63" s="8" t="s">
        <v>13</v>
      </c>
      <c r="E63" s="56">
        <v>80</v>
      </c>
      <c r="F63" s="3"/>
      <c r="G63" s="3"/>
      <c r="H63" s="224">
        <f t="shared" si="4"/>
        <v>0</v>
      </c>
      <c r="I63" s="30">
        <f t="shared" si="5"/>
        <v>0</v>
      </c>
      <c r="J63" s="5">
        <f t="shared" si="6"/>
        <v>0</v>
      </c>
      <c r="K63" s="5">
        <f t="shared" si="7"/>
        <v>0</v>
      </c>
      <c r="L63" s="236"/>
      <c r="M63" s="17" t="s">
        <v>168</v>
      </c>
    </row>
    <row r="64" spans="1:13" ht="31" hidden="1" outlineLevel="1" x14ac:dyDescent="0.35">
      <c r="A64" s="32">
        <f t="shared" si="8"/>
        <v>41</v>
      </c>
      <c r="B64" s="187">
        <v>41</v>
      </c>
      <c r="C64" s="7" t="s">
        <v>95</v>
      </c>
      <c r="D64" s="8" t="s">
        <v>13</v>
      </c>
      <c r="E64" s="56">
        <v>15</v>
      </c>
      <c r="F64" s="3"/>
      <c r="G64" s="3"/>
      <c r="H64" s="224">
        <f t="shared" si="4"/>
        <v>0</v>
      </c>
      <c r="I64" s="30">
        <f t="shared" si="5"/>
        <v>0</v>
      </c>
      <c r="J64" s="5">
        <f t="shared" si="6"/>
        <v>0</v>
      </c>
      <c r="K64" s="5">
        <f t="shared" si="7"/>
        <v>0</v>
      </c>
      <c r="L64" s="236"/>
      <c r="M64" s="17" t="s">
        <v>169</v>
      </c>
    </row>
    <row r="65" spans="1:13" ht="15.5" hidden="1" outlineLevel="1" x14ac:dyDescent="0.35">
      <c r="A65" s="32"/>
      <c r="B65" s="187"/>
      <c r="C65" s="201" t="s">
        <v>63</v>
      </c>
      <c r="D65" s="37"/>
      <c r="E65" s="41"/>
      <c r="F65" s="3"/>
      <c r="G65" s="3"/>
      <c r="H65" s="224"/>
      <c r="I65" s="30"/>
      <c r="J65" s="5"/>
      <c r="K65" s="5"/>
      <c r="L65" s="236"/>
      <c r="M65" s="17"/>
    </row>
    <row r="66" spans="1:13" ht="31" hidden="1" outlineLevel="1" x14ac:dyDescent="0.35">
      <c r="A66" s="32">
        <f t="shared" si="8"/>
        <v>42</v>
      </c>
      <c r="B66" s="189">
        <v>42</v>
      </c>
      <c r="C66" s="46" t="s">
        <v>96</v>
      </c>
      <c r="D66" s="43" t="s">
        <v>13</v>
      </c>
      <c r="E66" s="57">
        <v>4</v>
      </c>
      <c r="F66" s="3"/>
      <c r="G66" s="3"/>
      <c r="H66" s="224">
        <f t="shared" si="4"/>
        <v>0</v>
      </c>
      <c r="I66" s="30">
        <f t="shared" si="5"/>
        <v>0</v>
      </c>
      <c r="J66" s="5">
        <f t="shared" si="6"/>
        <v>0</v>
      </c>
      <c r="K66" s="5">
        <f t="shared" si="7"/>
        <v>0</v>
      </c>
      <c r="L66" s="238"/>
      <c r="M66" s="64" t="s">
        <v>170</v>
      </c>
    </row>
    <row r="67" spans="1:13" ht="93" hidden="1" outlineLevel="1" x14ac:dyDescent="0.35">
      <c r="A67" s="32">
        <f t="shared" si="8"/>
        <v>43</v>
      </c>
      <c r="B67" s="189">
        <v>43</v>
      </c>
      <c r="C67" s="46" t="s">
        <v>97</v>
      </c>
      <c r="D67" s="43" t="s">
        <v>10</v>
      </c>
      <c r="E67" s="151">
        <f>11464+100</f>
        <v>11564</v>
      </c>
      <c r="F67" s="3"/>
      <c r="G67" s="3"/>
      <c r="H67" s="224">
        <f t="shared" si="4"/>
        <v>0</v>
      </c>
      <c r="I67" s="30">
        <f t="shared" si="5"/>
        <v>0</v>
      </c>
      <c r="J67" s="5">
        <f t="shared" si="6"/>
        <v>0</v>
      </c>
      <c r="K67" s="5">
        <f t="shared" si="7"/>
        <v>0</v>
      </c>
      <c r="L67" s="238"/>
      <c r="M67" s="64" t="s">
        <v>171</v>
      </c>
    </row>
    <row r="68" spans="1:13" ht="186" hidden="1" outlineLevel="1" x14ac:dyDescent="0.35">
      <c r="A68" s="32">
        <f t="shared" si="8"/>
        <v>44</v>
      </c>
      <c r="B68" s="189">
        <v>44</v>
      </c>
      <c r="C68" s="46" t="s">
        <v>98</v>
      </c>
      <c r="D68" s="43" t="s">
        <v>10</v>
      </c>
      <c r="E68" s="151">
        <f>3791+4553+3120+100</f>
        <v>11564</v>
      </c>
      <c r="F68" s="3"/>
      <c r="G68" s="3"/>
      <c r="H68" s="224">
        <f t="shared" si="4"/>
        <v>0</v>
      </c>
      <c r="I68" s="30">
        <f t="shared" si="5"/>
        <v>0</v>
      </c>
      <c r="J68" s="5">
        <f t="shared" si="6"/>
        <v>0</v>
      </c>
      <c r="K68" s="5">
        <f t="shared" si="7"/>
        <v>0</v>
      </c>
      <c r="L68" s="238"/>
      <c r="M68" s="64" t="s">
        <v>172</v>
      </c>
    </row>
    <row r="69" spans="1:13" ht="46.5" hidden="1" outlineLevel="1" x14ac:dyDescent="0.35">
      <c r="A69" s="32">
        <f t="shared" si="8"/>
        <v>45</v>
      </c>
      <c r="B69" s="189">
        <v>45</v>
      </c>
      <c r="C69" s="46" t="s">
        <v>99</v>
      </c>
      <c r="D69" s="43" t="s">
        <v>10</v>
      </c>
      <c r="E69" s="57">
        <v>60</v>
      </c>
      <c r="F69" s="3"/>
      <c r="G69" s="3"/>
      <c r="H69" s="224">
        <f t="shared" si="4"/>
        <v>0</v>
      </c>
      <c r="I69" s="30">
        <f t="shared" si="5"/>
        <v>0</v>
      </c>
      <c r="J69" s="5">
        <f t="shared" si="6"/>
        <v>0</v>
      </c>
      <c r="K69" s="5">
        <f t="shared" si="7"/>
        <v>0</v>
      </c>
      <c r="L69" s="238"/>
      <c r="M69" s="64" t="s">
        <v>173</v>
      </c>
    </row>
    <row r="70" spans="1:13" ht="46.5" hidden="1" outlineLevel="1" x14ac:dyDescent="0.35">
      <c r="A70" s="32">
        <f t="shared" si="8"/>
        <v>46</v>
      </c>
      <c r="B70" s="189">
        <v>46</v>
      </c>
      <c r="C70" s="46" t="s">
        <v>100</v>
      </c>
      <c r="D70" s="43" t="s">
        <v>10</v>
      </c>
      <c r="E70" s="57">
        <v>60</v>
      </c>
      <c r="F70" s="3"/>
      <c r="G70" s="3"/>
      <c r="H70" s="224">
        <f t="shared" si="4"/>
        <v>0</v>
      </c>
      <c r="I70" s="30">
        <f t="shared" si="5"/>
        <v>0</v>
      </c>
      <c r="J70" s="5">
        <f t="shared" si="6"/>
        <v>0</v>
      </c>
      <c r="K70" s="5">
        <f t="shared" si="7"/>
        <v>0</v>
      </c>
      <c r="L70" s="238"/>
      <c r="M70" s="64" t="s">
        <v>174</v>
      </c>
    </row>
    <row r="71" spans="1:13" ht="15.5" hidden="1" outlineLevel="1" x14ac:dyDescent="0.35">
      <c r="A71" s="32">
        <f t="shared" si="8"/>
        <v>47</v>
      </c>
      <c r="B71" s="189">
        <v>47</v>
      </c>
      <c r="C71" s="46" t="s">
        <v>49</v>
      </c>
      <c r="D71" s="43" t="s">
        <v>13</v>
      </c>
      <c r="E71" s="57">
        <v>2</v>
      </c>
      <c r="F71" s="3"/>
      <c r="G71" s="3"/>
      <c r="H71" s="224">
        <f t="shared" si="4"/>
        <v>0</v>
      </c>
      <c r="I71" s="30">
        <f t="shared" si="5"/>
        <v>0</v>
      </c>
      <c r="J71" s="5">
        <f t="shared" si="6"/>
        <v>0</v>
      </c>
      <c r="K71" s="5">
        <f t="shared" si="7"/>
        <v>0</v>
      </c>
      <c r="L71" s="238"/>
      <c r="M71" s="64" t="s">
        <v>175</v>
      </c>
    </row>
    <row r="72" spans="1:13" ht="15.5" hidden="1" outlineLevel="1" x14ac:dyDescent="0.35">
      <c r="A72" s="32">
        <f t="shared" si="8"/>
        <v>48</v>
      </c>
      <c r="B72" s="189">
        <v>48</v>
      </c>
      <c r="C72" s="46" t="s">
        <v>101</v>
      </c>
      <c r="D72" s="43" t="s">
        <v>13</v>
      </c>
      <c r="E72" s="57">
        <v>40</v>
      </c>
      <c r="F72" s="3"/>
      <c r="G72" s="3"/>
      <c r="H72" s="224">
        <f t="shared" si="4"/>
        <v>0</v>
      </c>
      <c r="I72" s="30">
        <f t="shared" si="5"/>
        <v>0</v>
      </c>
      <c r="J72" s="5">
        <f t="shared" si="6"/>
        <v>0</v>
      </c>
      <c r="K72" s="5">
        <f t="shared" si="7"/>
        <v>0</v>
      </c>
      <c r="L72" s="238"/>
      <c r="M72" s="64"/>
    </row>
    <row r="73" spans="1:13" ht="15.5" hidden="1" outlineLevel="1" x14ac:dyDescent="0.35">
      <c r="A73" s="32">
        <f t="shared" si="8"/>
        <v>49</v>
      </c>
      <c r="B73" s="189">
        <v>49</v>
      </c>
      <c r="C73" s="46" t="s">
        <v>102</v>
      </c>
      <c r="D73" s="43" t="s">
        <v>13</v>
      </c>
      <c r="E73" s="57">
        <v>40</v>
      </c>
      <c r="F73" s="3"/>
      <c r="G73" s="3"/>
      <c r="H73" s="224">
        <f t="shared" si="4"/>
        <v>0</v>
      </c>
      <c r="I73" s="30">
        <f t="shared" si="5"/>
        <v>0</v>
      </c>
      <c r="J73" s="5">
        <f t="shared" si="6"/>
        <v>0</v>
      </c>
      <c r="K73" s="5">
        <f t="shared" si="7"/>
        <v>0</v>
      </c>
      <c r="L73" s="238"/>
      <c r="M73" s="64" t="s">
        <v>176</v>
      </c>
    </row>
    <row r="74" spans="1:13" ht="31" hidden="1" outlineLevel="1" x14ac:dyDescent="0.35">
      <c r="A74" s="32">
        <f t="shared" si="8"/>
        <v>50</v>
      </c>
      <c r="B74" s="186">
        <v>50</v>
      </c>
      <c r="C74" s="36" t="s">
        <v>103</v>
      </c>
      <c r="D74" s="37" t="s">
        <v>13</v>
      </c>
      <c r="E74" s="41">
        <v>40</v>
      </c>
      <c r="F74" s="3"/>
      <c r="G74" s="3"/>
      <c r="H74" s="224">
        <f t="shared" si="4"/>
        <v>0</v>
      </c>
      <c r="I74" s="30">
        <f t="shared" si="5"/>
        <v>0</v>
      </c>
      <c r="J74" s="5">
        <f t="shared" si="6"/>
        <v>0</v>
      </c>
      <c r="K74" s="5">
        <f t="shared" si="7"/>
        <v>0</v>
      </c>
      <c r="L74" s="236"/>
      <c r="M74" s="17" t="s">
        <v>177</v>
      </c>
    </row>
    <row r="75" spans="1:13" ht="15.5" collapsed="1" x14ac:dyDescent="0.35">
      <c r="A75" s="32"/>
      <c r="B75" s="185"/>
      <c r="C75" s="194" t="s">
        <v>51</v>
      </c>
      <c r="D75" s="14"/>
      <c r="E75" s="58"/>
      <c r="F75" s="3"/>
      <c r="G75" s="3"/>
      <c r="H75" s="224"/>
      <c r="I75" s="30"/>
      <c r="J75" s="5"/>
      <c r="K75" s="5"/>
      <c r="L75" s="236"/>
      <c r="M75" s="15"/>
    </row>
    <row r="76" spans="1:13" hidden="1" outlineLevel="1" x14ac:dyDescent="0.35">
      <c r="A76" s="32"/>
      <c r="B76" s="258" t="s">
        <v>104</v>
      </c>
      <c r="C76" s="260"/>
      <c r="D76" s="12"/>
      <c r="E76" s="35"/>
      <c r="F76" s="3"/>
      <c r="G76" s="3"/>
      <c r="H76" s="224"/>
      <c r="I76" s="30"/>
      <c r="J76" s="5"/>
      <c r="K76" s="5"/>
      <c r="L76" s="236"/>
      <c r="M76" s="12"/>
    </row>
    <row r="77" spans="1:13" ht="43.5" hidden="1" outlineLevel="1" x14ac:dyDescent="0.35">
      <c r="A77" s="32">
        <f t="shared" si="8"/>
        <v>51</v>
      </c>
      <c r="B77" s="37">
        <v>51</v>
      </c>
      <c r="C77" s="12" t="s">
        <v>105</v>
      </c>
      <c r="D77" s="11" t="s">
        <v>8</v>
      </c>
      <c r="E77" s="38">
        <v>520.54999999999995</v>
      </c>
      <c r="F77" s="3"/>
      <c r="G77" s="3"/>
      <c r="H77" s="224">
        <f t="shared" si="4"/>
        <v>0</v>
      </c>
      <c r="I77" s="30">
        <f t="shared" si="5"/>
        <v>0</v>
      </c>
      <c r="J77" s="5">
        <f t="shared" si="6"/>
        <v>0</v>
      </c>
      <c r="K77" s="5">
        <f t="shared" si="7"/>
        <v>0</v>
      </c>
      <c r="L77" s="236"/>
      <c r="M77" s="12" t="s">
        <v>178</v>
      </c>
    </row>
    <row r="78" spans="1:13" ht="29" hidden="1" outlineLevel="1" x14ac:dyDescent="0.35">
      <c r="A78" s="32">
        <f t="shared" si="8"/>
        <v>52</v>
      </c>
      <c r="B78" s="37">
        <v>52</v>
      </c>
      <c r="C78" s="12" t="s">
        <v>106</v>
      </c>
      <c r="D78" s="11" t="s">
        <v>8</v>
      </c>
      <c r="E78" s="38">
        <v>16.100000000000001</v>
      </c>
      <c r="F78" s="3"/>
      <c r="G78" s="3"/>
      <c r="H78" s="224">
        <f t="shared" ref="H78:H113" si="9">G78+F78</f>
        <v>0</v>
      </c>
      <c r="I78" s="30">
        <f t="shared" ref="I78:I113" si="10">F78/E78</f>
        <v>0</v>
      </c>
      <c r="J78" s="5">
        <f t="shared" ref="J78:J113" si="11">G78/E78</f>
        <v>0</v>
      </c>
      <c r="K78" s="5">
        <f t="shared" ref="K78:K113" si="12">J78+I78</f>
        <v>0</v>
      </c>
      <c r="L78" s="236"/>
      <c r="M78" s="12" t="s">
        <v>179</v>
      </c>
    </row>
    <row r="79" spans="1:13" ht="29" hidden="1" outlineLevel="1" x14ac:dyDescent="0.35">
      <c r="A79" s="32">
        <f t="shared" si="8"/>
        <v>53</v>
      </c>
      <c r="B79" s="37">
        <v>53</v>
      </c>
      <c r="C79" s="12" t="s">
        <v>107</v>
      </c>
      <c r="D79" s="11" t="s">
        <v>8</v>
      </c>
      <c r="E79" s="38">
        <v>28.2</v>
      </c>
      <c r="F79" s="3"/>
      <c r="G79" s="3"/>
      <c r="H79" s="224">
        <f t="shared" si="9"/>
        <v>0</v>
      </c>
      <c r="I79" s="30">
        <f t="shared" si="10"/>
        <v>0</v>
      </c>
      <c r="J79" s="5">
        <f t="shared" si="11"/>
        <v>0</v>
      </c>
      <c r="K79" s="5">
        <f t="shared" si="12"/>
        <v>0</v>
      </c>
      <c r="L79" s="236"/>
      <c r="M79" s="12" t="s">
        <v>52</v>
      </c>
    </row>
    <row r="80" spans="1:13" ht="43.5" hidden="1" outlineLevel="1" x14ac:dyDescent="0.35">
      <c r="A80" s="32">
        <f t="shared" si="8"/>
        <v>54</v>
      </c>
      <c r="B80" s="37">
        <v>54</v>
      </c>
      <c r="C80" s="12" t="s">
        <v>108</v>
      </c>
      <c r="D80" s="11" t="s">
        <v>8</v>
      </c>
      <c r="E80" s="38">
        <v>497.65</v>
      </c>
      <c r="F80" s="3"/>
      <c r="G80" s="3"/>
      <c r="H80" s="224">
        <f t="shared" si="9"/>
        <v>0</v>
      </c>
      <c r="I80" s="30">
        <f t="shared" si="10"/>
        <v>0</v>
      </c>
      <c r="J80" s="5">
        <f t="shared" si="11"/>
        <v>0</v>
      </c>
      <c r="K80" s="5">
        <f t="shared" si="12"/>
        <v>0</v>
      </c>
      <c r="L80" s="236"/>
      <c r="M80" s="12" t="s">
        <v>180</v>
      </c>
    </row>
    <row r="81" spans="1:13" ht="43.5" hidden="1" outlineLevel="1" x14ac:dyDescent="0.35">
      <c r="A81" s="32">
        <f t="shared" ref="A81:A113" si="13">B81</f>
        <v>55</v>
      </c>
      <c r="B81" s="37">
        <v>55</v>
      </c>
      <c r="C81" s="12" t="s">
        <v>109</v>
      </c>
      <c r="D81" s="11" t="s">
        <v>8</v>
      </c>
      <c r="E81" s="38">
        <v>39</v>
      </c>
      <c r="F81" s="3"/>
      <c r="G81" s="3"/>
      <c r="H81" s="224">
        <f t="shared" si="9"/>
        <v>0</v>
      </c>
      <c r="I81" s="30">
        <f t="shared" si="10"/>
        <v>0</v>
      </c>
      <c r="J81" s="5">
        <f t="shared" si="11"/>
        <v>0</v>
      </c>
      <c r="K81" s="5">
        <f t="shared" si="12"/>
        <v>0</v>
      </c>
      <c r="L81" s="236"/>
      <c r="M81" s="12" t="s">
        <v>181</v>
      </c>
    </row>
    <row r="82" spans="1:13" ht="29" hidden="1" outlineLevel="1" x14ac:dyDescent="0.35">
      <c r="A82" s="32">
        <v>56</v>
      </c>
      <c r="B82" s="37">
        <v>56</v>
      </c>
      <c r="C82" s="12" t="s">
        <v>775</v>
      </c>
      <c r="D82" s="11" t="s">
        <v>15</v>
      </c>
      <c r="E82" s="38">
        <v>68.25</v>
      </c>
      <c r="F82" s="3"/>
      <c r="G82" s="3"/>
      <c r="H82" s="224"/>
      <c r="I82" s="30"/>
      <c r="J82" s="5"/>
      <c r="K82" s="5"/>
      <c r="L82" s="236"/>
      <c r="M82" s="12"/>
    </row>
    <row r="83" spans="1:13" hidden="1" outlineLevel="1" x14ac:dyDescent="0.35">
      <c r="A83" s="32" t="str">
        <f t="shared" si="13"/>
        <v>56.1.</v>
      </c>
      <c r="B83" s="37" t="s">
        <v>774</v>
      </c>
      <c r="C83" s="12" t="s">
        <v>767</v>
      </c>
      <c r="D83" s="11" t="s">
        <v>15</v>
      </c>
      <c r="E83" s="38">
        <v>68.25</v>
      </c>
      <c r="F83" s="3"/>
      <c r="G83" s="3"/>
      <c r="H83" s="224">
        <f t="shared" si="9"/>
        <v>0</v>
      </c>
      <c r="I83" s="30">
        <f t="shared" si="10"/>
        <v>0</v>
      </c>
      <c r="J83" s="5">
        <f t="shared" si="11"/>
        <v>0</v>
      </c>
      <c r="K83" s="5">
        <f t="shared" si="12"/>
        <v>0</v>
      </c>
      <c r="L83" s="236"/>
      <c r="M83" s="12" t="s">
        <v>182</v>
      </c>
    </row>
    <row r="84" spans="1:13" hidden="1" outlineLevel="1" x14ac:dyDescent="0.35">
      <c r="A84" s="32"/>
      <c r="B84" s="258" t="s">
        <v>110</v>
      </c>
      <c r="C84" s="259"/>
      <c r="D84" s="260"/>
      <c r="E84" s="35"/>
      <c r="F84" s="3"/>
      <c r="G84" s="3"/>
      <c r="H84" s="224"/>
      <c r="I84" s="30"/>
      <c r="J84" s="5"/>
      <c r="K84" s="5"/>
      <c r="L84" s="236"/>
      <c r="M84" s="12"/>
    </row>
    <row r="85" spans="1:13" ht="58" hidden="1" outlineLevel="1" x14ac:dyDescent="0.35">
      <c r="A85" s="32">
        <f t="shared" si="13"/>
        <v>57</v>
      </c>
      <c r="B85" s="37">
        <v>57</v>
      </c>
      <c r="C85" s="12" t="s">
        <v>111</v>
      </c>
      <c r="D85" s="11" t="s">
        <v>10</v>
      </c>
      <c r="E85" s="38">
        <v>21</v>
      </c>
      <c r="F85" s="3"/>
      <c r="G85" s="3"/>
      <c r="H85" s="224">
        <f t="shared" si="9"/>
        <v>0</v>
      </c>
      <c r="I85" s="30">
        <f t="shared" si="10"/>
        <v>0</v>
      </c>
      <c r="J85" s="5">
        <f t="shared" si="11"/>
        <v>0</v>
      </c>
      <c r="K85" s="5">
        <f t="shared" si="12"/>
        <v>0</v>
      </c>
      <c r="L85" s="236"/>
      <c r="M85" s="12" t="s">
        <v>183</v>
      </c>
    </row>
    <row r="86" spans="1:13" hidden="1" outlineLevel="1" x14ac:dyDescent="0.35">
      <c r="A86" s="32">
        <f t="shared" si="13"/>
        <v>58</v>
      </c>
      <c r="B86" s="37">
        <v>58</v>
      </c>
      <c r="C86" s="12" t="s">
        <v>112</v>
      </c>
      <c r="D86" s="11" t="s">
        <v>13</v>
      </c>
      <c r="E86" s="38">
        <v>3</v>
      </c>
      <c r="F86" s="3"/>
      <c r="G86" s="3"/>
      <c r="H86" s="224">
        <f t="shared" si="9"/>
        <v>0</v>
      </c>
      <c r="I86" s="30">
        <f t="shared" si="10"/>
        <v>0</v>
      </c>
      <c r="J86" s="5">
        <f t="shared" si="11"/>
        <v>0</v>
      </c>
      <c r="K86" s="5">
        <f t="shared" si="12"/>
        <v>0</v>
      </c>
      <c r="L86" s="236"/>
      <c r="M86" s="12" t="s">
        <v>184</v>
      </c>
    </row>
    <row r="87" spans="1:13" ht="29" hidden="1" outlineLevel="1" x14ac:dyDescent="0.35">
      <c r="A87" s="32">
        <f t="shared" si="13"/>
        <v>59</v>
      </c>
      <c r="B87" s="37">
        <v>59</v>
      </c>
      <c r="C87" s="12" t="s">
        <v>113</v>
      </c>
      <c r="D87" s="11" t="s">
        <v>10</v>
      </c>
      <c r="E87" s="38">
        <v>93</v>
      </c>
      <c r="F87" s="3"/>
      <c r="G87" s="3"/>
      <c r="H87" s="224">
        <f t="shared" si="9"/>
        <v>0</v>
      </c>
      <c r="I87" s="30">
        <f t="shared" si="10"/>
        <v>0</v>
      </c>
      <c r="J87" s="5">
        <f t="shared" si="11"/>
        <v>0</v>
      </c>
      <c r="K87" s="5">
        <f t="shared" si="12"/>
        <v>0</v>
      </c>
      <c r="L87" s="236"/>
      <c r="M87" s="12" t="s">
        <v>185</v>
      </c>
    </row>
    <row r="88" spans="1:13" ht="29" hidden="1" outlineLevel="1" x14ac:dyDescent="0.35">
      <c r="A88" s="32">
        <f t="shared" si="13"/>
        <v>60</v>
      </c>
      <c r="B88" s="37">
        <v>60</v>
      </c>
      <c r="C88" s="12" t="s">
        <v>114</v>
      </c>
      <c r="D88" s="11" t="s">
        <v>10</v>
      </c>
      <c r="E88" s="38">
        <v>63</v>
      </c>
      <c r="F88" s="3"/>
      <c r="G88" s="3"/>
      <c r="H88" s="224">
        <f t="shared" si="9"/>
        <v>0</v>
      </c>
      <c r="I88" s="30">
        <f t="shared" si="10"/>
        <v>0</v>
      </c>
      <c r="J88" s="5">
        <f t="shared" si="11"/>
        <v>0</v>
      </c>
      <c r="K88" s="5">
        <f t="shared" si="12"/>
        <v>0</v>
      </c>
      <c r="L88" s="236"/>
      <c r="M88" s="12" t="s">
        <v>186</v>
      </c>
    </row>
    <row r="89" spans="1:13" ht="29" hidden="1" outlineLevel="1" x14ac:dyDescent="0.35">
      <c r="A89" s="32">
        <f t="shared" si="13"/>
        <v>61</v>
      </c>
      <c r="B89" s="37">
        <v>61</v>
      </c>
      <c r="C89" s="12" t="s">
        <v>115</v>
      </c>
      <c r="D89" s="11" t="s">
        <v>10</v>
      </c>
      <c r="E89" s="38">
        <v>108</v>
      </c>
      <c r="F89" s="3"/>
      <c r="G89" s="3"/>
      <c r="H89" s="224">
        <f t="shared" si="9"/>
        <v>0</v>
      </c>
      <c r="I89" s="30">
        <f t="shared" si="10"/>
        <v>0</v>
      </c>
      <c r="J89" s="5">
        <f t="shared" si="11"/>
        <v>0</v>
      </c>
      <c r="K89" s="5">
        <f t="shared" si="12"/>
        <v>0</v>
      </c>
      <c r="L89" s="236"/>
      <c r="M89" s="12" t="s">
        <v>187</v>
      </c>
    </row>
    <row r="90" spans="1:13" ht="29" hidden="1" outlineLevel="1" x14ac:dyDescent="0.35">
      <c r="A90" s="32">
        <f t="shared" si="13"/>
        <v>62</v>
      </c>
      <c r="B90" s="37">
        <v>62</v>
      </c>
      <c r="C90" s="12" t="s">
        <v>116</v>
      </c>
      <c r="D90" s="11" t="s">
        <v>10</v>
      </c>
      <c r="E90" s="38">
        <v>16</v>
      </c>
      <c r="F90" s="3"/>
      <c r="G90" s="3"/>
      <c r="H90" s="224">
        <f t="shared" si="9"/>
        <v>0</v>
      </c>
      <c r="I90" s="30">
        <f t="shared" si="10"/>
        <v>0</v>
      </c>
      <c r="J90" s="5">
        <f t="shared" si="11"/>
        <v>0</v>
      </c>
      <c r="K90" s="5">
        <f t="shared" si="12"/>
        <v>0</v>
      </c>
      <c r="L90" s="236"/>
      <c r="M90" s="12" t="s">
        <v>188</v>
      </c>
    </row>
    <row r="91" spans="1:13" ht="58" hidden="1" outlineLevel="1" x14ac:dyDescent="0.35">
      <c r="A91" s="32">
        <f t="shared" si="13"/>
        <v>63</v>
      </c>
      <c r="B91" s="37">
        <v>63</v>
      </c>
      <c r="C91" s="12" t="s">
        <v>117</v>
      </c>
      <c r="D91" s="11" t="s">
        <v>10</v>
      </c>
      <c r="E91" s="38">
        <v>8.6999999999999993</v>
      </c>
      <c r="F91" s="3"/>
      <c r="G91" s="3"/>
      <c r="H91" s="224">
        <f t="shared" si="9"/>
        <v>0</v>
      </c>
      <c r="I91" s="30">
        <f t="shared" si="10"/>
        <v>0</v>
      </c>
      <c r="J91" s="5">
        <f t="shared" si="11"/>
        <v>0</v>
      </c>
      <c r="K91" s="5">
        <f t="shared" si="12"/>
        <v>0</v>
      </c>
      <c r="L91" s="236"/>
      <c r="M91" s="12" t="s">
        <v>189</v>
      </c>
    </row>
    <row r="92" spans="1:13" hidden="1" outlineLevel="1" x14ac:dyDescent="0.35">
      <c r="A92" s="32" t="str">
        <f t="shared" si="13"/>
        <v xml:space="preserve">Монтаж колодцев канализационных d1000 (6шт) </v>
      </c>
      <c r="B92" s="258" t="s">
        <v>118</v>
      </c>
      <c r="C92" s="259"/>
      <c r="D92" s="260"/>
      <c r="E92" s="35"/>
      <c r="F92" s="3"/>
      <c r="G92" s="3"/>
      <c r="H92" s="224"/>
      <c r="I92" s="30"/>
      <c r="J92" s="5"/>
      <c r="K92" s="5"/>
      <c r="L92" s="236"/>
      <c r="M92" s="12"/>
    </row>
    <row r="93" spans="1:13" ht="174" hidden="1" outlineLevel="1" x14ac:dyDescent="0.35">
      <c r="A93" s="32">
        <f t="shared" si="13"/>
        <v>64</v>
      </c>
      <c r="B93" s="37">
        <v>64</v>
      </c>
      <c r="C93" s="12" t="s">
        <v>119</v>
      </c>
      <c r="D93" s="11" t="s">
        <v>8</v>
      </c>
      <c r="E93" s="38">
        <v>3.532</v>
      </c>
      <c r="F93" s="3"/>
      <c r="G93" s="3"/>
      <c r="H93" s="224">
        <f t="shared" si="9"/>
        <v>0</v>
      </c>
      <c r="I93" s="30">
        <f t="shared" si="10"/>
        <v>0</v>
      </c>
      <c r="J93" s="5">
        <f t="shared" si="11"/>
        <v>0</v>
      </c>
      <c r="K93" s="5">
        <f t="shared" si="12"/>
        <v>0</v>
      </c>
      <c r="L93" s="239"/>
      <c r="M93" s="65" t="s">
        <v>190</v>
      </c>
    </row>
    <row r="94" spans="1:13" ht="29" hidden="1" outlineLevel="1" x14ac:dyDescent="0.35">
      <c r="A94" s="32">
        <f t="shared" si="13"/>
        <v>65</v>
      </c>
      <c r="B94" s="37">
        <v>65</v>
      </c>
      <c r="C94" s="12" t="s">
        <v>120</v>
      </c>
      <c r="D94" s="11" t="s">
        <v>9</v>
      </c>
      <c r="E94" s="38">
        <v>100.3</v>
      </c>
      <c r="F94" s="3"/>
      <c r="G94" s="3"/>
      <c r="H94" s="224">
        <f t="shared" si="9"/>
        <v>0</v>
      </c>
      <c r="I94" s="30">
        <f t="shared" si="10"/>
        <v>0</v>
      </c>
      <c r="J94" s="5">
        <f t="shared" si="11"/>
        <v>0</v>
      </c>
      <c r="K94" s="5">
        <f t="shared" si="12"/>
        <v>0</v>
      </c>
      <c r="L94" s="236"/>
      <c r="M94" s="12" t="s">
        <v>191</v>
      </c>
    </row>
    <row r="95" spans="1:13" ht="29" hidden="1" outlineLevel="1" x14ac:dyDescent="0.35">
      <c r="A95" s="32">
        <f t="shared" si="13"/>
        <v>66</v>
      </c>
      <c r="B95" s="37">
        <v>66</v>
      </c>
      <c r="C95" s="2" t="s">
        <v>121</v>
      </c>
      <c r="D95" s="32" t="s">
        <v>122</v>
      </c>
      <c r="E95" s="59">
        <v>30</v>
      </c>
      <c r="F95" s="3"/>
      <c r="G95" s="3"/>
      <c r="H95" s="224">
        <f t="shared" si="9"/>
        <v>0</v>
      </c>
      <c r="I95" s="30">
        <f t="shared" si="10"/>
        <v>0</v>
      </c>
      <c r="J95" s="5">
        <f t="shared" si="11"/>
        <v>0</v>
      </c>
      <c r="K95" s="5">
        <f t="shared" si="12"/>
        <v>0</v>
      </c>
      <c r="L95" s="236"/>
      <c r="M95" s="66" t="s">
        <v>192</v>
      </c>
    </row>
    <row r="96" spans="1:13" ht="87" hidden="1" outlineLevel="1" x14ac:dyDescent="0.35">
      <c r="A96" s="32">
        <f t="shared" si="13"/>
        <v>67</v>
      </c>
      <c r="B96" s="37">
        <v>67</v>
      </c>
      <c r="C96" s="2" t="s">
        <v>123</v>
      </c>
      <c r="D96" s="32" t="s">
        <v>19</v>
      </c>
      <c r="E96" s="59">
        <v>57.58</v>
      </c>
      <c r="F96" s="3"/>
      <c r="G96" s="3"/>
      <c r="H96" s="224">
        <f t="shared" si="9"/>
        <v>0</v>
      </c>
      <c r="I96" s="30">
        <f t="shared" si="10"/>
        <v>0</v>
      </c>
      <c r="J96" s="5">
        <f t="shared" si="11"/>
        <v>0</v>
      </c>
      <c r="K96" s="5">
        <f t="shared" si="12"/>
        <v>0</v>
      </c>
      <c r="L96" s="236"/>
      <c r="M96" s="67" t="s">
        <v>193</v>
      </c>
    </row>
    <row r="97" spans="1:13" ht="30" collapsed="1" x14ac:dyDescent="0.35">
      <c r="A97" s="32">
        <f t="shared" si="13"/>
        <v>0</v>
      </c>
      <c r="B97" s="185"/>
      <c r="C97" s="199" t="s">
        <v>36</v>
      </c>
      <c r="D97" s="14"/>
      <c r="E97" s="58"/>
      <c r="F97" s="3"/>
      <c r="G97" s="3"/>
      <c r="H97" s="224"/>
      <c r="I97" s="30"/>
      <c r="J97" s="5"/>
      <c r="K97" s="5"/>
      <c r="L97" s="236"/>
      <c r="M97" s="15"/>
    </row>
    <row r="98" spans="1:13" ht="15.5" hidden="1" outlineLevel="1" x14ac:dyDescent="0.35">
      <c r="A98" s="32">
        <f t="shared" si="13"/>
        <v>0</v>
      </c>
      <c r="B98" s="186"/>
      <c r="C98" s="200" t="s">
        <v>37</v>
      </c>
      <c r="D98" s="8"/>
      <c r="E98" s="56"/>
      <c r="F98" s="3"/>
      <c r="G98" s="3"/>
      <c r="H98" s="224"/>
      <c r="I98" s="30"/>
      <c r="J98" s="5"/>
      <c r="K98" s="5"/>
      <c r="L98" s="236"/>
      <c r="M98" s="17"/>
    </row>
    <row r="99" spans="1:13" ht="31" hidden="1" outlineLevel="1" x14ac:dyDescent="0.35">
      <c r="A99" s="32">
        <f t="shared" si="13"/>
        <v>68</v>
      </c>
      <c r="B99" s="186">
        <v>68</v>
      </c>
      <c r="C99" s="47" t="s">
        <v>124</v>
      </c>
      <c r="D99" s="48" t="s">
        <v>125</v>
      </c>
      <c r="E99" s="60">
        <v>8</v>
      </c>
      <c r="F99" s="3"/>
      <c r="G99" s="3"/>
      <c r="H99" s="224">
        <f t="shared" si="9"/>
        <v>0</v>
      </c>
      <c r="I99" s="30">
        <f t="shared" si="10"/>
        <v>0</v>
      </c>
      <c r="J99" s="5">
        <f t="shared" si="11"/>
        <v>0</v>
      </c>
      <c r="K99" s="5">
        <f t="shared" si="12"/>
        <v>0</v>
      </c>
      <c r="L99" s="240"/>
      <c r="M99" s="68" t="s">
        <v>194</v>
      </c>
    </row>
    <row r="100" spans="1:13" ht="31" hidden="1" outlineLevel="1" x14ac:dyDescent="0.35">
      <c r="A100" s="32">
        <f t="shared" si="13"/>
        <v>69</v>
      </c>
      <c r="B100" s="187">
        <v>69</v>
      </c>
      <c r="C100" s="47" t="s">
        <v>124</v>
      </c>
      <c r="D100" s="48" t="s">
        <v>125</v>
      </c>
      <c r="E100" s="60">
        <v>2</v>
      </c>
      <c r="F100" s="3"/>
      <c r="G100" s="3"/>
      <c r="H100" s="224">
        <f t="shared" si="9"/>
        <v>0</v>
      </c>
      <c r="I100" s="30">
        <f t="shared" si="10"/>
        <v>0</v>
      </c>
      <c r="J100" s="5">
        <f t="shared" si="11"/>
        <v>0</v>
      </c>
      <c r="K100" s="5">
        <f t="shared" si="12"/>
        <v>0</v>
      </c>
      <c r="L100" s="240"/>
      <c r="M100" s="69" t="s">
        <v>195</v>
      </c>
    </row>
    <row r="101" spans="1:13" ht="15.5" hidden="1" outlineLevel="1" x14ac:dyDescent="0.35">
      <c r="A101" s="32">
        <f t="shared" si="13"/>
        <v>70</v>
      </c>
      <c r="B101" s="186">
        <v>70</v>
      </c>
      <c r="C101" s="47" t="s">
        <v>126</v>
      </c>
      <c r="D101" s="48" t="s">
        <v>125</v>
      </c>
      <c r="E101" s="60">
        <v>20</v>
      </c>
      <c r="F101" s="3"/>
      <c r="G101" s="3"/>
      <c r="H101" s="224">
        <f t="shared" si="9"/>
        <v>0</v>
      </c>
      <c r="I101" s="30">
        <f t="shared" si="10"/>
        <v>0</v>
      </c>
      <c r="J101" s="5">
        <f t="shared" si="11"/>
        <v>0</v>
      </c>
      <c r="K101" s="5">
        <f t="shared" si="12"/>
        <v>0</v>
      </c>
      <c r="L101" s="240"/>
      <c r="M101" s="47" t="s">
        <v>196</v>
      </c>
    </row>
    <row r="102" spans="1:13" ht="15.5" hidden="1" outlineLevel="1" x14ac:dyDescent="0.35">
      <c r="A102" s="32">
        <f t="shared" si="13"/>
        <v>71</v>
      </c>
      <c r="B102" s="189">
        <v>71</v>
      </c>
      <c r="C102" s="49" t="s">
        <v>38</v>
      </c>
      <c r="D102" s="50" t="s">
        <v>125</v>
      </c>
      <c r="E102" s="61">
        <v>3</v>
      </c>
      <c r="F102" s="3"/>
      <c r="G102" s="3"/>
      <c r="H102" s="224">
        <f t="shared" si="9"/>
        <v>0</v>
      </c>
      <c r="I102" s="30">
        <f t="shared" si="10"/>
        <v>0</v>
      </c>
      <c r="J102" s="5">
        <f t="shared" si="11"/>
        <v>0</v>
      </c>
      <c r="K102" s="5">
        <f t="shared" si="12"/>
        <v>0</v>
      </c>
      <c r="L102" s="240"/>
      <c r="M102" s="70" t="s">
        <v>197</v>
      </c>
    </row>
    <row r="103" spans="1:13" ht="31" hidden="1" outlineLevel="1" x14ac:dyDescent="0.35">
      <c r="A103" s="32">
        <f t="shared" si="13"/>
        <v>72</v>
      </c>
      <c r="B103" s="186">
        <v>72</v>
      </c>
      <c r="C103" s="51" t="s">
        <v>38</v>
      </c>
      <c r="D103" s="16" t="s">
        <v>125</v>
      </c>
      <c r="E103" s="62">
        <v>6</v>
      </c>
      <c r="F103" s="3"/>
      <c r="G103" s="3"/>
      <c r="H103" s="224">
        <f t="shared" si="9"/>
        <v>0</v>
      </c>
      <c r="I103" s="30">
        <f t="shared" si="10"/>
        <v>0</v>
      </c>
      <c r="J103" s="5">
        <f t="shared" si="11"/>
        <v>0</v>
      </c>
      <c r="K103" s="5">
        <f t="shared" si="12"/>
        <v>0</v>
      </c>
      <c r="L103" s="236"/>
      <c r="M103" s="71" t="s">
        <v>198</v>
      </c>
    </row>
    <row r="104" spans="1:13" ht="263.5" hidden="1" outlineLevel="1" x14ac:dyDescent="0.35">
      <c r="A104" s="32">
        <f t="shared" si="13"/>
        <v>73</v>
      </c>
      <c r="B104" s="186">
        <v>73</v>
      </c>
      <c r="C104" s="51" t="s">
        <v>127</v>
      </c>
      <c r="D104" s="16" t="s">
        <v>125</v>
      </c>
      <c r="E104" s="62">
        <v>2</v>
      </c>
      <c r="F104" s="3"/>
      <c r="G104" s="3"/>
      <c r="H104" s="224">
        <f t="shared" si="9"/>
        <v>0</v>
      </c>
      <c r="I104" s="30">
        <f t="shared" si="10"/>
        <v>0</v>
      </c>
      <c r="J104" s="5">
        <f t="shared" si="11"/>
        <v>0</v>
      </c>
      <c r="K104" s="5">
        <f t="shared" si="12"/>
        <v>0</v>
      </c>
      <c r="L104" s="236"/>
      <c r="M104" s="71" t="s">
        <v>199</v>
      </c>
    </row>
    <row r="105" spans="1:13" ht="15.5" hidden="1" outlineLevel="1" x14ac:dyDescent="0.35">
      <c r="A105" s="32">
        <f t="shared" si="13"/>
        <v>0</v>
      </c>
      <c r="B105" s="187"/>
      <c r="C105" s="201" t="s">
        <v>63</v>
      </c>
      <c r="D105" s="37"/>
      <c r="E105" s="41"/>
      <c r="F105" s="3"/>
      <c r="G105" s="3"/>
      <c r="H105" s="224">
        <f t="shared" si="9"/>
        <v>0</v>
      </c>
      <c r="I105" s="30" t="e">
        <f t="shared" si="10"/>
        <v>#DIV/0!</v>
      </c>
      <c r="J105" s="5" t="e">
        <f t="shared" si="11"/>
        <v>#DIV/0!</v>
      </c>
      <c r="K105" s="5" t="e">
        <f t="shared" si="12"/>
        <v>#DIV/0!</v>
      </c>
      <c r="L105" s="236"/>
      <c r="M105" s="17"/>
    </row>
    <row r="106" spans="1:13" ht="124" hidden="1" outlineLevel="1" x14ac:dyDescent="0.35">
      <c r="A106" s="32">
        <f t="shared" si="13"/>
        <v>74</v>
      </c>
      <c r="B106" s="186">
        <v>74</v>
      </c>
      <c r="C106" s="47" t="s">
        <v>128</v>
      </c>
      <c r="D106" s="48" t="s">
        <v>13</v>
      </c>
      <c r="E106" s="60">
        <f>20+9+4</f>
        <v>33</v>
      </c>
      <c r="F106" s="3"/>
      <c r="G106" s="3"/>
      <c r="H106" s="224">
        <f t="shared" si="9"/>
        <v>0</v>
      </c>
      <c r="I106" s="30">
        <f t="shared" si="10"/>
        <v>0</v>
      </c>
      <c r="J106" s="5">
        <f t="shared" si="11"/>
        <v>0</v>
      </c>
      <c r="K106" s="5">
        <f t="shared" si="12"/>
        <v>0</v>
      </c>
      <c r="L106" s="240"/>
      <c r="M106" s="47" t="s">
        <v>200</v>
      </c>
    </row>
    <row r="107" spans="1:13" ht="31" hidden="1" outlineLevel="1" x14ac:dyDescent="0.35">
      <c r="A107" s="32">
        <f t="shared" si="13"/>
        <v>75</v>
      </c>
      <c r="B107" s="189">
        <v>75</v>
      </c>
      <c r="C107" s="47" t="s">
        <v>128</v>
      </c>
      <c r="D107" s="48" t="s">
        <v>13</v>
      </c>
      <c r="E107" s="60">
        <f>20+66</f>
        <v>86</v>
      </c>
      <c r="F107" s="3"/>
      <c r="G107" s="3"/>
      <c r="H107" s="224">
        <f t="shared" si="9"/>
        <v>0</v>
      </c>
      <c r="I107" s="30">
        <f t="shared" si="10"/>
        <v>0</v>
      </c>
      <c r="J107" s="5">
        <f t="shared" si="11"/>
        <v>0</v>
      </c>
      <c r="K107" s="5">
        <f t="shared" si="12"/>
        <v>0</v>
      </c>
      <c r="L107" s="240"/>
      <c r="M107" s="47" t="s">
        <v>201</v>
      </c>
    </row>
    <row r="108" spans="1:13" ht="232.5" hidden="1" outlineLevel="1" x14ac:dyDescent="0.35">
      <c r="A108" s="32">
        <f t="shared" si="13"/>
        <v>76</v>
      </c>
      <c r="B108" s="186">
        <v>76</v>
      </c>
      <c r="C108" s="47" t="s">
        <v>129</v>
      </c>
      <c r="D108" s="48" t="s">
        <v>130</v>
      </c>
      <c r="E108" s="60">
        <f>503+630+2647+60</f>
        <v>3840</v>
      </c>
      <c r="F108" s="3"/>
      <c r="G108" s="3"/>
      <c r="H108" s="224">
        <f t="shared" si="9"/>
        <v>0</v>
      </c>
      <c r="I108" s="30">
        <f t="shared" si="10"/>
        <v>0</v>
      </c>
      <c r="J108" s="5">
        <f t="shared" si="11"/>
        <v>0</v>
      </c>
      <c r="K108" s="5">
        <f t="shared" si="12"/>
        <v>0</v>
      </c>
      <c r="L108" s="240"/>
      <c r="M108" s="72" t="s">
        <v>202</v>
      </c>
    </row>
    <row r="109" spans="1:13" ht="341" hidden="1" outlineLevel="1" x14ac:dyDescent="0.35">
      <c r="A109" s="32">
        <f t="shared" si="13"/>
        <v>77</v>
      </c>
      <c r="B109" s="189">
        <v>77</v>
      </c>
      <c r="C109" s="47" t="s">
        <v>131</v>
      </c>
      <c r="D109" s="48" t="s">
        <v>130</v>
      </c>
      <c r="E109" s="60">
        <f>612+100+100+200+1221+714+90+330+110+60+243+60</f>
        <v>3840</v>
      </c>
      <c r="F109" s="3"/>
      <c r="G109" s="3"/>
      <c r="H109" s="224">
        <f t="shared" si="9"/>
        <v>0</v>
      </c>
      <c r="I109" s="30">
        <f t="shared" si="10"/>
        <v>0</v>
      </c>
      <c r="J109" s="5">
        <f t="shared" si="11"/>
        <v>0</v>
      </c>
      <c r="K109" s="5">
        <f t="shared" si="12"/>
        <v>0</v>
      </c>
      <c r="L109" s="240"/>
      <c r="M109" s="72" t="s">
        <v>203</v>
      </c>
    </row>
    <row r="110" spans="1:13" ht="15.5" hidden="1" outlineLevel="1" x14ac:dyDescent="0.35">
      <c r="A110" s="32">
        <f t="shared" si="13"/>
        <v>0</v>
      </c>
      <c r="B110" s="186"/>
      <c r="C110" s="52" t="s">
        <v>132</v>
      </c>
      <c r="D110" s="48"/>
      <c r="E110" s="60"/>
      <c r="F110" s="3"/>
      <c r="G110" s="3"/>
      <c r="H110" s="224"/>
      <c r="I110" s="30"/>
      <c r="J110" s="5"/>
      <c r="K110" s="5"/>
      <c r="L110" s="240"/>
      <c r="M110" s="73"/>
    </row>
    <row r="111" spans="1:13" ht="31" hidden="1" outlineLevel="1" x14ac:dyDescent="0.35">
      <c r="A111" s="32">
        <f t="shared" si="13"/>
        <v>78</v>
      </c>
      <c r="B111" s="189">
        <v>78</v>
      </c>
      <c r="C111" s="47" t="s">
        <v>133</v>
      </c>
      <c r="D111" s="48" t="s">
        <v>13</v>
      </c>
      <c r="E111" s="60">
        <v>24</v>
      </c>
      <c r="F111" s="3"/>
      <c r="G111" s="3"/>
      <c r="H111" s="224">
        <f t="shared" si="9"/>
        <v>0</v>
      </c>
      <c r="I111" s="30">
        <f t="shared" si="10"/>
        <v>0</v>
      </c>
      <c r="J111" s="5">
        <f t="shared" si="11"/>
        <v>0</v>
      </c>
      <c r="K111" s="5">
        <f t="shared" si="12"/>
        <v>0</v>
      </c>
      <c r="L111" s="240"/>
      <c r="M111" s="73"/>
    </row>
    <row r="112" spans="1:13" ht="31" hidden="1" outlineLevel="1" x14ac:dyDescent="0.35">
      <c r="A112" s="32">
        <f t="shared" si="13"/>
        <v>79</v>
      </c>
      <c r="B112" s="189">
        <v>79</v>
      </c>
      <c r="C112" s="53" t="s">
        <v>134</v>
      </c>
      <c r="D112" s="54" t="s">
        <v>13</v>
      </c>
      <c r="E112" s="63">
        <v>24</v>
      </c>
      <c r="F112" s="3"/>
      <c r="G112" s="3"/>
      <c r="H112" s="224">
        <f t="shared" si="9"/>
        <v>0</v>
      </c>
      <c r="I112" s="30">
        <f t="shared" si="10"/>
        <v>0</v>
      </c>
      <c r="J112" s="5">
        <f t="shared" si="11"/>
        <v>0</v>
      </c>
      <c r="K112" s="5">
        <f t="shared" si="12"/>
        <v>0</v>
      </c>
      <c r="L112" s="240"/>
      <c r="M112" s="53" t="s">
        <v>204</v>
      </c>
    </row>
    <row r="113" spans="1:13" ht="31" hidden="1" outlineLevel="1" x14ac:dyDescent="0.35">
      <c r="A113" s="32">
        <f t="shared" si="13"/>
        <v>80</v>
      </c>
      <c r="B113" s="188">
        <v>80</v>
      </c>
      <c r="C113" s="76" t="s">
        <v>135</v>
      </c>
      <c r="D113" s="77" t="s">
        <v>125</v>
      </c>
      <c r="E113" s="78">
        <v>24</v>
      </c>
      <c r="F113" s="225"/>
      <c r="G113" s="225"/>
      <c r="H113" s="226">
        <f t="shared" si="9"/>
        <v>0</v>
      </c>
      <c r="I113" s="79">
        <f t="shared" si="10"/>
        <v>0</v>
      </c>
      <c r="J113" s="80">
        <f t="shared" si="11"/>
        <v>0</v>
      </c>
      <c r="K113" s="80">
        <f t="shared" si="12"/>
        <v>0</v>
      </c>
      <c r="L113" s="240"/>
      <c r="M113" s="81" t="s">
        <v>205</v>
      </c>
    </row>
    <row r="114" spans="1:13" ht="45" collapsed="1" x14ac:dyDescent="0.35">
      <c r="A114" s="32"/>
      <c r="B114" s="185"/>
      <c r="C114" s="202" t="s">
        <v>207</v>
      </c>
      <c r="D114" s="14"/>
      <c r="E114" s="14"/>
      <c r="F114" s="3"/>
      <c r="G114" s="3"/>
      <c r="H114" s="3"/>
      <c r="I114" s="21"/>
      <c r="J114" s="21"/>
      <c r="K114" s="21"/>
      <c r="L114" s="235"/>
      <c r="M114" s="21"/>
    </row>
    <row r="115" spans="1:13" ht="15.5" x14ac:dyDescent="0.35">
      <c r="A115" s="32"/>
      <c r="B115" s="185"/>
      <c r="C115" s="194" t="s">
        <v>35</v>
      </c>
      <c r="D115" s="82"/>
      <c r="E115" s="45"/>
      <c r="F115" s="3"/>
      <c r="G115" s="3"/>
      <c r="H115" s="3"/>
      <c r="I115" s="21"/>
      <c r="J115" s="21"/>
      <c r="K115" s="21"/>
      <c r="L115" s="235"/>
      <c r="M115" s="83"/>
    </row>
    <row r="116" spans="1:13" ht="15.5" hidden="1" outlineLevel="1" x14ac:dyDescent="0.35">
      <c r="A116" s="32"/>
      <c r="B116" s="186"/>
      <c r="C116" s="200" t="s">
        <v>208</v>
      </c>
      <c r="D116" s="8"/>
      <c r="E116" s="9"/>
      <c r="F116" s="3"/>
      <c r="G116" s="3"/>
      <c r="H116" s="3"/>
      <c r="I116" s="21"/>
      <c r="J116" s="21"/>
      <c r="K116" s="21"/>
      <c r="L116" s="235"/>
      <c r="M116" s="17"/>
    </row>
    <row r="117" spans="1:13" ht="31" hidden="1" outlineLevel="1" x14ac:dyDescent="0.35">
      <c r="A117" s="32">
        <v>81</v>
      </c>
      <c r="B117" s="186">
        <v>1</v>
      </c>
      <c r="C117" s="7" t="s">
        <v>209</v>
      </c>
      <c r="D117" s="8" t="s">
        <v>13</v>
      </c>
      <c r="E117" s="9">
        <v>6</v>
      </c>
      <c r="F117" s="3"/>
      <c r="G117" s="3"/>
      <c r="H117" s="226">
        <f t="shared" ref="H117" si="14">G117+F117</f>
        <v>0</v>
      </c>
      <c r="I117" s="79">
        <f t="shared" ref="I117" si="15">F117/E117</f>
        <v>0</v>
      </c>
      <c r="J117" s="80">
        <f t="shared" ref="J117" si="16">G117/E117</f>
        <v>0</v>
      </c>
      <c r="K117" s="80">
        <f t="shared" ref="K117" si="17">J117+I117</f>
        <v>0</v>
      </c>
      <c r="L117" s="238"/>
      <c r="M117" s="17" t="s">
        <v>210</v>
      </c>
    </row>
    <row r="118" spans="1:13" ht="15.5" hidden="1" outlineLevel="1" x14ac:dyDescent="0.35">
      <c r="A118" s="32">
        <v>82</v>
      </c>
      <c r="B118" s="186">
        <v>2</v>
      </c>
      <c r="C118" s="7" t="s">
        <v>211</v>
      </c>
      <c r="D118" s="8" t="s">
        <v>13</v>
      </c>
      <c r="E118" s="37">
        <v>3</v>
      </c>
      <c r="F118" s="3"/>
      <c r="G118" s="3"/>
      <c r="H118" s="226">
        <f t="shared" ref="H118:H179" si="18">G118+F118</f>
        <v>0</v>
      </c>
      <c r="I118" s="79">
        <f t="shared" ref="I118:I179" si="19">F118/E118</f>
        <v>0</v>
      </c>
      <c r="J118" s="80">
        <f t="shared" ref="J118:J179" si="20">G118/E118</f>
        <v>0</v>
      </c>
      <c r="K118" s="80">
        <f t="shared" ref="K118:K179" si="21">J118+I118</f>
        <v>0</v>
      </c>
      <c r="L118" s="238"/>
      <c r="M118" s="17" t="s">
        <v>212</v>
      </c>
    </row>
    <row r="119" spans="1:13" ht="31" hidden="1" outlineLevel="1" x14ac:dyDescent="0.35">
      <c r="A119" s="32">
        <v>83</v>
      </c>
      <c r="B119" s="186">
        <v>3</v>
      </c>
      <c r="C119" s="7" t="s">
        <v>213</v>
      </c>
      <c r="D119" s="8" t="s">
        <v>13</v>
      </c>
      <c r="E119" s="37">
        <v>3</v>
      </c>
      <c r="F119" s="3"/>
      <c r="G119" s="3"/>
      <c r="H119" s="226">
        <f t="shared" si="18"/>
        <v>0</v>
      </c>
      <c r="I119" s="79">
        <f t="shared" si="19"/>
        <v>0</v>
      </c>
      <c r="J119" s="80">
        <f t="shared" si="20"/>
        <v>0</v>
      </c>
      <c r="K119" s="80">
        <f t="shared" si="21"/>
        <v>0</v>
      </c>
      <c r="L119" s="238"/>
      <c r="M119" s="17" t="s">
        <v>214</v>
      </c>
    </row>
    <row r="120" spans="1:13" ht="15.5" hidden="1" outlineLevel="1" x14ac:dyDescent="0.35">
      <c r="A120" s="32"/>
      <c r="B120" s="186"/>
      <c r="C120" s="200" t="s">
        <v>215</v>
      </c>
      <c r="D120" s="8"/>
      <c r="E120" s="9"/>
      <c r="F120" s="3"/>
      <c r="G120" s="3"/>
      <c r="H120" s="226">
        <f t="shared" si="18"/>
        <v>0</v>
      </c>
      <c r="I120" s="79"/>
      <c r="J120" s="80"/>
      <c r="K120" s="80"/>
      <c r="L120" s="238"/>
      <c r="M120" s="17"/>
    </row>
    <row r="121" spans="1:13" ht="279" hidden="1" outlineLevel="1" x14ac:dyDescent="0.35">
      <c r="A121" s="32">
        <v>84</v>
      </c>
      <c r="B121" s="186">
        <v>4</v>
      </c>
      <c r="C121" s="36" t="s">
        <v>216</v>
      </c>
      <c r="D121" s="8" t="s">
        <v>13</v>
      </c>
      <c r="E121" s="37">
        <v>1</v>
      </c>
      <c r="F121" s="3"/>
      <c r="G121" s="3"/>
      <c r="H121" s="226">
        <f t="shared" si="18"/>
        <v>0</v>
      </c>
      <c r="I121" s="79">
        <f t="shared" si="19"/>
        <v>0</v>
      </c>
      <c r="J121" s="80">
        <f t="shared" si="20"/>
        <v>0</v>
      </c>
      <c r="K121" s="80">
        <f t="shared" si="21"/>
        <v>0</v>
      </c>
      <c r="L121" s="238"/>
      <c r="M121" s="17" t="s">
        <v>217</v>
      </c>
    </row>
    <row r="122" spans="1:13" ht="15.5" hidden="1" outlineLevel="1" x14ac:dyDescent="0.35">
      <c r="A122" s="32"/>
      <c r="B122" s="186"/>
      <c r="C122" s="200" t="s">
        <v>218</v>
      </c>
      <c r="D122" s="8"/>
      <c r="E122" s="9"/>
      <c r="F122" s="3"/>
      <c r="G122" s="3"/>
      <c r="H122" s="226">
        <f t="shared" si="18"/>
        <v>0</v>
      </c>
      <c r="I122" s="79" t="e">
        <f t="shared" si="19"/>
        <v>#DIV/0!</v>
      </c>
      <c r="J122" s="80" t="e">
        <f t="shared" si="20"/>
        <v>#DIV/0!</v>
      </c>
      <c r="K122" s="80" t="e">
        <f t="shared" si="21"/>
        <v>#DIV/0!</v>
      </c>
      <c r="L122" s="238"/>
      <c r="M122" s="17"/>
    </row>
    <row r="123" spans="1:13" ht="62" hidden="1" outlineLevel="1" x14ac:dyDescent="0.35">
      <c r="A123" s="32">
        <v>85</v>
      </c>
      <c r="B123" s="186">
        <v>5</v>
      </c>
      <c r="C123" s="7" t="s">
        <v>209</v>
      </c>
      <c r="D123" s="8" t="s">
        <v>13</v>
      </c>
      <c r="E123" s="37">
        <f>1+23</f>
        <v>24</v>
      </c>
      <c r="F123" s="3"/>
      <c r="G123" s="3"/>
      <c r="H123" s="226">
        <f t="shared" si="18"/>
        <v>0</v>
      </c>
      <c r="I123" s="79">
        <f t="shared" si="19"/>
        <v>0</v>
      </c>
      <c r="J123" s="80">
        <f t="shared" si="20"/>
        <v>0</v>
      </c>
      <c r="K123" s="80">
        <f t="shared" si="21"/>
        <v>0</v>
      </c>
      <c r="L123" s="238"/>
      <c r="M123" s="17" t="s">
        <v>219</v>
      </c>
    </row>
    <row r="124" spans="1:13" ht="46.5" hidden="1" outlineLevel="1" x14ac:dyDescent="0.35">
      <c r="A124" s="32">
        <v>86</v>
      </c>
      <c r="B124" s="186">
        <v>6</v>
      </c>
      <c r="C124" s="7" t="s">
        <v>211</v>
      </c>
      <c r="D124" s="8" t="s">
        <v>13</v>
      </c>
      <c r="E124" s="37">
        <f>2+40</f>
        <v>42</v>
      </c>
      <c r="F124" s="3"/>
      <c r="G124" s="3"/>
      <c r="H124" s="226">
        <f t="shared" si="18"/>
        <v>0</v>
      </c>
      <c r="I124" s="79">
        <f t="shared" si="19"/>
        <v>0</v>
      </c>
      <c r="J124" s="80">
        <f t="shared" si="20"/>
        <v>0</v>
      </c>
      <c r="K124" s="80">
        <f t="shared" si="21"/>
        <v>0</v>
      </c>
      <c r="L124" s="238"/>
      <c r="M124" s="17" t="s">
        <v>220</v>
      </c>
    </row>
    <row r="125" spans="1:13" ht="15.5" hidden="1" outlineLevel="1" x14ac:dyDescent="0.35">
      <c r="A125" s="32">
        <v>87</v>
      </c>
      <c r="B125" s="186">
        <v>7</v>
      </c>
      <c r="C125" s="7" t="s">
        <v>221</v>
      </c>
      <c r="D125" s="8" t="s">
        <v>13</v>
      </c>
      <c r="E125" s="37">
        <v>40</v>
      </c>
      <c r="F125" s="3"/>
      <c r="G125" s="3"/>
      <c r="H125" s="226">
        <f t="shared" si="18"/>
        <v>0</v>
      </c>
      <c r="I125" s="79">
        <f t="shared" si="19"/>
        <v>0</v>
      </c>
      <c r="J125" s="80">
        <f t="shared" si="20"/>
        <v>0</v>
      </c>
      <c r="K125" s="80">
        <f t="shared" si="21"/>
        <v>0</v>
      </c>
      <c r="L125" s="238"/>
      <c r="M125" s="17" t="s">
        <v>222</v>
      </c>
    </row>
    <row r="126" spans="1:13" ht="31" hidden="1" outlineLevel="1" x14ac:dyDescent="0.35">
      <c r="A126" s="32">
        <v>88</v>
      </c>
      <c r="B126" s="186">
        <v>8</v>
      </c>
      <c r="C126" s="7" t="s">
        <v>213</v>
      </c>
      <c r="D126" s="8" t="s">
        <v>13</v>
      </c>
      <c r="E126" s="37">
        <v>2</v>
      </c>
      <c r="F126" s="3"/>
      <c r="G126" s="3"/>
      <c r="H126" s="226">
        <f t="shared" si="18"/>
        <v>0</v>
      </c>
      <c r="I126" s="79">
        <f t="shared" si="19"/>
        <v>0</v>
      </c>
      <c r="J126" s="80">
        <f t="shared" si="20"/>
        <v>0</v>
      </c>
      <c r="K126" s="80">
        <f t="shared" si="21"/>
        <v>0</v>
      </c>
      <c r="L126" s="238"/>
      <c r="M126" s="84" t="s">
        <v>223</v>
      </c>
    </row>
    <row r="127" spans="1:13" ht="31" hidden="1" outlineLevel="1" x14ac:dyDescent="0.35">
      <c r="A127" s="32">
        <v>89</v>
      </c>
      <c r="B127" s="186">
        <v>9</v>
      </c>
      <c r="C127" s="7" t="s">
        <v>224</v>
      </c>
      <c r="D127" s="8" t="s">
        <v>13</v>
      </c>
      <c r="E127" s="37">
        <f>40+40</f>
        <v>80</v>
      </c>
      <c r="F127" s="3"/>
      <c r="G127" s="3"/>
      <c r="H127" s="226">
        <f t="shared" si="18"/>
        <v>0</v>
      </c>
      <c r="I127" s="79">
        <f t="shared" si="19"/>
        <v>0</v>
      </c>
      <c r="J127" s="80">
        <f t="shared" si="20"/>
        <v>0</v>
      </c>
      <c r="K127" s="80">
        <f t="shared" si="21"/>
        <v>0</v>
      </c>
      <c r="L127" s="238"/>
      <c r="M127" s="17" t="s">
        <v>225</v>
      </c>
    </row>
    <row r="128" spans="1:13" ht="62" hidden="1" outlineLevel="1" x14ac:dyDescent="0.35">
      <c r="A128" s="32">
        <v>90</v>
      </c>
      <c r="B128" s="186">
        <v>10</v>
      </c>
      <c r="C128" s="7" t="s">
        <v>226</v>
      </c>
      <c r="D128" s="8" t="s">
        <v>13</v>
      </c>
      <c r="E128" s="37">
        <f>20+20</f>
        <v>40</v>
      </c>
      <c r="F128" s="3"/>
      <c r="G128" s="3"/>
      <c r="H128" s="226">
        <f t="shared" si="18"/>
        <v>0</v>
      </c>
      <c r="I128" s="79">
        <f t="shared" si="19"/>
        <v>0</v>
      </c>
      <c r="J128" s="80">
        <f t="shared" si="20"/>
        <v>0</v>
      </c>
      <c r="K128" s="80">
        <f t="shared" si="21"/>
        <v>0</v>
      </c>
      <c r="L128" s="238"/>
      <c r="M128" s="17" t="s">
        <v>227</v>
      </c>
    </row>
    <row r="129" spans="1:13" ht="15.5" hidden="1" outlineLevel="1" x14ac:dyDescent="0.35">
      <c r="A129" s="32"/>
      <c r="B129" s="186"/>
      <c r="C129" s="200" t="s">
        <v>228</v>
      </c>
      <c r="D129" s="8"/>
      <c r="E129" s="9"/>
      <c r="F129" s="3"/>
      <c r="G129" s="3"/>
      <c r="H129" s="226">
        <f t="shared" si="18"/>
        <v>0</v>
      </c>
      <c r="I129" s="79"/>
      <c r="J129" s="80"/>
      <c r="K129" s="80"/>
      <c r="L129" s="238"/>
      <c r="M129" s="17"/>
    </row>
    <row r="130" spans="1:13" ht="279" hidden="1" outlineLevel="1" x14ac:dyDescent="0.35">
      <c r="A130" s="32">
        <v>91</v>
      </c>
      <c r="B130" s="186">
        <v>11</v>
      </c>
      <c r="C130" s="36" t="s">
        <v>229</v>
      </c>
      <c r="D130" s="8" t="s">
        <v>13</v>
      </c>
      <c r="E130" s="37">
        <f>1+1</f>
        <v>2</v>
      </c>
      <c r="F130" s="3"/>
      <c r="G130" s="3"/>
      <c r="H130" s="226">
        <f t="shared" si="18"/>
        <v>0</v>
      </c>
      <c r="I130" s="79">
        <f t="shared" si="19"/>
        <v>0</v>
      </c>
      <c r="J130" s="80">
        <f t="shared" si="20"/>
        <v>0</v>
      </c>
      <c r="K130" s="80">
        <f t="shared" si="21"/>
        <v>0</v>
      </c>
      <c r="L130" s="238"/>
      <c r="M130" s="17" t="s">
        <v>230</v>
      </c>
    </row>
    <row r="131" spans="1:13" ht="279" hidden="1" outlineLevel="1" x14ac:dyDescent="0.35">
      <c r="A131" s="32">
        <v>92</v>
      </c>
      <c r="B131" s="186">
        <v>12</v>
      </c>
      <c r="C131" s="36" t="s">
        <v>231</v>
      </c>
      <c r="D131" s="8" t="s">
        <v>13</v>
      </c>
      <c r="E131" s="37">
        <v>1</v>
      </c>
      <c r="F131" s="3"/>
      <c r="G131" s="3"/>
      <c r="H131" s="226">
        <f t="shared" si="18"/>
        <v>0</v>
      </c>
      <c r="I131" s="79">
        <f t="shared" si="19"/>
        <v>0</v>
      </c>
      <c r="J131" s="80">
        <f t="shared" si="20"/>
        <v>0</v>
      </c>
      <c r="K131" s="80">
        <f t="shared" si="21"/>
        <v>0</v>
      </c>
      <c r="L131" s="238"/>
      <c r="M131" s="17" t="s">
        <v>232</v>
      </c>
    </row>
    <row r="132" spans="1:13" ht="15.5" hidden="1" outlineLevel="1" x14ac:dyDescent="0.35">
      <c r="A132" s="32"/>
      <c r="B132" s="186"/>
      <c r="C132" s="200" t="s">
        <v>233</v>
      </c>
      <c r="D132" s="8"/>
      <c r="E132" s="9"/>
      <c r="F132" s="3"/>
      <c r="G132" s="3"/>
      <c r="H132" s="226">
        <f t="shared" si="18"/>
        <v>0</v>
      </c>
      <c r="I132" s="79" t="e">
        <f t="shared" si="19"/>
        <v>#DIV/0!</v>
      </c>
      <c r="J132" s="80" t="e">
        <f t="shared" si="20"/>
        <v>#DIV/0!</v>
      </c>
      <c r="K132" s="80" t="e">
        <f t="shared" si="21"/>
        <v>#DIV/0!</v>
      </c>
      <c r="L132" s="238"/>
      <c r="M132" s="17"/>
    </row>
    <row r="133" spans="1:13" ht="77.5" hidden="1" outlineLevel="1" x14ac:dyDescent="0.35">
      <c r="A133" s="32">
        <v>93</v>
      </c>
      <c r="B133" s="186">
        <v>13</v>
      </c>
      <c r="C133" s="36" t="s">
        <v>234</v>
      </c>
      <c r="D133" s="8" t="s">
        <v>10</v>
      </c>
      <c r="E133" s="37">
        <v>11240</v>
      </c>
      <c r="F133" s="3"/>
      <c r="G133" s="3"/>
      <c r="H133" s="226">
        <f t="shared" si="18"/>
        <v>0</v>
      </c>
      <c r="I133" s="79">
        <f t="shared" si="19"/>
        <v>0</v>
      </c>
      <c r="J133" s="80">
        <f t="shared" si="20"/>
        <v>0</v>
      </c>
      <c r="K133" s="80">
        <f t="shared" si="21"/>
        <v>0</v>
      </c>
      <c r="L133" s="238"/>
      <c r="M133" s="17" t="s">
        <v>235</v>
      </c>
    </row>
    <row r="134" spans="1:13" ht="62" hidden="1" outlineLevel="1" x14ac:dyDescent="0.35">
      <c r="A134" s="32">
        <v>94</v>
      </c>
      <c r="B134" s="186">
        <v>14</v>
      </c>
      <c r="C134" s="36" t="s">
        <v>236</v>
      </c>
      <c r="D134" s="8" t="s">
        <v>10</v>
      </c>
      <c r="E134" s="37">
        <f>4790+9850-3400</f>
        <v>11240</v>
      </c>
      <c r="F134" s="3"/>
      <c r="G134" s="3"/>
      <c r="H134" s="226">
        <f t="shared" si="18"/>
        <v>0</v>
      </c>
      <c r="I134" s="79">
        <f t="shared" si="19"/>
        <v>0</v>
      </c>
      <c r="J134" s="80">
        <f t="shared" si="20"/>
        <v>0</v>
      </c>
      <c r="K134" s="80">
        <f t="shared" si="21"/>
        <v>0</v>
      </c>
      <c r="L134" s="238"/>
      <c r="M134" s="17" t="s">
        <v>237</v>
      </c>
    </row>
    <row r="135" spans="1:13" ht="124" hidden="1" outlineLevel="1" x14ac:dyDescent="0.35">
      <c r="A135" s="32">
        <v>95</v>
      </c>
      <c r="B135" s="186">
        <v>15</v>
      </c>
      <c r="C135" s="36" t="s">
        <v>238</v>
      </c>
      <c r="D135" s="8" t="s">
        <v>10</v>
      </c>
      <c r="E135" s="37">
        <f>3400+4360+2435</f>
        <v>10195</v>
      </c>
      <c r="F135" s="3"/>
      <c r="G135" s="3"/>
      <c r="H135" s="226">
        <f t="shared" si="18"/>
        <v>0</v>
      </c>
      <c r="I135" s="79">
        <f t="shared" si="19"/>
        <v>0</v>
      </c>
      <c r="J135" s="80">
        <f t="shared" si="20"/>
        <v>0</v>
      </c>
      <c r="K135" s="80">
        <f t="shared" si="21"/>
        <v>0</v>
      </c>
      <c r="L135" s="238"/>
      <c r="M135" s="17" t="s">
        <v>239</v>
      </c>
    </row>
    <row r="136" spans="1:13" ht="15.5" collapsed="1" x14ac:dyDescent="0.35">
      <c r="A136" s="32"/>
      <c r="B136" s="186"/>
      <c r="C136" s="203" t="s">
        <v>240</v>
      </c>
      <c r="D136" s="8"/>
      <c r="E136" s="37"/>
      <c r="F136" s="3"/>
      <c r="G136" s="3"/>
      <c r="H136" s="226"/>
      <c r="I136" s="79"/>
      <c r="J136" s="80"/>
      <c r="K136" s="80"/>
      <c r="L136" s="238"/>
      <c r="M136" s="17"/>
    </row>
    <row r="137" spans="1:13" hidden="1" outlineLevel="1" x14ac:dyDescent="0.35">
      <c r="A137" s="32"/>
      <c r="B137" s="179"/>
      <c r="C137" s="204" t="s">
        <v>241</v>
      </c>
      <c r="D137" s="85"/>
      <c r="E137" s="95"/>
      <c r="F137" s="3"/>
      <c r="G137" s="3"/>
      <c r="H137" s="226"/>
      <c r="I137" s="79"/>
      <c r="J137" s="80"/>
      <c r="K137" s="80"/>
      <c r="L137" s="238"/>
      <c r="M137" s="95"/>
    </row>
    <row r="138" spans="1:13" hidden="1" outlineLevel="1" x14ac:dyDescent="0.35">
      <c r="A138" s="32"/>
      <c r="B138" s="179"/>
      <c r="C138" s="206" t="s">
        <v>242</v>
      </c>
      <c r="D138" s="85"/>
      <c r="E138" s="95"/>
      <c r="F138" s="3"/>
      <c r="G138" s="3"/>
      <c r="H138" s="226"/>
      <c r="I138" s="79"/>
      <c r="J138" s="80"/>
      <c r="K138" s="80"/>
      <c r="L138" s="238"/>
      <c r="M138" s="95"/>
    </row>
    <row r="139" spans="1:13" ht="42" hidden="1" outlineLevel="1" x14ac:dyDescent="0.35">
      <c r="A139" s="32">
        <v>96</v>
      </c>
      <c r="B139" s="142">
        <v>16</v>
      </c>
      <c r="C139" s="86" t="s">
        <v>243</v>
      </c>
      <c r="D139" s="87" t="s">
        <v>9</v>
      </c>
      <c r="E139" s="100">
        <v>719.36</v>
      </c>
      <c r="F139" s="3"/>
      <c r="G139" s="3"/>
      <c r="H139" s="226">
        <f t="shared" si="18"/>
        <v>0</v>
      </c>
      <c r="I139" s="79">
        <f t="shared" si="19"/>
        <v>0</v>
      </c>
      <c r="J139" s="80">
        <f t="shared" si="20"/>
        <v>0</v>
      </c>
      <c r="K139" s="80">
        <f t="shared" si="21"/>
        <v>0</v>
      </c>
      <c r="L139" s="238"/>
      <c r="M139" s="92" t="s">
        <v>737</v>
      </c>
    </row>
    <row r="140" spans="1:13" ht="28" hidden="1" outlineLevel="1" x14ac:dyDescent="0.35">
      <c r="A140" s="32">
        <v>97</v>
      </c>
      <c r="B140" s="142">
        <v>17</v>
      </c>
      <c r="C140" s="86" t="s">
        <v>244</v>
      </c>
      <c r="D140" s="87" t="s">
        <v>9</v>
      </c>
      <c r="E140" s="98">
        <v>71.936000000000007</v>
      </c>
      <c r="F140" s="3"/>
      <c r="G140" s="3"/>
      <c r="H140" s="226">
        <f t="shared" si="18"/>
        <v>0</v>
      </c>
      <c r="I140" s="79">
        <f t="shared" si="19"/>
        <v>0</v>
      </c>
      <c r="J140" s="80">
        <f t="shared" si="20"/>
        <v>0</v>
      </c>
      <c r="K140" s="80">
        <f t="shared" si="21"/>
        <v>0</v>
      </c>
      <c r="L140" s="238"/>
      <c r="M140" s="92" t="s">
        <v>738</v>
      </c>
    </row>
    <row r="141" spans="1:13" hidden="1" outlineLevel="1" x14ac:dyDescent="0.35">
      <c r="A141" s="32"/>
      <c r="B141" s="179"/>
      <c r="C141" s="206" t="s">
        <v>245</v>
      </c>
      <c r="D141" s="85"/>
      <c r="E141" s="95"/>
      <c r="F141" s="3"/>
      <c r="G141" s="3"/>
      <c r="H141" s="226"/>
      <c r="I141" s="79"/>
      <c r="J141" s="80"/>
      <c r="K141" s="80"/>
      <c r="L141" s="238"/>
      <c r="M141" s="95"/>
    </row>
    <row r="142" spans="1:13" ht="42" hidden="1" outlineLevel="1" x14ac:dyDescent="0.35">
      <c r="A142" s="32">
        <v>98</v>
      </c>
      <c r="B142" s="142">
        <v>18</v>
      </c>
      <c r="C142" s="86" t="s">
        <v>243</v>
      </c>
      <c r="D142" s="87" t="s">
        <v>9</v>
      </c>
      <c r="E142" s="100">
        <v>1.28</v>
      </c>
      <c r="F142" s="3"/>
      <c r="G142" s="3"/>
      <c r="H142" s="226">
        <f t="shared" si="18"/>
        <v>0</v>
      </c>
      <c r="I142" s="79">
        <f t="shared" si="19"/>
        <v>0</v>
      </c>
      <c r="J142" s="80">
        <f t="shared" si="20"/>
        <v>0</v>
      </c>
      <c r="K142" s="80">
        <f t="shared" si="21"/>
        <v>0</v>
      </c>
      <c r="L142" s="238"/>
      <c r="M142" s="92" t="s">
        <v>739</v>
      </c>
    </row>
    <row r="143" spans="1:13" ht="28" hidden="1" outlineLevel="1" x14ac:dyDescent="0.35">
      <c r="A143" s="32">
        <v>99</v>
      </c>
      <c r="B143" s="142">
        <v>19</v>
      </c>
      <c r="C143" s="86" t="s">
        <v>244</v>
      </c>
      <c r="D143" s="87" t="s">
        <v>9</v>
      </c>
      <c r="E143" s="98">
        <v>0.128</v>
      </c>
      <c r="F143" s="3"/>
      <c r="G143" s="3"/>
      <c r="H143" s="226">
        <f t="shared" si="18"/>
        <v>0</v>
      </c>
      <c r="I143" s="79">
        <f t="shared" si="19"/>
        <v>0</v>
      </c>
      <c r="J143" s="80">
        <f t="shared" si="20"/>
        <v>0</v>
      </c>
      <c r="K143" s="80">
        <f t="shared" si="21"/>
        <v>0</v>
      </c>
      <c r="L143" s="238"/>
      <c r="M143" s="92" t="s">
        <v>740</v>
      </c>
    </row>
    <row r="144" spans="1:13" hidden="1" outlineLevel="1" x14ac:dyDescent="0.35">
      <c r="A144" s="32"/>
      <c r="B144" s="179"/>
      <c r="C144" s="206" t="s">
        <v>246</v>
      </c>
      <c r="D144" s="85"/>
      <c r="E144" s="95"/>
      <c r="F144" s="3"/>
      <c r="G144" s="3"/>
      <c r="H144" s="226"/>
      <c r="I144" s="79"/>
      <c r="J144" s="80"/>
      <c r="K144" s="80"/>
      <c r="L144" s="238"/>
      <c r="M144" s="95"/>
    </row>
    <row r="145" spans="1:13" hidden="1" outlineLevel="1" x14ac:dyDescent="0.35">
      <c r="A145" s="32">
        <v>100</v>
      </c>
      <c r="B145" s="142">
        <v>20</v>
      </c>
      <c r="C145" s="86" t="s">
        <v>247</v>
      </c>
      <c r="D145" s="87" t="s">
        <v>8</v>
      </c>
      <c r="E145" s="98">
        <v>0.185</v>
      </c>
      <c r="F145" s="3"/>
      <c r="G145" s="3"/>
      <c r="H145" s="226">
        <f t="shared" si="18"/>
        <v>0</v>
      </c>
      <c r="I145" s="79">
        <f t="shared" si="19"/>
        <v>0</v>
      </c>
      <c r="J145" s="80">
        <f t="shared" si="20"/>
        <v>0</v>
      </c>
      <c r="K145" s="80">
        <f t="shared" si="21"/>
        <v>0</v>
      </c>
      <c r="L145" s="238"/>
      <c r="M145" s="92" t="s">
        <v>248</v>
      </c>
    </row>
    <row r="146" spans="1:13" ht="42" hidden="1" outlineLevel="1" x14ac:dyDescent="0.35">
      <c r="A146" s="32">
        <v>101</v>
      </c>
      <c r="B146" s="142">
        <v>21</v>
      </c>
      <c r="C146" s="86" t="s">
        <v>249</v>
      </c>
      <c r="D146" s="87" t="s">
        <v>8</v>
      </c>
      <c r="E146" s="100">
        <v>0.37</v>
      </c>
      <c r="F146" s="3"/>
      <c r="G146" s="3"/>
      <c r="H146" s="226">
        <f t="shared" si="18"/>
        <v>0</v>
      </c>
      <c r="I146" s="79">
        <f t="shared" si="19"/>
        <v>0</v>
      </c>
      <c r="J146" s="80">
        <f t="shared" si="20"/>
        <v>0</v>
      </c>
      <c r="K146" s="80">
        <f t="shared" si="21"/>
        <v>0</v>
      </c>
      <c r="L146" s="238"/>
      <c r="M146" s="92" t="s">
        <v>250</v>
      </c>
    </row>
    <row r="147" spans="1:13" hidden="1" outlineLevel="1" x14ac:dyDescent="0.35">
      <c r="A147" s="32">
        <v>102</v>
      </c>
      <c r="B147" s="142">
        <v>22</v>
      </c>
      <c r="C147" s="86" t="s">
        <v>251</v>
      </c>
      <c r="D147" s="87" t="s">
        <v>9</v>
      </c>
      <c r="E147" s="100">
        <v>11.84</v>
      </c>
      <c r="F147" s="3"/>
      <c r="G147" s="3"/>
      <c r="H147" s="226">
        <f t="shared" si="18"/>
        <v>0</v>
      </c>
      <c r="I147" s="79">
        <f t="shared" si="19"/>
        <v>0</v>
      </c>
      <c r="J147" s="80">
        <f t="shared" si="20"/>
        <v>0</v>
      </c>
      <c r="K147" s="80">
        <f t="shared" si="21"/>
        <v>0</v>
      </c>
      <c r="L147" s="238"/>
      <c r="M147" s="92" t="s">
        <v>741</v>
      </c>
    </row>
    <row r="148" spans="1:13" hidden="1" outlineLevel="1" x14ac:dyDescent="0.35">
      <c r="A148" s="32"/>
      <c r="B148" s="179"/>
      <c r="C148" s="206" t="s">
        <v>252</v>
      </c>
      <c r="D148" s="85"/>
      <c r="E148" s="95"/>
      <c r="F148" s="3"/>
      <c r="G148" s="3"/>
      <c r="H148" s="226"/>
      <c r="I148" s="79"/>
      <c r="J148" s="80"/>
      <c r="K148" s="80"/>
      <c r="L148" s="238"/>
      <c r="M148" s="95"/>
    </row>
    <row r="149" spans="1:13" ht="56" hidden="1" outlineLevel="1" x14ac:dyDescent="0.35">
      <c r="A149" s="32">
        <v>103</v>
      </c>
      <c r="B149" s="142">
        <v>23</v>
      </c>
      <c r="C149" s="86" t="s">
        <v>253</v>
      </c>
      <c r="D149" s="87" t="s">
        <v>9</v>
      </c>
      <c r="E149" s="99">
        <v>319.2</v>
      </c>
      <c r="F149" s="3"/>
      <c r="G149" s="3"/>
      <c r="H149" s="226">
        <f t="shared" si="18"/>
        <v>0</v>
      </c>
      <c r="I149" s="79">
        <f t="shared" si="19"/>
        <v>0</v>
      </c>
      <c r="J149" s="80">
        <f t="shared" si="20"/>
        <v>0</v>
      </c>
      <c r="K149" s="80">
        <f t="shared" si="21"/>
        <v>0</v>
      </c>
      <c r="L149" s="238"/>
      <c r="M149" s="92" t="s">
        <v>742</v>
      </c>
    </row>
    <row r="150" spans="1:13" ht="42" hidden="1" outlineLevel="1" x14ac:dyDescent="0.35">
      <c r="A150" s="32"/>
      <c r="B150" s="142"/>
      <c r="C150" s="205" t="s">
        <v>728</v>
      </c>
      <c r="D150" s="87"/>
      <c r="E150" s="99"/>
      <c r="F150" s="3"/>
      <c r="G150" s="3"/>
      <c r="H150" s="226"/>
      <c r="I150" s="79"/>
      <c r="J150" s="80"/>
      <c r="K150" s="80"/>
      <c r="L150" s="238"/>
      <c r="M150" s="92"/>
    </row>
    <row r="151" spans="1:13" hidden="1" outlineLevel="1" x14ac:dyDescent="0.35">
      <c r="A151" s="32"/>
      <c r="B151" s="142"/>
      <c r="C151" s="207" t="s">
        <v>729</v>
      </c>
      <c r="D151" s="87"/>
      <c r="E151" s="99"/>
      <c r="F151" s="3"/>
      <c r="G151" s="3"/>
      <c r="H151" s="226"/>
      <c r="I151" s="79"/>
      <c r="J151" s="80"/>
      <c r="K151" s="80"/>
      <c r="L151" s="238"/>
      <c r="M151" s="92"/>
    </row>
    <row r="152" spans="1:13" ht="70" hidden="1" outlineLevel="1" x14ac:dyDescent="0.35">
      <c r="A152" s="32">
        <v>104</v>
      </c>
      <c r="B152" s="143">
        <v>24</v>
      </c>
      <c r="C152" s="138" t="s">
        <v>760</v>
      </c>
      <c r="D152" s="139" t="s">
        <v>255</v>
      </c>
      <c r="E152" s="140">
        <v>113.586</v>
      </c>
      <c r="F152" s="3"/>
      <c r="G152" s="3"/>
      <c r="H152" s="226">
        <f t="shared" si="18"/>
        <v>0</v>
      </c>
      <c r="I152" s="79">
        <f t="shared" si="19"/>
        <v>0</v>
      </c>
      <c r="J152" s="80">
        <f t="shared" si="20"/>
        <v>0</v>
      </c>
      <c r="K152" s="80">
        <f t="shared" si="21"/>
        <v>0</v>
      </c>
      <c r="L152" s="238"/>
      <c r="M152" s="92" t="s">
        <v>743</v>
      </c>
    </row>
    <row r="153" spans="1:13" ht="28" hidden="1" outlineLevel="1" x14ac:dyDescent="0.35">
      <c r="A153" s="32">
        <v>105</v>
      </c>
      <c r="B153" s="143">
        <v>25</v>
      </c>
      <c r="C153" s="138" t="s">
        <v>730</v>
      </c>
      <c r="D153" s="139" t="s">
        <v>13</v>
      </c>
      <c r="E153" s="141">
        <v>612</v>
      </c>
      <c r="F153" s="3"/>
      <c r="G153" s="3"/>
      <c r="H153" s="226">
        <f t="shared" si="18"/>
        <v>0</v>
      </c>
      <c r="I153" s="79">
        <f t="shared" si="19"/>
        <v>0</v>
      </c>
      <c r="J153" s="80">
        <f t="shared" si="20"/>
        <v>0</v>
      </c>
      <c r="K153" s="80">
        <f t="shared" si="21"/>
        <v>0</v>
      </c>
      <c r="L153" s="238"/>
      <c r="M153" s="92"/>
    </row>
    <row r="154" spans="1:13" ht="42" hidden="1" outlineLevel="1" x14ac:dyDescent="0.35">
      <c r="A154" s="32">
        <v>106</v>
      </c>
      <c r="B154" s="142">
        <v>26</v>
      </c>
      <c r="C154" s="86" t="s">
        <v>731</v>
      </c>
      <c r="D154" s="87" t="s">
        <v>8</v>
      </c>
      <c r="E154" s="99">
        <v>5.1100000000000003</v>
      </c>
      <c r="F154" s="3"/>
      <c r="G154" s="3"/>
      <c r="H154" s="226">
        <f t="shared" si="18"/>
        <v>0</v>
      </c>
      <c r="I154" s="79">
        <f t="shared" si="19"/>
        <v>0</v>
      </c>
      <c r="J154" s="80">
        <f t="shared" si="20"/>
        <v>0</v>
      </c>
      <c r="K154" s="80">
        <f t="shared" si="21"/>
        <v>0</v>
      </c>
      <c r="L154" s="238"/>
      <c r="M154" s="92" t="s">
        <v>744</v>
      </c>
    </row>
    <row r="155" spans="1:13" ht="28" hidden="1" outlineLevel="1" x14ac:dyDescent="0.35">
      <c r="A155" s="32"/>
      <c r="B155" s="142"/>
      <c r="C155" s="207" t="s">
        <v>732</v>
      </c>
      <c r="D155" s="87"/>
      <c r="E155" s="99"/>
      <c r="F155" s="3"/>
      <c r="G155" s="3"/>
      <c r="H155" s="226"/>
      <c r="I155" s="79"/>
      <c r="J155" s="80"/>
      <c r="K155" s="80"/>
      <c r="L155" s="238"/>
      <c r="M155" s="92"/>
    </row>
    <row r="156" spans="1:13" hidden="1" outlineLevel="1" x14ac:dyDescent="0.35">
      <c r="A156" s="32">
        <v>107</v>
      </c>
      <c r="B156" s="142">
        <v>27</v>
      </c>
      <c r="C156" s="86" t="s">
        <v>257</v>
      </c>
      <c r="D156" s="87" t="s">
        <v>9</v>
      </c>
      <c r="E156" s="99">
        <v>412.10399999999998</v>
      </c>
      <c r="F156" s="3"/>
      <c r="G156" s="3"/>
      <c r="H156" s="226">
        <f t="shared" si="18"/>
        <v>0</v>
      </c>
      <c r="I156" s="79">
        <f t="shared" si="19"/>
        <v>0</v>
      </c>
      <c r="J156" s="80">
        <f t="shared" si="20"/>
        <v>0</v>
      </c>
      <c r="K156" s="80">
        <f t="shared" si="21"/>
        <v>0</v>
      </c>
      <c r="L156" s="238"/>
      <c r="M156" s="92" t="s">
        <v>248</v>
      </c>
    </row>
    <row r="157" spans="1:13" hidden="1" outlineLevel="1" x14ac:dyDescent="0.35">
      <c r="A157" s="32">
        <v>108</v>
      </c>
      <c r="B157" s="142">
        <v>28</v>
      </c>
      <c r="C157" s="86" t="s">
        <v>258</v>
      </c>
      <c r="D157" s="87" t="s">
        <v>9</v>
      </c>
      <c r="E157" s="99">
        <v>412.10399999999998</v>
      </c>
      <c r="F157" s="3"/>
      <c r="G157" s="3"/>
      <c r="H157" s="226">
        <f t="shared" si="18"/>
        <v>0</v>
      </c>
      <c r="I157" s="79">
        <f t="shared" si="19"/>
        <v>0</v>
      </c>
      <c r="J157" s="80">
        <f t="shared" si="20"/>
        <v>0</v>
      </c>
      <c r="K157" s="80">
        <f t="shared" si="21"/>
        <v>0</v>
      </c>
      <c r="L157" s="238"/>
      <c r="M157" s="92" t="s">
        <v>248</v>
      </c>
    </row>
    <row r="158" spans="1:13" ht="28" hidden="1" outlineLevel="1" x14ac:dyDescent="0.35">
      <c r="A158" s="32">
        <v>109</v>
      </c>
      <c r="B158" s="142">
        <v>29</v>
      </c>
      <c r="C158" s="86" t="s">
        <v>259</v>
      </c>
      <c r="D158" s="87" t="s">
        <v>9</v>
      </c>
      <c r="E158" s="99">
        <v>412.10399999999998</v>
      </c>
      <c r="F158" s="3"/>
      <c r="G158" s="3"/>
      <c r="H158" s="226">
        <f t="shared" si="18"/>
        <v>0</v>
      </c>
      <c r="I158" s="79">
        <f t="shared" si="19"/>
        <v>0</v>
      </c>
      <c r="J158" s="80">
        <f t="shared" si="20"/>
        <v>0</v>
      </c>
      <c r="K158" s="80">
        <f t="shared" si="21"/>
        <v>0</v>
      </c>
      <c r="L158" s="238"/>
      <c r="M158" s="92"/>
    </row>
    <row r="159" spans="1:13" ht="28" hidden="1" outlineLevel="1" x14ac:dyDescent="0.35">
      <c r="A159" s="32">
        <v>110</v>
      </c>
      <c r="B159" s="142">
        <v>30</v>
      </c>
      <c r="C159" s="86" t="s">
        <v>260</v>
      </c>
      <c r="D159" s="87" t="s">
        <v>9</v>
      </c>
      <c r="E159" s="99">
        <v>412.10399999999998</v>
      </c>
      <c r="F159" s="3"/>
      <c r="G159" s="3"/>
      <c r="H159" s="226">
        <f t="shared" si="18"/>
        <v>0</v>
      </c>
      <c r="I159" s="79">
        <f t="shared" si="19"/>
        <v>0</v>
      </c>
      <c r="J159" s="80">
        <f t="shared" si="20"/>
        <v>0</v>
      </c>
      <c r="K159" s="80">
        <f t="shared" si="21"/>
        <v>0</v>
      </c>
      <c r="L159" s="238"/>
      <c r="M159" s="92" t="s">
        <v>261</v>
      </c>
    </row>
    <row r="160" spans="1:13" ht="28" hidden="1" outlineLevel="1" x14ac:dyDescent="0.35">
      <c r="A160" s="32">
        <v>111</v>
      </c>
      <c r="B160" s="142">
        <v>31</v>
      </c>
      <c r="C160" s="86" t="s">
        <v>262</v>
      </c>
      <c r="D160" s="87" t="s">
        <v>9</v>
      </c>
      <c r="E160" s="99">
        <v>4105.8959999999997</v>
      </c>
      <c r="F160" s="3"/>
      <c r="G160" s="3"/>
      <c r="H160" s="226">
        <f t="shared" si="18"/>
        <v>0</v>
      </c>
      <c r="I160" s="79">
        <f t="shared" si="19"/>
        <v>0</v>
      </c>
      <c r="J160" s="80">
        <f t="shared" si="20"/>
        <v>0</v>
      </c>
      <c r="K160" s="80">
        <f t="shared" si="21"/>
        <v>0</v>
      </c>
      <c r="L160" s="238"/>
      <c r="M160" s="92" t="s">
        <v>261</v>
      </c>
    </row>
    <row r="161" spans="1:13" ht="42" hidden="1" outlineLevel="1" x14ac:dyDescent="0.35">
      <c r="A161" s="32">
        <v>112</v>
      </c>
      <c r="B161" s="142">
        <v>32</v>
      </c>
      <c r="C161" s="86" t="s">
        <v>263</v>
      </c>
      <c r="D161" s="87" t="s">
        <v>9</v>
      </c>
      <c r="E161" s="99">
        <v>4518</v>
      </c>
      <c r="F161" s="3"/>
      <c r="G161" s="3"/>
      <c r="H161" s="226">
        <f t="shared" si="18"/>
        <v>0</v>
      </c>
      <c r="I161" s="79">
        <f t="shared" si="19"/>
        <v>0</v>
      </c>
      <c r="J161" s="80">
        <f t="shared" si="20"/>
        <v>0</v>
      </c>
      <c r="K161" s="80">
        <f t="shared" si="21"/>
        <v>0</v>
      </c>
      <c r="L161" s="238"/>
      <c r="M161" s="92" t="s">
        <v>745</v>
      </c>
    </row>
    <row r="162" spans="1:13" hidden="1" outlineLevel="1" x14ac:dyDescent="0.35">
      <c r="A162" s="32"/>
      <c r="B162" s="179"/>
      <c r="C162" s="204" t="s">
        <v>733</v>
      </c>
      <c r="D162" s="85"/>
      <c r="E162" s="95"/>
      <c r="F162" s="3"/>
      <c r="G162" s="3"/>
      <c r="H162" s="226"/>
      <c r="I162" s="79"/>
      <c r="J162" s="80"/>
      <c r="K162" s="80"/>
      <c r="L162" s="238"/>
      <c r="M162" s="95"/>
    </row>
    <row r="163" spans="1:13" hidden="1" outlineLevel="1" x14ac:dyDescent="0.35">
      <c r="A163" s="32"/>
      <c r="B163" s="179"/>
      <c r="C163" s="206" t="s">
        <v>734</v>
      </c>
      <c r="D163" s="85"/>
      <c r="E163" s="95"/>
      <c r="F163" s="3"/>
      <c r="G163" s="3"/>
      <c r="H163" s="226"/>
      <c r="I163" s="79"/>
      <c r="J163" s="80"/>
      <c r="K163" s="80"/>
      <c r="L163" s="238"/>
      <c r="M163" s="95"/>
    </row>
    <row r="164" spans="1:13" ht="70" hidden="1" outlineLevel="1" x14ac:dyDescent="0.35">
      <c r="A164" s="32">
        <v>113</v>
      </c>
      <c r="B164" s="142">
        <v>33</v>
      </c>
      <c r="C164" s="86" t="s">
        <v>254</v>
      </c>
      <c r="D164" s="87" t="s">
        <v>255</v>
      </c>
      <c r="E164" s="136">
        <v>55.454999999999998</v>
      </c>
      <c r="F164" s="3"/>
      <c r="G164" s="3"/>
      <c r="H164" s="226"/>
      <c r="I164" s="79"/>
      <c r="J164" s="80"/>
      <c r="K164" s="80"/>
      <c r="L164" s="238"/>
      <c r="M164" s="92" t="s">
        <v>746</v>
      </c>
    </row>
    <row r="165" spans="1:13" ht="28" hidden="1" outlineLevel="1" x14ac:dyDescent="0.35">
      <c r="A165" s="32"/>
      <c r="B165" s="179"/>
      <c r="C165" s="206" t="s">
        <v>256</v>
      </c>
      <c r="D165" s="85"/>
      <c r="E165" s="95"/>
      <c r="F165" s="3"/>
      <c r="G165" s="3"/>
      <c r="H165" s="226"/>
      <c r="I165" s="79"/>
      <c r="J165" s="80"/>
      <c r="K165" s="80"/>
      <c r="L165" s="238"/>
      <c r="M165" s="95"/>
    </row>
    <row r="166" spans="1:13" hidden="1" outlineLevel="1" x14ac:dyDescent="0.35">
      <c r="A166" s="32">
        <v>114</v>
      </c>
      <c r="B166" s="142">
        <v>34</v>
      </c>
      <c r="C166" s="86" t="s">
        <v>257</v>
      </c>
      <c r="D166" s="87" t="s">
        <v>9</v>
      </c>
      <c r="E166" s="98">
        <v>37.503999999999998</v>
      </c>
      <c r="F166" s="3"/>
      <c r="G166" s="3"/>
      <c r="H166" s="226">
        <f t="shared" si="18"/>
        <v>0</v>
      </c>
      <c r="I166" s="79">
        <f t="shared" si="19"/>
        <v>0</v>
      </c>
      <c r="J166" s="80">
        <f t="shared" si="20"/>
        <v>0</v>
      </c>
      <c r="K166" s="80">
        <f t="shared" si="21"/>
        <v>0</v>
      </c>
      <c r="L166" s="238"/>
      <c r="M166" s="92" t="s">
        <v>248</v>
      </c>
    </row>
    <row r="167" spans="1:13" hidden="1" outlineLevel="1" x14ac:dyDescent="0.35">
      <c r="A167" s="32">
        <v>115</v>
      </c>
      <c r="B167" s="142">
        <v>35</v>
      </c>
      <c r="C167" s="86" t="s">
        <v>258</v>
      </c>
      <c r="D167" s="87" t="s">
        <v>9</v>
      </c>
      <c r="E167" s="98">
        <v>37.503999999999998</v>
      </c>
      <c r="F167" s="3"/>
      <c r="G167" s="3"/>
      <c r="H167" s="226">
        <f t="shared" si="18"/>
        <v>0</v>
      </c>
      <c r="I167" s="79">
        <f t="shared" si="19"/>
        <v>0</v>
      </c>
      <c r="J167" s="80">
        <f t="shared" si="20"/>
        <v>0</v>
      </c>
      <c r="K167" s="80">
        <f t="shared" si="21"/>
        <v>0</v>
      </c>
      <c r="L167" s="238"/>
      <c r="M167" s="92" t="s">
        <v>248</v>
      </c>
    </row>
    <row r="168" spans="1:13" ht="28" hidden="1" outlineLevel="1" x14ac:dyDescent="0.35">
      <c r="A168" s="32">
        <v>116</v>
      </c>
      <c r="B168" s="142">
        <v>36</v>
      </c>
      <c r="C168" s="86" t="s">
        <v>259</v>
      </c>
      <c r="D168" s="87" t="s">
        <v>9</v>
      </c>
      <c r="E168" s="98">
        <v>37.503999999999998</v>
      </c>
      <c r="F168" s="3"/>
      <c r="G168" s="3"/>
      <c r="H168" s="226">
        <f t="shared" si="18"/>
        <v>0</v>
      </c>
      <c r="I168" s="79">
        <f t="shared" si="19"/>
        <v>0</v>
      </c>
      <c r="J168" s="80">
        <f t="shared" si="20"/>
        <v>0</v>
      </c>
      <c r="K168" s="80">
        <f t="shared" si="21"/>
        <v>0</v>
      </c>
      <c r="L168" s="238"/>
      <c r="M168" s="92"/>
    </row>
    <row r="169" spans="1:13" ht="28" hidden="1" outlineLevel="1" x14ac:dyDescent="0.35">
      <c r="A169" s="32">
        <v>117</v>
      </c>
      <c r="B169" s="142">
        <v>37</v>
      </c>
      <c r="C169" s="86" t="s">
        <v>260</v>
      </c>
      <c r="D169" s="87" t="s">
        <v>9</v>
      </c>
      <c r="E169" s="98">
        <v>37.503999999999998</v>
      </c>
      <c r="F169" s="3"/>
      <c r="G169" s="3"/>
      <c r="H169" s="226">
        <f t="shared" si="18"/>
        <v>0</v>
      </c>
      <c r="I169" s="79">
        <f t="shared" si="19"/>
        <v>0</v>
      </c>
      <c r="J169" s="80">
        <f t="shared" si="20"/>
        <v>0</v>
      </c>
      <c r="K169" s="80">
        <f t="shared" si="21"/>
        <v>0</v>
      </c>
      <c r="L169" s="238"/>
      <c r="M169" s="92" t="s">
        <v>261</v>
      </c>
    </row>
    <row r="170" spans="1:13" ht="28" hidden="1" outlineLevel="1" x14ac:dyDescent="0.35">
      <c r="A170" s="32">
        <v>118</v>
      </c>
      <c r="B170" s="142">
        <v>38</v>
      </c>
      <c r="C170" s="86" t="s">
        <v>262</v>
      </c>
      <c r="D170" s="87" t="s">
        <v>9</v>
      </c>
      <c r="E170" s="98">
        <v>2250.4960000000001</v>
      </c>
      <c r="F170" s="3"/>
      <c r="G170" s="3"/>
      <c r="H170" s="226">
        <f t="shared" si="18"/>
        <v>0</v>
      </c>
      <c r="I170" s="79">
        <f t="shared" si="19"/>
        <v>0</v>
      </c>
      <c r="J170" s="80">
        <f t="shared" si="20"/>
        <v>0</v>
      </c>
      <c r="K170" s="80">
        <f t="shared" si="21"/>
        <v>0</v>
      </c>
      <c r="L170" s="238"/>
      <c r="M170" s="92" t="s">
        <v>261</v>
      </c>
    </row>
    <row r="171" spans="1:13" ht="42" hidden="1" outlineLevel="1" x14ac:dyDescent="0.35">
      <c r="A171" s="32">
        <v>119</v>
      </c>
      <c r="B171" s="142">
        <v>39</v>
      </c>
      <c r="C171" s="86" t="s">
        <v>263</v>
      </c>
      <c r="D171" s="87" t="s">
        <v>9</v>
      </c>
      <c r="E171" s="94">
        <v>2288</v>
      </c>
      <c r="F171" s="3"/>
      <c r="G171" s="3"/>
      <c r="H171" s="226"/>
      <c r="I171" s="79"/>
      <c r="J171" s="80"/>
      <c r="K171" s="80"/>
      <c r="L171" s="238"/>
      <c r="M171" s="92" t="s">
        <v>747</v>
      </c>
    </row>
    <row r="172" spans="1:13" ht="28" hidden="1" outlineLevel="1" x14ac:dyDescent="0.35">
      <c r="A172" s="32"/>
      <c r="B172" s="179"/>
      <c r="C172" s="204" t="s">
        <v>264</v>
      </c>
      <c r="D172" s="85"/>
      <c r="E172" s="95"/>
      <c r="F172" s="3"/>
      <c r="G172" s="3"/>
      <c r="H172" s="226"/>
      <c r="I172" s="79"/>
      <c r="J172" s="80"/>
      <c r="K172" s="80"/>
      <c r="L172" s="238"/>
      <c r="M172" s="95"/>
    </row>
    <row r="173" spans="1:13" hidden="1" outlineLevel="1" x14ac:dyDescent="0.35">
      <c r="A173" s="32"/>
      <c r="B173" s="179"/>
      <c r="C173" s="206" t="s">
        <v>265</v>
      </c>
      <c r="D173" s="85"/>
      <c r="E173" s="95"/>
      <c r="F173" s="3"/>
      <c r="G173" s="3"/>
      <c r="H173" s="226"/>
      <c r="I173" s="79"/>
      <c r="J173" s="80"/>
      <c r="K173" s="80"/>
      <c r="L173" s="238"/>
      <c r="M173" s="95"/>
    </row>
    <row r="174" spans="1:13" ht="56" hidden="1" outlineLevel="1" x14ac:dyDescent="0.35">
      <c r="A174" s="32">
        <v>120</v>
      </c>
      <c r="B174" s="142">
        <v>40</v>
      </c>
      <c r="C174" s="86" t="s">
        <v>266</v>
      </c>
      <c r="D174" s="87" t="s">
        <v>267</v>
      </c>
      <c r="E174" s="98">
        <v>4.4880000000000004</v>
      </c>
      <c r="F174" s="3"/>
      <c r="G174" s="3"/>
      <c r="H174" s="226">
        <f t="shared" si="18"/>
        <v>0</v>
      </c>
      <c r="I174" s="79">
        <f t="shared" si="19"/>
        <v>0</v>
      </c>
      <c r="J174" s="80">
        <f t="shared" si="20"/>
        <v>0</v>
      </c>
      <c r="K174" s="80">
        <f t="shared" si="21"/>
        <v>0</v>
      </c>
      <c r="L174" s="238"/>
      <c r="M174" s="92" t="s">
        <v>748</v>
      </c>
    </row>
    <row r="175" spans="1:13" hidden="1" outlineLevel="1" x14ac:dyDescent="0.35">
      <c r="A175" s="32"/>
      <c r="B175" s="179"/>
      <c r="C175" s="206" t="s">
        <v>268</v>
      </c>
      <c r="D175" s="85"/>
      <c r="E175" s="95"/>
      <c r="F175" s="3"/>
      <c r="G175" s="3"/>
      <c r="H175" s="226"/>
      <c r="I175" s="79"/>
      <c r="J175" s="80"/>
      <c r="K175" s="80"/>
      <c r="L175" s="238"/>
      <c r="M175" s="95"/>
    </row>
    <row r="176" spans="1:13" hidden="1" outlineLevel="1" x14ac:dyDescent="0.35">
      <c r="A176" s="32">
        <v>121</v>
      </c>
      <c r="B176" s="142">
        <v>41</v>
      </c>
      <c r="C176" s="86" t="s">
        <v>257</v>
      </c>
      <c r="D176" s="87" t="s">
        <v>9</v>
      </c>
      <c r="E176" s="98">
        <v>17.846</v>
      </c>
      <c r="F176" s="3"/>
      <c r="G176" s="3"/>
      <c r="H176" s="226">
        <f t="shared" si="18"/>
        <v>0</v>
      </c>
      <c r="I176" s="79">
        <f t="shared" si="19"/>
        <v>0</v>
      </c>
      <c r="J176" s="80">
        <f t="shared" si="20"/>
        <v>0</v>
      </c>
      <c r="K176" s="80">
        <f t="shared" si="21"/>
        <v>0</v>
      </c>
      <c r="L176" s="238"/>
      <c r="M176" s="92" t="s">
        <v>248</v>
      </c>
    </row>
    <row r="177" spans="1:13" hidden="1" outlineLevel="1" x14ac:dyDescent="0.35">
      <c r="A177" s="32">
        <v>122</v>
      </c>
      <c r="B177" s="142">
        <v>42</v>
      </c>
      <c r="C177" s="86" t="s">
        <v>258</v>
      </c>
      <c r="D177" s="87" t="s">
        <v>9</v>
      </c>
      <c r="E177" s="98">
        <v>17.846</v>
      </c>
      <c r="F177" s="3"/>
      <c r="G177" s="3"/>
      <c r="H177" s="226"/>
      <c r="I177" s="79"/>
      <c r="J177" s="80"/>
      <c r="K177" s="80"/>
      <c r="L177" s="238"/>
      <c r="M177" s="92" t="s">
        <v>248</v>
      </c>
    </row>
    <row r="178" spans="1:13" ht="28" hidden="1" outlineLevel="1" x14ac:dyDescent="0.35">
      <c r="A178" s="32">
        <v>123</v>
      </c>
      <c r="B178" s="142">
        <v>43</v>
      </c>
      <c r="C178" s="86" t="s">
        <v>259</v>
      </c>
      <c r="D178" s="87" t="s">
        <v>9</v>
      </c>
      <c r="E178" s="98">
        <v>17.846</v>
      </c>
      <c r="F178" s="3"/>
      <c r="G178" s="3"/>
      <c r="H178" s="226">
        <f t="shared" si="18"/>
        <v>0</v>
      </c>
      <c r="I178" s="79">
        <f t="shared" si="19"/>
        <v>0</v>
      </c>
      <c r="J178" s="80">
        <f t="shared" si="20"/>
        <v>0</v>
      </c>
      <c r="K178" s="80">
        <f t="shared" si="21"/>
        <v>0</v>
      </c>
      <c r="L178" s="238"/>
      <c r="M178" s="92"/>
    </row>
    <row r="179" spans="1:13" ht="28" hidden="1" outlineLevel="1" x14ac:dyDescent="0.35">
      <c r="A179" s="32">
        <v>124</v>
      </c>
      <c r="B179" s="142">
        <v>44</v>
      </c>
      <c r="C179" s="86" t="s">
        <v>260</v>
      </c>
      <c r="D179" s="87" t="s">
        <v>9</v>
      </c>
      <c r="E179" s="98">
        <v>17.846</v>
      </c>
      <c r="F179" s="3"/>
      <c r="G179" s="3"/>
      <c r="H179" s="226">
        <f t="shared" si="18"/>
        <v>0</v>
      </c>
      <c r="I179" s="79">
        <f t="shared" si="19"/>
        <v>0</v>
      </c>
      <c r="J179" s="80">
        <f t="shared" si="20"/>
        <v>0</v>
      </c>
      <c r="K179" s="80">
        <f t="shared" si="21"/>
        <v>0</v>
      </c>
      <c r="L179" s="238"/>
      <c r="M179" s="92" t="s">
        <v>261</v>
      </c>
    </row>
    <row r="180" spans="1:13" ht="28" hidden="1" outlineLevel="1" x14ac:dyDescent="0.35">
      <c r="A180" s="32">
        <v>125</v>
      </c>
      <c r="B180" s="142">
        <v>45</v>
      </c>
      <c r="C180" s="86" t="s">
        <v>262</v>
      </c>
      <c r="D180" s="87" t="s">
        <v>9</v>
      </c>
      <c r="E180" s="98">
        <v>193.154</v>
      </c>
      <c r="F180" s="3"/>
      <c r="G180" s="3"/>
      <c r="H180" s="226"/>
      <c r="I180" s="79"/>
      <c r="J180" s="80"/>
      <c r="K180" s="80"/>
      <c r="L180" s="238"/>
      <c r="M180" s="92" t="s">
        <v>261</v>
      </c>
    </row>
    <row r="181" spans="1:13" ht="42" hidden="1" outlineLevel="1" x14ac:dyDescent="0.35">
      <c r="A181" s="32">
        <v>126</v>
      </c>
      <c r="B181" s="142">
        <v>46</v>
      </c>
      <c r="C181" s="86" t="s">
        <v>263</v>
      </c>
      <c r="D181" s="87" t="s">
        <v>9</v>
      </c>
      <c r="E181" s="94">
        <v>211</v>
      </c>
      <c r="F181" s="3"/>
      <c r="G181" s="3"/>
      <c r="H181" s="226"/>
      <c r="I181" s="79"/>
      <c r="J181" s="80"/>
      <c r="K181" s="80"/>
      <c r="L181" s="238"/>
      <c r="M181" s="92" t="s">
        <v>749</v>
      </c>
    </row>
    <row r="182" spans="1:13" ht="28" hidden="1" outlineLevel="1" x14ac:dyDescent="0.35">
      <c r="A182" s="32"/>
      <c r="B182" s="179"/>
      <c r="C182" s="204" t="s">
        <v>269</v>
      </c>
      <c r="D182" s="95"/>
      <c r="E182" s="95"/>
      <c r="F182" s="3"/>
      <c r="G182" s="3"/>
      <c r="H182" s="226"/>
      <c r="I182" s="79"/>
      <c r="J182" s="80"/>
      <c r="K182" s="80"/>
      <c r="L182" s="238"/>
      <c r="M182" s="95"/>
    </row>
    <row r="183" spans="1:13" hidden="1" outlineLevel="1" x14ac:dyDescent="0.35">
      <c r="A183" s="32"/>
      <c r="B183" s="179"/>
      <c r="C183" s="206" t="s">
        <v>270</v>
      </c>
      <c r="D183" s="95"/>
      <c r="E183" s="95"/>
      <c r="F183" s="3"/>
      <c r="G183" s="3"/>
      <c r="H183" s="226"/>
      <c r="I183" s="79"/>
      <c r="J183" s="80"/>
      <c r="K183" s="80"/>
      <c r="L183" s="238"/>
      <c r="M183" s="95"/>
    </row>
    <row r="184" spans="1:13" hidden="1" outlineLevel="1" x14ac:dyDescent="0.35">
      <c r="A184" s="32">
        <v>127</v>
      </c>
      <c r="B184" s="142">
        <v>47</v>
      </c>
      <c r="C184" s="86" t="s">
        <v>271</v>
      </c>
      <c r="D184" s="93" t="s">
        <v>15</v>
      </c>
      <c r="E184" s="136">
        <v>2.665E-2</v>
      </c>
      <c r="F184" s="3"/>
      <c r="G184" s="3"/>
      <c r="H184" s="226"/>
      <c r="I184" s="79"/>
      <c r="J184" s="80"/>
      <c r="K184" s="80"/>
      <c r="L184" s="238"/>
      <c r="M184" s="92"/>
    </row>
    <row r="185" spans="1:13" ht="28" hidden="1" outlineLevel="1" x14ac:dyDescent="0.35">
      <c r="A185" s="32">
        <v>128</v>
      </c>
      <c r="B185" s="142">
        <v>48</v>
      </c>
      <c r="C185" s="86" t="s">
        <v>272</v>
      </c>
      <c r="D185" s="93" t="s">
        <v>13</v>
      </c>
      <c r="E185" s="94">
        <v>6</v>
      </c>
      <c r="F185" s="3"/>
      <c r="G185" s="3"/>
      <c r="H185" s="226">
        <f t="shared" ref="H185:H254" si="22">G185+F185</f>
        <v>0</v>
      </c>
      <c r="I185" s="79">
        <f t="shared" ref="I185:I254" si="23">F185/E185</f>
        <v>0</v>
      </c>
      <c r="J185" s="80">
        <f t="shared" ref="J185:J254" si="24">G185/E185</f>
        <v>0</v>
      </c>
      <c r="K185" s="80">
        <f t="shared" ref="K185:K254" si="25">J185+I185</f>
        <v>0</v>
      </c>
      <c r="L185" s="238"/>
      <c r="M185" s="92"/>
    </row>
    <row r="186" spans="1:13" hidden="1" outlineLevel="1" x14ac:dyDescent="0.35">
      <c r="A186" s="32"/>
      <c r="B186" s="179"/>
      <c r="C186" s="206" t="s">
        <v>273</v>
      </c>
      <c r="D186" s="95"/>
      <c r="E186" s="95"/>
      <c r="F186" s="3"/>
      <c r="G186" s="3"/>
      <c r="H186" s="226"/>
      <c r="I186" s="79"/>
      <c r="J186" s="80"/>
      <c r="K186" s="80"/>
      <c r="L186" s="238"/>
      <c r="M186" s="95"/>
    </row>
    <row r="187" spans="1:13" ht="42" hidden="1" outlineLevel="1" x14ac:dyDescent="0.35">
      <c r="A187" s="32">
        <v>129</v>
      </c>
      <c r="B187" s="142">
        <v>49</v>
      </c>
      <c r="C187" s="86" t="s">
        <v>274</v>
      </c>
      <c r="D187" s="93" t="s">
        <v>267</v>
      </c>
      <c r="E187" s="98">
        <v>0.59699999999999998</v>
      </c>
      <c r="F187" s="3"/>
      <c r="G187" s="3"/>
      <c r="H187" s="226"/>
      <c r="I187" s="79"/>
      <c r="J187" s="80"/>
      <c r="K187" s="80"/>
      <c r="L187" s="238"/>
      <c r="M187" s="92" t="s">
        <v>275</v>
      </c>
    </row>
    <row r="188" spans="1:13" hidden="1" outlineLevel="1" x14ac:dyDescent="0.35">
      <c r="A188" s="32"/>
      <c r="B188" s="179"/>
      <c r="C188" s="206" t="s">
        <v>268</v>
      </c>
      <c r="D188" s="95"/>
      <c r="E188" s="95"/>
      <c r="F188" s="3"/>
      <c r="G188" s="3"/>
      <c r="H188" s="226"/>
      <c r="I188" s="79"/>
      <c r="J188" s="80"/>
      <c r="K188" s="80"/>
      <c r="L188" s="238"/>
      <c r="M188" s="95"/>
    </row>
    <row r="189" spans="1:13" ht="28" hidden="1" outlineLevel="1" x14ac:dyDescent="0.35">
      <c r="A189" s="32">
        <v>130</v>
      </c>
      <c r="B189" s="142">
        <v>50</v>
      </c>
      <c r="C189" s="92" t="s">
        <v>262</v>
      </c>
      <c r="D189" s="93" t="s">
        <v>9</v>
      </c>
      <c r="E189" s="100">
        <v>27.44</v>
      </c>
      <c r="F189" s="3"/>
      <c r="G189" s="3"/>
      <c r="H189" s="226">
        <f t="shared" si="22"/>
        <v>0</v>
      </c>
      <c r="I189" s="79">
        <f t="shared" si="23"/>
        <v>0</v>
      </c>
      <c r="J189" s="80">
        <f t="shared" si="24"/>
        <v>0</v>
      </c>
      <c r="K189" s="80">
        <f t="shared" si="25"/>
        <v>0</v>
      </c>
      <c r="L189" s="238"/>
      <c r="M189" s="92" t="s">
        <v>261</v>
      </c>
    </row>
    <row r="190" spans="1:13" ht="42" hidden="1" outlineLevel="1" x14ac:dyDescent="0.35">
      <c r="A190" s="32">
        <v>131</v>
      </c>
      <c r="B190" s="142">
        <v>51</v>
      </c>
      <c r="C190" s="92" t="s">
        <v>263</v>
      </c>
      <c r="D190" s="93" t="s">
        <v>9</v>
      </c>
      <c r="E190" s="100">
        <v>27.44</v>
      </c>
      <c r="F190" s="3"/>
      <c r="G190" s="3"/>
      <c r="H190" s="226"/>
      <c r="I190" s="79"/>
      <c r="J190" s="80"/>
      <c r="K190" s="80"/>
      <c r="L190" s="238"/>
      <c r="M190" s="92" t="s">
        <v>750</v>
      </c>
    </row>
    <row r="191" spans="1:13" ht="28" hidden="1" outlineLevel="1" x14ac:dyDescent="0.35">
      <c r="A191" s="32"/>
      <c r="B191" s="179"/>
      <c r="C191" s="204" t="s">
        <v>276</v>
      </c>
      <c r="D191" s="95"/>
      <c r="E191" s="95"/>
      <c r="F191" s="3"/>
      <c r="G191" s="3"/>
      <c r="H191" s="226"/>
      <c r="I191" s="79"/>
      <c r="J191" s="80"/>
      <c r="K191" s="80"/>
      <c r="L191" s="238"/>
      <c r="M191" s="95"/>
    </row>
    <row r="192" spans="1:13" hidden="1" outlineLevel="1" x14ac:dyDescent="0.35">
      <c r="A192" s="32"/>
      <c r="B192" s="179"/>
      <c r="C192" s="206" t="s">
        <v>277</v>
      </c>
      <c r="D192" s="95"/>
      <c r="E192" s="95"/>
      <c r="F192" s="3"/>
      <c r="G192" s="3"/>
      <c r="H192" s="226"/>
      <c r="I192" s="79"/>
      <c r="J192" s="80"/>
      <c r="K192" s="80"/>
      <c r="L192" s="238"/>
      <c r="M192" s="95"/>
    </row>
    <row r="193" spans="1:13" ht="28" hidden="1" outlineLevel="1" x14ac:dyDescent="0.35">
      <c r="A193" s="32">
        <v>132</v>
      </c>
      <c r="B193" s="142">
        <v>52</v>
      </c>
      <c r="C193" s="92" t="s">
        <v>278</v>
      </c>
      <c r="D193" s="93" t="s">
        <v>279</v>
      </c>
      <c r="E193" s="94">
        <v>559.67999999999995</v>
      </c>
      <c r="F193" s="3"/>
      <c r="G193" s="3"/>
      <c r="H193" s="226">
        <f t="shared" si="22"/>
        <v>0</v>
      </c>
      <c r="I193" s="79">
        <f t="shared" si="23"/>
        <v>0</v>
      </c>
      <c r="J193" s="80">
        <f t="shared" si="24"/>
        <v>0</v>
      </c>
      <c r="K193" s="80">
        <f t="shared" si="25"/>
        <v>0</v>
      </c>
      <c r="L193" s="238"/>
      <c r="M193" s="92"/>
    </row>
    <row r="194" spans="1:13" ht="42" hidden="1" outlineLevel="1" x14ac:dyDescent="0.35">
      <c r="A194" s="32">
        <v>133</v>
      </c>
      <c r="B194" s="142">
        <v>53</v>
      </c>
      <c r="C194" s="92" t="s">
        <v>735</v>
      </c>
      <c r="D194" s="93" t="s">
        <v>8</v>
      </c>
      <c r="E194" s="94">
        <v>18.04</v>
      </c>
      <c r="F194" s="3"/>
      <c r="G194" s="3"/>
      <c r="H194" s="226">
        <f t="shared" si="22"/>
        <v>0</v>
      </c>
      <c r="I194" s="79">
        <f t="shared" si="23"/>
        <v>0</v>
      </c>
      <c r="J194" s="80">
        <f t="shared" si="24"/>
        <v>0</v>
      </c>
      <c r="K194" s="80">
        <f t="shared" si="25"/>
        <v>0</v>
      </c>
      <c r="L194" s="238"/>
      <c r="M194" s="92" t="s">
        <v>751</v>
      </c>
    </row>
    <row r="195" spans="1:13" hidden="1" outlineLevel="1" x14ac:dyDescent="0.35">
      <c r="A195" s="32"/>
      <c r="B195" s="179"/>
      <c r="C195" s="206" t="s">
        <v>280</v>
      </c>
      <c r="D195" s="95"/>
      <c r="E195" s="95"/>
      <c r="F195" s="3"/>
      <c r="G195" s="3"/>
      <c r="H195" s="226"/>
      <c r="I195" s="79"/>
      <c r="J195" s="80"/>
      <c r="K195" s="80"/>
      <c r="L195" s="238"/>
      <c r="M195" s="95"/>
    </row>
    <row r="196" spans="1:13" ht="70" hidden="1" outlineLevel="1" x14ac:dyDescent="0.35">
      <c r="A196" s="32">
        <v>134</v>
      </c>
      <c r="B196" s="142">
        <v>54</v>
      </c>
      <c r="C196" s="92" t="s">
        <v>281</v>
      </c>
      <c r="D196" s="93" t="s">
        <v>15</v>
      </c>
      <c r="E196" s="100">
        <v>12.92</v>
      </c>
      <c r="F196" s="3"/>
      <c r="G196" s="3"/>
      <c r="H196" s="226"/>
      <c r="I196" s="79"/>
      <c r="J196" s="80"/>
      <c r="K196" s="80"/>
      <c r="L196" s="238"/>
      <c r="M196" s="92" t="s">
        <v>752</v>
      </c>
    </row>
    <row r="197" spans="1:13" ht="42" hidden="1" outlineLevel="1" x14ac:dyDescent="0.35">
      <c r="A197" s="32">
        <v>135</v>
      </c>
      <c r="B197" s="142">
        <v>55</v>
      </c>
      <c r="C197" s="92" t="s">
        <v>282</v>
      </c>
      <c r="D197" s="93" t="s">
        <v>8</v>
      </c>
      <c r="E197" s="100">
        <v>11.15</v>
      </c>
      <c r="F197" s="3"/>
      <c r="G197" s="3"/>
      <c r="H197" s="226"/>
      <c r="I197" s="79"/>
      <c r="J197" s="80"/>
      <c r="K197" s="80"/>
      <c r="L197" s="238"/>
      <c r="M197" s="92" t="s">
        <v>283</v>
      </c>
    </row>
    <row r="198" spans="1:13" hidden="1" outlineLevel="1" x14ac:dyDescent="0.35">
      <c r="A198" s="32"/>
      <c r="B198" s="179"/>
      <c r="C198" s="206" t="s">
        <v>268</v>
      </c>
      <c r="D198" s="95"/>
      <c r="E198" s="95"/>
      <c r="F198" s="3"/>
      <c r="G198" s="3"/>
      <c r="H198" s="226"/>
      <c r="I198" s="79"/>
      <c r="J198" s="80"/>
      <c r="K198" s="80"/>
      <c r="L198" s="238"/>
      <c r="M198" s="95"/>
    </row>
    <row r="199" spans="1:13" ht="28" hidden="1" outlineLevel="1" x14ac:dyDescent="0.35">
      <c r="A199" s="32">
        <v>136</v>
      </c>
      <c r="B199" s="142">
        <v>56</v>
      </c>
      <c r="C199" s="92" t="s">
        <v>262</v>
      </c>
      <c r="D199" s="93" t="s">
        <v>9</v>
      </c>
      <c r="E199" s="94">
        <v>353</v>
      </c>
      <c r="F199" s="3"/>
      <c r="G199" s="3"/>
      <c r="H199" s="226"/>
      <c r="I199" s="79"/>
      <c r="J199" s="80"/>
      <c r="K199" s="80"/>
      <c r="L199" s="238"/>
      <c r="M199" s="92" t="s">
        <v>261</v>
      </c>
    </row>
    <row r="200" spans="1:13" ht="42" hidden="1" outlineLevel="1" x14ac:dyDescent="0.35">
      <c r="A200" s="32">
        <v>137</v>
      </c>
      <c r="B200" s="142">
        <v>57</v>
      </c>
      <c r="C200" s="92" t="s">
        <v>263</v>
      </c>
      <c r="D200" s="93" t="s">
        <v>9</v>
      </c>
      <c r="E200" s="94">
        <v>353</v>
      </c>
      <c r="F200" s="3"/>
      <c r="G200" s="3"/>
      <c r="H200" s="226"/>
      <c r="I200" s="79"/>
      <c r="J200" s="80"/>
      <c r="K200" s="80"/>
      <c r="L200" s="238"/>
      <c r="M200" s="92" t="s">
        <v>753</v>
      </c>
    </row>
    <row r="201" spans="1:13" hidden="1" outlineLevel="1" x14ac:dyDescent="0.35">
      <c r="A201" s="32"/>
      <c r="B201" s="179"/>
      <c r="C201" s="206" t="s">
        <v>284</v>
      </c>
      <c r="D201" s="95"/>
      <c r="E201" s="95"/>
      <c r="F201" s="3"/>
      <c r="G201" s="3"/>
      <c r="H201" s="226"/>
      <c r="I201" s="79"/>
      <c r="J201" s="80"/>
      <c r="K201" s="80"/>
      <c r="L201" s="238"/>
      <c r="M201" s="95"/>
    </row>
    <row r="202" spans="1:13" ht="42" hidden="1" outlineLevel="1" x14ac:dyDescent="0.35">
      <c r="A202" s="32">
        <v>138</v>
      </c>
      <c r="B202" s="142">
        <v>58</v>
      </c>
      <c r="C202" s="92" t="s">
        <v>736</v>
      </c>
      <c r="D202" s="93" t="s">
        <v>10</v>
      </c>
      <c r="E202" s="100">
        <v>263.12</v>
      </c>
      <c r="F202" s="3"/>
      <c r="G202" s="3"/>
      <c r="H202" s="226"/>
      <c r="I202" s="79"/>
      <c r="J202" s="80"/>
      <c r="K202" s="80"/>
      <c r="L202" s="238"/>
      <c r="M202" s="92" t="s">
        <v>754</v>
      </c>
    </row>
    <row r="203" spans="1:13" ht="15.5" hidden="1" outlineLevel="1" x14ac:dyDescent="0.35">
      <c r="A203" s="32">
        <v>139</v>
      </c>
      <c r="B203" s="186">
        <v>59</v>
      </c>
      <c r="C203" s="144" t="s">
        <v>285</v>
      </c>
      <c r="D203" s="145" t="s">
        <v>15</v>
      </c>
      <c r="E203" s="145">
        <v>43.768999999999998</v>
      </c>
      <c r="F203" s="3"/>
      <c r="G203" s="3"/>
      <c r="H203" s="226"/>
      <c r="I203" s="79"/>
      <c r="J203" s="80"/>
      <c r="K203" s="80"/>
      <c r="L203" s="238"/>
      <c r="M203" s="34" t="s">
        <v>286</v>
      </c>
    </row>
    <row r="204" spans="1:13" ht="31" hidden="1" outlineLevel="1" x14ac:dyDescent="0.35">
      <c r="A204" s="32">
        <v>140</v>
      </c>
      <c r="B204" s="186">
        <v>60</v>
      </c>
      <c r="C204" s="17" t="s">
        <v>761</v>
      </c>
      <c r="D204" s="145" t="s">
        <v>15</v>
      </c>
      <c r="E204" s="145">
        <v>43.768999999999998</v>
      </c>
      <c r="F204" s="3"/>
      <c r="G204" s="3"/>
      <c r="H204" s="226"/>
      <c r="I204" s="79"/>
      <c r="J204" s="80"/>
      <c r="K204" s="80"/>
      <c r="L204" s="238"/>
      <c r="M204" s="137"/>
    </row>
    <row r="205" spans="1:13" ht="15.5" hidden="1" outlineLevel="1" x14ac:dyDescent="0.35">
      <c r="A205" s="32">
        <v>141</v>
      </c>
      <c r="B205" s="186" t="s">
        <v>762</v>
      </c>
      <c r="C205" s="17" t="s">
        <v>763</v>
      </c>
      <c r="D205" s="145" t="s">
        <v>15</v>
      </c>
      <c r="E205" s="145">
        <v>43.768999999999998</v>
      </c>
      <c r="F205" s="3"/>
      <c r="G205" s="3"/>
      <c r="H205" s="226"/>
      <c r="I205" s="79"/>
      <c r="J205" s="80"/>
      <c r="K205" s="80"/>
      <c r="L205" s="238"/>
      <c r="M205" s="137"/>
    </row>
    <row r="206" spans="1:13" ht="15.5" hidden="1" outlineLevel="1" x14ac:dyDescent="0.35">
      <c r="A206" s="32">
        <v>142</v>
      </c>
      <c r="B206" s="185">
        <v>61</v>
      </c>
      <c r="C206" s="34" t="s">
        <v>287</v>
      </c>
      <c r="D206" s="33" t="s">
        <v>15</v>
      </c>
      <c r="E206" s="33">
        <v>2.665E-2</v>
      </c>
      <c r="F206" s="3"/>
      <c r="G206" s="3"/>
      <c r="H206" s="226"/>
      <c r="I206" s="79"/>
      <c r="J206" s="80"/>
      <c r="K206" s="80"/>
      <c r="L206" s="238"/>
      <c r="M206" s="137"/>
    </row>
    <row r="207" spans="1:13" ht="15.5" hidden="1" outlineLevel="1" x14ac:dyDescent="0.35">
      <c r="A207" s="32">
        <v>143</v>
      </c>
      <c r="B207" s="185">
        <v>62</v>
      </c>
      <c r="C207" s="34" t="s">
        <v>288</v>
      </c>
      <c r="D207" s="33" t="s">
        <v>15</v>
      </c>
      <c r="E207" s="33">
        <v>2.665E-2</v>
      </c>
      <c r="F207" s="3"/>
      <c r="G207" s="3"/>
      <c r="H207" s="226"/>
      <c r="I207" s="79"/>
      <c r="J207" s="80"/>
      <c r="K207" s="80"/>
      <c r="L207" s="238"/>
      <c r="M207" s="137"/>
    </row>
    <row r="208" spans="1:13" ht="15.5" collapsed="1" x14ac:dyDescent="0.35">
      <c r="A208" s="32"/>
      <c r="B208" s="185"/>
      <c r="C208" s="208" t="s">
        <v>289</v>
      </c>
      <c r="D208" s="14"/>
      <c r="E208" s="14"/>
      <c r="F208" s="3"/>
      <c r="G208" s="3"/>
      <c r="H208" s="226"/>
      <c r="I208" s="79"/>
      <c r="J208" s="80"/>
      <c r="K208" s="80"/>
      <c r="L208" s="238"/>
      <c r="M208" s="15"/>
    </row>
    <row r="209" spans="1:13" x14ac:dyDescent="0.35">
      <c r="A209" s="32"/>
      <c r="B209" s="179"/>
      <c r="C209" s="209" t="s">
        <v>290</v>
      </c>
      <c r="D209" s="85"/>
      <c r="E209" s="85"/>
      <c r="F209" s="3"/>
      <c r="G209" s="3"/>
      <c r="H209" s="226"/>
      <c r="I209" s="79"/>
      <c r="J209" s="80"/>
      <c r="K209" s="80"/>
      <c r="L209" s="238"/>
      <c r="M209" s="85"/>
    </row>
    <row r="210" spans="1:13" outlineLevel="1" x14ac:dyDescent="0.35">
      <c r="A210" s="32"/>
      <c r="B210" s="179"/>
      <c r="C210" s="204" t="s">
        <v>291</v>
      </c>
      <c r="D210" s="85"/>
      <c r="E210" s="85"/>
      <c r="F210" s="3"/>
      <c r="G210" s="3"/>
      <c r="H210" s="226"/>
      <c r="I210" s="79"/>
      <c r="J210" s="80"/>
      <c r="K210" s="80"/>
      <c r="L210" s="238"/>
      <c r="M210" s="85"/>
    </row>
    <row r="211" spans="1:13" ht="28" outlineLevel="1" x14ac:dyDescent="0.35">
      <c r="A211" s="32">
        <v>144</v>
      </c>
      <c r="B211" s="142">
        <v>63</v>
      </c>
      <c r="C211" s="86" t="s">
        <v>292</v>
      </c>
      <c r="D211" s="87" t="s">
        <v>9</v>
      </c>
      <c r="E211" s="88">
        <v>20627.650000000001</v>
      </c>
      <c r="F211" s="3"/>
      <c r="G211" s="3"/>
      <c r="H211" s="226">
        <f t="shared" si="22"/>
        <v>0</v>
      </c>
      <c r="I211" s="79">
        <f t="shared" si="23"/>
        <v>0</v>
      </c>
      <c r="J211" s="80">
        <f t="shared" si="24"/>
        <v>0</v>
      </c>
      <c r="K211" s="80">
        <f t="shared" si="25"/>
        <v>0</v>
      </c>
      <c r="L211" s="238"/>
      <c r="M211" s="86"/>
    </row>
    <row r="212" spans="1:13" ht="28" outlineLevel="1" x14ac:dyDescent="0.35">
      <c r="A212" s="32">
        <v>145</v>
      </c>
      <c r="B212" s="142">
        <v>64</v>
      </c>
      <c r="C212" s="86" t="s">
        <v>293</v>
      </c>
      <c r="D212" s="87" t="s">
        <v>9</v>
      </c>
      <c r="E212" s="88">
        <v>19737.009999999998</v>
      </c>
      <c r="F212" s="3"/>
      <c r="G212" s="3"/>
      <c r="H212" s="226">
        <f t="shared" si="22"/>
        <v>0</v>
      </c>
      <c r="I212" s="79">
        <f t="shared" si="23"/>
        <v>0</v>
      </c>
      <c r="J212" s="80">
        <f t="shared" si="24"/>
        <v>0</v>
      </c>
      <c r="K212" s="80">
        <f t="shared" si="25"/>
        <v>0</v>
      </c>
      <c r="L212" s="238"/>
      <c r="M212" s="86"/>
    </row>
    <row r="213" spans="1:13" ht="28" outlineLevel="1" x14ac:dyDescent="0.35">
      <c r="A213" s="32">
        <v>146</v>
      </c>
      <c r="B213" s="142">
        <v>65</v>
      </c>
      <c r="C213" s="86" t="s">
        <v>294</v>
      </c>
      <c r="D213" s="87" t="s">
        <v>8</v>
      </c>
      <c r="E213" s="97">
        <v>2072.3861999999999</v>
      </c>
      <c r="F213" s="3"/>
      <c r="G213" s="3"/>
      <c r="H213" s="226">
        <f t="shared" si="22"/>
        <v>0</v>
      </c>
      <c r="I213" s="79">
        <f t="shared" si="23"/>
        <v>0</v>
      </c>
      <c r="J213" s="80">
        <f t="shared" si="24"/>
        <v>0</v>
      </c>
      <c r="K213" s="80">
        <f t="shared" si="25"/>
        <v>0</v>
      </c>
      <c r="L213" s="238"/>
      <c r="M213" s="86"/>
    </row>
    <row r="214" spans="1:13" outlineLevel="1" x14ac:dyDescent="0.35">
      <c r="A214" s="32">
        <v>147</v>
      </c>
      <c r="B214" s="142">
        <v>66</v>
      </c>
      <c r="C214" s="86" t="s">
        <v>295</v>
      </c>
      <c r="D214" s="87" t="s">
        <v>13</v>
      </c>
      <c r="E214" s="96">
        <v>96</v>
      </c>
      <c r="F214" s="3"/>
      <c r="G214" s="3"/>
      <c r="H214" s="226">
        <f t="shared" si="22"/>
        <v>0</v>
      </c>
      <c r="I214" s="79">
        <f t="shared" si="23"/>
        <v>0</v>
      </c>
      <c r="J214" s="80">
        <f t="shared" si="24"/>
        <v>0</v>
      </c>
      <c r="K214" s="80">
        <f t="shared" si="25"/>
        <v>0</v>
      </c>
      <c r="L214" s="238"/>
      <c r="M214" s="86" t="s">
        <v>248</v>
      </c>
    </row>
    <row r="215" spans="1:13" outlineLevel="1" x14ac:dyDescent="0.35">
      <c r="A215" s="32"/>
      <c r="B215" s="179"/>
      <c r="C215" s="204" t="s">
        <v>296</v>
      </c>
      <c r="D215" s="85"/>
      <c r="E215" s="85"/>
      <c r="F215" s="3"/>
      <c r="G215" s="3"/>
      <c r="H215" s="226"/>
      <c r="I215" s="79"/>
      <c r="J215" s="80"/>
      <c r="K215" s="80"/>
      <c r="L215" s="238"/>
      <c r="M215" s="85"/>
    </row>
    <row r="216" spans="1:13" ht="28" outlineLevel="1" x14ac:dyDescent="0.35">
      <c r="A216" s="32">
        <v>148</v>
      </c>
      <c r="B216" s="142">
        <v>67</v>
      </c>
      <c r="C216" s="86" t="s">
        <v>297</v>
      </c>
      <c r="D216" s="87" t="s">
        <v>9</v>
      </c>
      <c r="E216" s="88">
        <v>834.42</v>
      </c>
      <c r="F216" s="3"/>
      <c r="G216" s="3"/>
      <c r="H216" s="226">
        <f t="shared" si="22"/>
        <v>0</v>
      </c>
      <c r="I216" s="79">
        <f t="shared" si="23"/>
        <v>0</v>
      </c>
      <c r="J216" s="80">
        <f t="shared" si="24"/>
        <v>0</v>
      </c>
      <c r="K216" s="80">
        <f t="shared" si="25"/>
        <v>0</v>
      </c>
      <c r="L216" s="238"/>
      <c r="M216" s="86"/>
    </row>
    <row r="217" spans="1:13" outlineLevel="1" x14ac:dyDescent="0.35">
      <c r="A217" s="32">
        <v>149</v>
      </c>
      <c r="B217" s="142">
        <v>68</v>
      </c>
      <c r="C217" s="86" t="s">
        <v>298</v>
      </c>
      <c r="D217" s="87" t="s">
        <v>8</v>
      </c>
      <c r="E217" s="88">
        <v>61.46</v>
      </c>
      <c r="F217" s="3"/>
      <c r="G217" s="3"/>
      <c r="H217" s="226">
        <f t="shared" si="22"/>
        <v>0</v>
      </c>
      <c r="I217" s="79">
        <f t="shared" si="23"/>
        <v>0</v>
      </c>
      <c r="J217" s="80">
        <f t="shared" si="24"/>
        <v>0</v>
      </c>
      <c r="K217" s="80">
        <f t="shared" si="25"/>
        <v>0</v>
      </c>
      <c r="L217" s="238"/>
      <c r="M217" s="86"/>
    </row>
    <row r="218" spans="1:13" outlineLevel="1" x14ac:dyDescent="0.35">
      <c r="A218" s="32"/>
      <c r="B218" s="179"/>
      <c r="C218" s="204" t="s">
        <v>299</v>
      </c>
      <c r="D218" s="85"/>
      <c r="E218" s="85"/>
      <c r="F218" s="3"/>
      <c r="G218" s="3"/>
      <c r="H218" s="226"/>
      <c r="I218" s="79"/>
      <c r="J218" s="80"/>
      <c r="K218" s="80"/>
      <c r="L218" s="238"/>
      <c r="M218" s="85"/>
    </row>
    <row r="219" spans="1:13" ht="28" outlineLevel="1" x14ac:dyDescent="0.35">
      <c r="A219" s="32">
        <v>150</v>
      </c>
      <c r="B219" s="142">
        <v>69</v>
      </c>
      <c r="C219" s="86" t="s">
        <v>300</v>
      </c>
      <c r="D219" s="87" t="s">
        <v>9</v>
      </c>
      <c r="E219" s="89">
        <v>817.90800000000002</v>
      </c>
      <c r="F219" s="3"/>
      <c r="G219" s="3"/>
      <c r="H219" s="226">
        <f t="shared" si="22"/>
        <v>0</v>
      </c>
      <c r="I219" s="79">
        <f t="shared" si="23"/>
        <v>0</v>
      </c>
      <c r="J219" s="80">
        <f t="shared" si="24"/>
        <v>0</v>
      </c>
      <c r="K219" s="80">
        <f t="shared" si="25"/>
        <v>0</v>
      </c>
      <c r="L219" s="238"/>
      <c r="M219" s="86"/>
    </row>
    <row r="220" spans="1:13" outlineLevel="1" x14ac:dyDescent="0.35">
      <c r="A220" s="32">
        <v>151</v>
      </c>
      <c r="B220" s="142">
        <v>70</v>
      </c>
      <c r="C220" s="86" t="s">
        <v>301</v>
      </c>
      <c r="D220" s="87" t="s">
        <v>8</v>
      </c>
      <c r="E220" s="88">
        <v>36.76</v>
      </c>
      <c r="F220" s="3"/>
      <c r="G220" s="3"/>
      <c r="H220" s="226">
        <f t="shared" si="22"/>
        <v>0</v>
      </c>
      <c r="I220" s="79">
        <f t="shared" si="23"/>
        <v>0</v>
      </c>
      <c r="J220" s="80">
        <f t="shared" si="24"/>
        <v>0</v>
      </c>
      <c r="K220" s="80">
        <f t="shared" si="25"/>
        <v>0</v>
      </c>
      <c r="L220" s="238"/>
      <c r="M220" s="86" t="s">
        <v>248</v>
      </c>
    </row>
    <row r="221" spans="1:13" ht="28" outlineLevel="1" x14ac:dyDescent="0.35">
      <c r="A221" s="32">
        <v>152</v>
      </c>
      <c r="B221" s="142">
        <v>71</v>
      </c>
      <c r="C221" s="86" t="s">
        <v>302</v>
      </c>
      <c r="D221" s="87" t="s">
        <v>9</v>
      </c>
      <c r="E221" s="90">
        <v>264.3</v>
      </c>
      <c r="F221" s="3"/>
      <c r="G221" s="3"/>
      <c r="H221" s="226">
        <f t="shared" si="22"/>
        <v>0</v>
      </c>
      <c r="I221" s="79">
        <f t="shared" si="23"/>
        <v>0</v>
      </c>
      <c r="J221" s="80">
        <f t="shared" si="24"/>
        <v>0</v>
      </c>
      <c r="K221" s="80">
        <f t="shared" si="25"/>
        <v>0</v>
      </c>
      <c r="L221" s="238"/>
      <c r="M221" s="86"/>
    </row>
    <row r="222" spans="1:13" outlineLevel="1" x14ac:dyDescent="0.35">
      <c r="A222" s="32"/>
      <c r="B222" s="179"/>
      <c r="C222" s="204" t="s">
        <v>303</v>
      </c>
      <c r="D222" s="85"/>
      <c r="E222" s="85"/>
      <c r="F222" s="3"/>
      <c r="G222" s="3"/>
      <c r="H222" s="226"/>
      <c r="I222" s="79"/>
      <c r="J222" s="80"/>
      <c r="K222" s="80"/>
      <c r="L222" s="238"/>
      <c r="M222" s="85"/>
    </row>
    <row r="223" spans="1:13" ht="28" outlineLevel="1" x14ac:dyDescent="0.35">
      <c r="A223" s="32">
        <v>153</v>
      </c>
      <c r="B223" s="142">
        <v>72</v>
      </c>
      <c r="C223" s="86" t="s">
        <v>304</v>
      </c>
      <c r="D223" s="87" t="s">
        <v>9</v>
      </c>
      <c r="E223" s="150">
        <v>5158.01</v>
      </c>
      <c r="F223" s="3"/>
      <c r="G223" s="3"/>
      <c r="H223" s="226">
        <f t="shared" si="22"/>
        <v>0</v>
      </c>
      <c r="I223" s="79">
        <f t="shared" si="23"/>
        <v>0</v>
      </c>
      <c r="J223" s="80">
        <f t="shared" si="24"/>
        <v>0</v>
      </c>
      <c r="K223" s="80">
        <f t="shared" si="25"/>
        <v>0</v>
      </c>
      <c r="L223" s="238"/>
      <c r="M223" s="86"/>
    </row>
    <row r="224" spans="1:13" ht="28" outlineLevel="1" x14ac:dyDescent="0.35">
      <c r="A224" s="32">
        <v>154</v>
      </c>
      <c r="B224" s="142">
        <v>73</v>
      </c>
      <c r="C224" s="86" t="s">
        <v>305</v>
      </c>
      <c r="D224" s="87" t="s">
        <v>9</v>
      </c>
      <c r="E224" s="88">
        <v>5156.7299999999996</v>
      </c>
      <c r="F224" s="3"/>
      <c r="G224" s="3"/>
      <c r="H224" s="226">
        <f t="shared" si="22"/>
        <v>0</v>
      </c>
      <c r="I224" s="79">
        <f t="shared" si="23"/>
        <v>0</v>
      </c>
      <c r="J224" s="80">
        <f t="shared" si="24"/>
        <v>0</v>
      </c>
      <c r="K224" s="80">
        <f t="shared" si="25"/>
        <v>0</v>
      </c>
      <c r="L224" s="238"/>
      <c r="M224" s="86"/>
    </row>
    <row r="225" spans="1:13" ht="28" outlineLevel="1" x14ac:dyDescent="0.35">
      <c r="A225" s="32">
        <v>155</v>
      </c>
      <c r="B225" s="142">
        <v>74</v>
      </c>
      <c r="C225" s="86" t="s">
        <v>306</v>
      </c>
      <c r="D225" s="87" t="s">
        <v>8</v>
      </c>
      <c r="E225" s="88">
        <v>515.69000000000005</v>
      </c>
      <c r="F225" s="3"/>
      <c r="G225" s="3"/>
      <c r="H225" s="226">
        <f t="shared" si="22"/>
        <v>0</v>
      </c>
      <c r="I225" s="79">
        <f t="shared" si="23"/>
        <v>0</v>
      </c>
      <c r="J225" s="80">
        <f t="shared" si="24"/>
        <v>0</v>
      </c>
      <c r="K225" s="80">
        <f t="shared" si="25"/>
        <v>0</v>
      </c>
      <c r="L225" s="238"/>
      <c r="M225" s="86" t="s">
        <v>248</v>
      </c>
    </row>
    <row r="226" spans="1:13" outlineLevel="1" x14ac:dyDescent="0.35">
      <c r="A226" s="32"/>
      <c r="B226" s="179"/>
      <c r="C226" s="204" t="s">
        <v>307</v>
      </c>
      <c r="D226" s="85"/>
      <c r="E226" s="85"/>
      <c r="F226" s="3"/>
      <c r="G226" s="3"/>
      <c r="H226" s="226"/>
      <c r="I226" s="79"/>
      <c r="J226" s="80"/>
      <c r="K226" s="80"/>
      <c r="L226" s="238"/>
      <c r="M226" s="85"/>
    </row>
    <row r="227" spans="1:13" outlineLevel="1" x14ac:dyDescent="0.35">
      <c r="A227" s="32">
        <v>156</v>
      </c>
      <c r="B227" s="142">
        <v>75</v>
      </c>
      <c r="C227" s="86" t="s">
        <v>308</v>
      </c>
      <c r="D227" s="87" t="s">
        <v>15</v>
      </c>
      <c r="E227" s="91">
        <v>0.61851</v>
      </c>
      <c r="F227" s="3"/>
      <c r="G227" s="3"/>
      <c r="H227" s="226">
        <f t="shared" si="22"/>
        <v>0</v>
      </c>
      <c r="I227" s="79">
        <f t="shared" si="23"/>
        <v>0</v>
      </c>
      <c r="J227" s="80">
        <f t="shared" si="24"/>
        <v>0</v>
      </c>
      <c r="K227" s="80">
        <f t="shared" si="25"/>
        <v>0</v>
      </c>
      <c r="L227" s="238"/>
      <c r="M227" s="86" t="s">
        <v>309</v>
      </c>
    </row>
    <row r="228" spans="1:13" outlineLevel="1" x14ac:dyDescent="0.35">
      <c r="A228" s="32">
        <v>157</v>
      </c>
      <c r="B228" s="142">
        <v>76</v>
      </c>
      <c r="C228" s="86" t="s">
        <v>310</v>
      </c>
      <c r="D228" s="87" t="s">
        <v>9</v>
      </c>
      <c r="E228" s="90">
        <v>1.4</v>
      </c>
      <c r="F228" s="3"/>
      <c r="G228" s="3"/>
      <c r="H228" s="226">
        <f t="shared" si="22"/>
        <v>0</v>
      </c>
      <c r="I228" s="79">
        <f t="shared" si="23"/>
        <v>0</v>
      </c>
      <c r="J228" s="80">
        <f t="shared" si="24"/>
        <v>0</v>
      </c>
      <c r="K228" s="80">
        <f t="shared" si="25"/>
        <v>0</v>
      </c>
      <c r="L228" s="238"/>
      <c r="M228" s="86"/>
    </row>
    <row r="229" spans="1:13" x14ac:dyDescent="0.35">
      <c r="A229" s="32"/>
      <c r="B229" s="179"/>
      <c r="C229" s="209" t="s">
        <v>311</v>
      </c>
      <c r="D229" s="85"/>
      <c r="E229" s="85"/>
      <c r="F229" s="3"/>
      <c r="G229" s="3"/>
      <c r="H229" s="226"/>
      <c r="I229" s="79"/>
      <c r="J229" s="80"/>
      <c r="K229" s="80"/>
      <c r="L229" s="238"/>
      <c r="M229" s="85"/>
    </row>
    <row r="230" spans="1:13" ht="28" outlineLevel="1" x14ac:dyDescent="0.35">
      <c r="A230" s="32">
        <v>158</v>
      </c>
      <c r="B230" s="142">
        <v>77</v>
      </c>
      <c r="C230" s="86" t="s">
        <v>312</v>
      </c>
      <c r="D230" s="87" t="s">
        <v>9</v>
      </c>
      <c r="E230" s="90">
        <v>18670.599999999999</v>
      </c>
      <c r="F230" s="3"/>
      <c r="G230" s="3"/>
      <c r="H230" s="226">
        <f t="shared" si="22"/>
        <v>0</v>
      </c>
      <c r="I230" s="79">
        <f t="shared" si="23"/>
        <v>0</v>
      </c>
      <c r="J230" s="80">
        <f t="shared" si="24"/>
        <v>0</v>
      </c>
      <c r="K230" s="80">
        <f t="shared" si="25"/>
        <v>0</v>
      </c>
      <c r="L230" s="238"/>
      <c r="M230" s="86" t="s">
        <v>313</v>
      </c>
    </row>
    <row r="231" spans="1:13" ht="28" outlineLevel="1" x14ac:dyDescent="0.35">
      <c r="A231" s="32">
        <v>159</v>
      </c>
      <c r="B231" s="142">
        <v>78</v>
      </c>
      <c r="C231" s="86" t="s">
        <v>314</v>
      </c>
      <c r="D231" s="87" t="s">
        <v>9</v>
      </c>
      <c r="E231" s="88">
        <v>20657.75</v>
      </c>
      <c r="F231" s="3"/>
      <c r="G231" s="3"/>
      <c r="H231" s="226">
        <f t="shared" si="22"/>
        <v>0</v>
      </c>
      <c r="I231" s="79">
        <f t="shared" si="23"/>
        <v>0</v>
      </c>
      <c r="J231" s="80">
        <f t="shared" si="24"/>
        <v>0</v>
      </c>
      <c r="K231" s="80">
        <f t="shared" si="25"/>
        <v>0</v>
      </c>
      <c r="L231" s="238"/>
      <c r="M231" s="86" t="s">
        <v>315</v>
      </c>
    </row>
    <row r="232" spans="1:13" outlineLevel="1" x14ac:dyDescent="0.35">
      <c r="A232" s="32">
        <v>160</v>
      </c>
      <c r="B232" s="142">
        <v>79</v>
      </c>
      <c r="C232" s="86" t="s">
        <v>22</v>
      </c>
      <c r="D232" s="87" t="s">
        <v>9</v>
      </c>
      <c r="E232" s="88">
        <v>20657.75</v>
      </c>
      <c r="F232" s="3"/>
      <c r="G232" s="3"/>
      <c r="H232" s="226">
        <f t="shared" si="22"/>
        <v>0</v>
      </c>
      <c r="I232" s="79">
        <f t="shared" si="23"/>
        <v>0</v>
      </c>
      <c r="J232" s="80">
        <f t="shared" si="24"/>
        <v>0</v>
      </c>
      <c r="K232" s="80">
        <f t="shared" si="25"/>
        <v>0</v>
      </c>
      <c r="L232" s="238"/>
      <c r="M232" s="86" t="s">
        <v>316</v>
      </c>
    </row>
    <row r="233" spans="1:13" ht="28" outlineLevel="1" x14ac:dyDescent="0.35">
      <c r="A233" s="32">
        <v>161</v>
      </c>
      <c r="B233" s="142">
        <v>80</v>
      </c>
      <c r="C233" s="86" t="s">
        <v>317</v>
      </c>
      <c r="D233" s="87" t="s">
        <v>9</v>
      </c>
      <c r="E233" s="90">
        <v>19619.900000000001</v>
      </c>
      <c r="F233" s="3"/>
      <c r="G233" s="3"/>
      <c r="H233" s="226">
        <f t="shared" si="22"/>
        <v>0</v>
      </c>
      <c r="I233" s="79">
        <f t="shared" si="23"/>
        <v>0</v>
      </c>
      <c r="J233" s="80">
        <f t="shared" si="24"/>
        <v>0</v>
      </c>
      <c r="K233" s="80">
        <f t="shared" si="25"/>
        <v>0</v>
      </c>
      <c r="L233" s="238"/>
      <c r="M233" s="86" t="s">
        <v>318</v>
      </c>
    </row>
    <row r="234" spans="1:13" outlineLevel="1" x14ac:dyDescent="0.35">
      <c r="A234" s="32">
        <v>162</v>
      </c>
      <c r="B234" s="142">
        <v>81</v>
      </c>
      <c r="C234" s="86" t="s">
        <v>319</v>
      </c>
      <c r="D234" s="87" t="s">
        <v>9</v>
      </c>
      <c r="E234" s="90">
        <v>19479.599999999999</v>
      </c>
      <c r="F234" s="3"/>
      <c r="G234" s="3"/>
      <c r="H234" s="226">
        <f t="shared" si="22"/>
        <v>0</v>
      </c>
      <c r="I234" s="79">
        <f t="shared" si="23"/>
        <v>0</v>
      </c>
      <c r="J234" s="80">
        <f t="shared" si="24"/>
        <v>0</v>
      </c>
      <c r="K234" s="80">
        <f t="shared" si="25"/>
        <v>0</v>
      </c>
      <c r="L234" s="238"/>
      <c r="M234" s="86" t="s">
        <v>320</v>
      </c>
    </row>
    <row r="235" spans="1:13" ht="28" outlineLevel="1" x14ac:dyDescent="0.35">
      <c r="A235" s="32">
        <v>163</v>
      </c>
      <c r="B235" s="142">
        <v>82</v>
      </c>
      <c r="C235" s="86" t="s">
        <v>321</v>
      </c>
      <c r="D235" s="87" t="s">
        <v>9</v>
      </c>
      <c r="E235" s="88">
        <v>19787.330000000002</v>
      </c>
      <c r="F235" s="3"/>
      <c r="G235" s="3"/>
      <c r="H235" s="226">
        <f t="shared" si="22"/>
        <v>0</v>
      </c>
      <c r="I235" s="79">
        <f t="shared" si="23"/>
        <v>0</v>
      </c>
      <c r="J235" s="80">
        <f t="shared" si="24"/>
        <v>0</v>
      </c>
      <c r="K235" s="80">
        <f t="shared" si="25"/>
        <v>0</v>
      </c>
      <c r="L235" s="238"/>
      <c r="M235" s="86" t="s">
        <v>322</v>
      </c>
    </row>
    <row r="236" spans="1:13" ht="28" outlineLevel="1" x14ac:dyDescent="0.35">
      <c r="A236" s="32">
        <v>164</v>
      </c>
      <c r="B236" s="142">
        <v>83</v>
      </c>
      <c r="C236" s="86" t="s">
        <v>323</v>
      </c>
      <c r="D236" s="87" t="s">
        <v>9</v>
      </c>
      <c r="E236" s="88">
        <v>19093.97</v>
      </c>
      <c r="F236" s="3"/>
      <c r="G236" s="3"/>
      <c r="H236" s="226">
        <f t="shared" si="22"/>
        <v>0</v>
      </c>
      <c r="I236" s="79">
        <f t="shared" si="23"/>
        <v>0</v>
      </c>
      <c r="J236" s="80">
        <f t="shared" si="24"/>
        <v>0</v>
      </c>
      <c r="K236" s="80">
        <f t="shared" si="25"/>
        <v>0</v>
      </c>
      <c r="L236" s="238"/>
      <c r="M236" s="86" t="s">
        <v>324</v>
      </c>
    </row>
    <row r="237" spans="1:13" outlineLevel="1" x14ac:dyDescent="0.35">
      <c r="A237" s="32"/>
      <c r="B237" s="179"/>
      <c r="C237" s="204" t="s">
        <v>325</v>
      </c>
      <c r="D237" s="85"/>
      <c r="E237" s="85"/>
      <c r="F237" s="3"/>
      <c r="G237" s="3"/>
      <c r="H237" s="226"/>
      <c r="I237" s="79"/>
      <c r="J237" s="80"/>
      <c r="K237" s="80"/>
      <c r="L237" s="238"/>
      <c r="M237" s="85"/>
    </row>
    <row r="238" spans="1:13" outlineLevel="1" x14ac:dyDescent="0.35">
      <c r="A238" s="32">
        <v>165</v>
      </c>
      <c r="B238" s="142">
        <v>84</v>
      </c>
      <c r="C238" s="86" t="s">
        <v>326</v>
      </c>
      <c r="D238" s="87" t="s">
        <v>8</v>
      </c>
      <c r="E238" s="96">
        <v>137</v>
      </c>
      <c r="F238" s="3"/>
      <c r="G238" s="3"/>
      <c r="H238" s="226">
        <f t="shared" si="22"/>
        <v>0</v>
      </c>
      <c r="I238" s="79">
        <f t="shared" si="23"/>
        <v>0</v>
      </c>
      <c r="J238" s="80">
        <f t="shared" si="24"/>
        <v>0</v>
      </c>
      <c r="K238" s="80">
        <f t="shared" si="25"/>
        <v>0</v>
      </c>
      <c r="L238" s="238"/>
      <c r="M238" s="86" t="s">
        <v>327</v>
      </c>
    </row>
    <row r="239" spans="1:13" ht="42" outlineLevel="1" x14ac:dyDescent="0.35">
      <c r="A239" s="32">
        <v>166</v>
      </c>
      <c r="B239" s="142">
        <v>85</v>
      </c>
      <c r="C239" s="86" t="s">
        <v>328</v>
      </c>
      <c r="D239" s="87" t="s">
        <v>15</v>
      </c>
      <c r="E239" s="89">
        <v>2.835</v>
      </c>
      <c r="F239" s="3"/>
      <c r="G239" s="3"/>
      <c r="H239" s="226">
        <f t="shared" si="22"/>
        <v>0</v>
      </c>
      <c r="I239" s="79">
        <f t="shared" si="23"/>
        <v>0</v>
      </c>
      <c r="J239" s="80">
        <f t="shared" si="24"/>
        <v>0</v>
      </c>
      <c r="K239" s="80">
        <f t="shared" si="25"/>
        <v>0</v>
      </c>
      <c r="L239" s="238"/>
      <c r="M239" s="86" t="s">
        <v>329</v>
      </c>
    </row>
    <row r="240" spans="1:13" ht="28" outlineLevel="1" x14ac:dyDescent="0.35">
      <c r="A240" s="32">
        <v>167</v>
      </c>
      <c r="B240" s="142">
        <v>86</v>
      </c>
      <c r="C240" s="86" t="s">
        <v>330</v>
      </c>
      <c r="D240" s="87" t="s">
        <v>9</v>
      </c>
      <c r="E240" s="88">
        <v>836.96</v>
      </c>
      <c r="F240" s="3"/>
      <c r="G240" s="3"/>
      <c r="H240" s="226">
        <f t="shared" si="22"/>
        <v>0</v>
      </c>
      <c r="I240" s="79">
        <f t="shared" si="23"/>
        <v>0</v>
      </c>
      <c r="J240" s="80">
        <f t="shared" si="24"/>
        <v>0</v>
      </c>
      <c r="K240" s="80">
        <f t="shared" si="25"/>
        <v>0</v>
      </c>
      <c r="L240" s="238"/>
      <c r="M240" s="86" t="s">
        <v>331</v>
      </c>
    </row>
    <row r="241" spans="1:13" ht="28" outlineLevel="1" x14ac:dyDescent="0.35">
      <c r="A241" s="32">
        <v>168</v>
      </c>
      <c r="B241" s="142">
        <v>87</v>
      </c>
      <c r="C241" s="86" t="s">
        <v>332</v>
      </c>
      <c r="D241" s="87" t="s">
        <v>9</v>
      </c>
      <c r="E241" s="96">
        <v>506</v>
      </c>
      <c r="F241" s="3"/>
      <c r="G241" s="3"/>
      <c r="H241" s="226">
        <f t="shared" si="22"/>
        <v>0</v>
      </c>
      <c r="I241" s="79">
        <f t="shared" si="23"/>
        <v>0</v>
      </c>
      <c r="J241" s="80">
        <f t="shared" si="24"/>
        <v>0</v>
      </c>
      <c r="K241" s="80">
        <f t="shared" si="25"/>
        <v>0</v>
      </c>
      <c r="L241" s="238"/>
      <c r="M241" s="86" t="s">
        <v>333</v>
      </c>
    </row>
    <row r="242" spans="1:13" outlineLevel="1" x14ac:dyDescent="0.35">
      <c r="A242" s="32"/>
      <c r="B242" s="179"/>
      <c r="C242" s="204" t="s">
        <v>334</v>
      </c>
      <c r="D242" s="85"/>
      <c r="E242" s="85"/>
      <c r="F242" s="3"/>
      <c r="G242" s="3"/>
      <c r="H242" s="226"/>
      <c r="I242" s="79"/>
      <c r="J242" s="80"/>
      <c r="K242" s="80"/>
      <c r="L242" s="238"/>
      <c r="M242" s="85"/>
    </row>
    <row r="243" spans="1:13" ht="56" outlineLevel="1" x14ac:dyDescent="0.35">
      <c r="A243" s="32">
        <f>A241+1</f>
        <v>169</v>
      </c>
      <c r="B243" s="142">
        <v>88</v>
      </c>
      <c r="C243" s="86" t="s">
        <v>26</v>
      </c>
      <c r="D243" s="87" t="s">
        <v>10</v>
      </c>
      <c r="E243" s="88">
        <v>936.87</v>
      </c>
      <c r="F243" s="3"/>
      <c r="G243" s="3"/>
      <c r="H243" s="226">
        <f t="shared" si="22"/>
        <v>0</v>
      </c>
      <c r="I243" s="79">
        <f t="shared" si="23"/>
        <v>0</v>
      </c>
      <c r="J243" s="80">
        <f t="shared" si="24"/>
        <v>0</v>
      </c>
      <c r="K243" s="80">
        <f t="shared" si="25"/>
        <v>0</v>
      </c>
      <c r="L243" s="238"/>
      <c r="M243" s="86" t="s">
        <v>335</v>
      </c>
    </row>
    <row r="244" spans="1:13" ht="28" outlineLevel="1" x14ac:dyDescent="0.35">
      <c r="A244" s="32">
        <f>A243+1</f>
        <v>170</v>
      </c>
      <c r="B244" s="142">
        <v>89</v>
      </c>
      <c r="C244" s="86" t="s">
        <v>336</v>
      </c>
      <c r="D244" s="87" t="s">
        <v>10</v>
      </c>
      <c r="E244" s="96">
        <v>1150</v>
      </c>
      <c r="F244" s="3"/>
      <c r="G244" s="3"/>
      <c r="H244" s="226">
        <f t="shared" si="22"/>
        <v>0</v>
      </c>
      <c r="I244" s="79">
        <f t="shared" si="23"/>
        <v>0</v>
      </c>
      <c r="J244" s="80">
        <f t="shared" si="24"/>
        <v>0</v>
      </c>
      <c r="K244" s="80">
        <f t="shared" si="25"/>
        <v>0</v>
      </c>
      <c r="L244" s="238"/>
      <c r="M244" s="86" t="s">
        <v>337</v>
      </c>
    </row>
    <row r="245" spans="1:13" outlineLevel="1" x14ac:dyDescent="0.35">
      <c r="A245" s="32"/>
      <c r="B245" s="179"/>
      <c r="C245" s="204" t="s">
        <v>338</v>
      </c>
      <c r="D245" s="85"/>
      <c r="E245" s="85"/>
      <c r="F245" s="3"/>
      <c r="G245" s="3"/>
      <c r="H245" s="226"/>
      <c r="I245" s="79"/>
      <c r="J245" s="80"/>
      <c r="K245" s="80"/>
      <c r="L245" s="238"/>
      <c r="M245" s="85"/>
    </row>
    <row r="246" spans="1:13" ht="28" outlineLevel="1" x14ac:dyDescent="0.35">
      <c r="A246" s="32">
        <f>A244+1</f>
        <v>171</v>
      </c>
      <c r="B246" s="142">
        <v>90</v>
      </c>
      <c r="C246" s="86" t="s">
        <v>312</v>
      </c>
      <c r="D246" s="87" t="s">
        <v>9</v>
      </c>
      <c r="E246" s="96">
        <v>580</v>
      </c>
      <c r="F246" s="3"/>
      <c r="G246" s="3"/>
      <c r="H246" s="226">
        <f t="shared" si="22"/>
        <v>0</v>
      </c>
      <c r="I246" s="79">
        <f t="shared" si="23"/>
        <v>0</v>
      </c>
      <c r="J246" s="80">
        <f t="shared" si="24"/>
        <v>0</v>
      </c>
      <c r="K246" s="80">
        <f t="shared" si="25"/>
        <v>0</v>
      </c>
      <c r="L246" s="238"/>
      <c r="M246" s="86" t="s">
        <v>339</v>
      </c>
    </row>
    <row r="247" spans="1:13" ht="70" outlineLevel="1" x14ac:dyDescent="0.35">
      <c r="A247" s="32">
        <f>A246+1</f>
        <v>172</v>
      </c>
      <c r="B247" s="142">
        <v>91</v>
      </c>
      <c r="C247" s="86" t="s">
        <v>340</v>
      </c>
      <c r="D247" s="87" t="s">
        <v>10</v>
      </c>
      <c r="E247" s="88">
        <v>1139.3699999999999</v>
      </c>
      <c r="F247" s="3"/>
      <c r="G247" s="3"/>
      <c r="H247" s="226">
        <f t="shared" si="22"/>
        <v>0</v>
      </c>
      <c r="I247" s="79">
        <f t="shared" si="23"/>
        <v>0</v>
      </c>
      <c r="J247" s="80">
        <f t="shared" si="24"/>
        <v>0</v>
      </c>
      <c r="K247" s="80">
        <f t="shared" si="25"/>
        <v>0</v>
      </c>
      <c r="L247" s="238"/>
      <c r="M247" s="86" t="s">
        <v>341</v>
      </c>
    </row>
    <row r="248" spans="1:13" ht="70" outlineLevel="1" x14ac:dyDescent="0.35">
      <c r="A248" s="32">
        <f>A247+1</f>
        <v>173</v>
      </c>
      <c r="B248" s="142">
        <v>92</v>
      </c>
      <c r="C248" s="86" t="s">
        <v>342</v>
      </c>
      <c r="D248" s="87" t="s">
        <v>10</v>
      </c>
      <c r="E248" s="88">
        <v>1155.21</v>
      </c>
      <c r="F248" s="3"/>
      <c r="G248" s="3"/>
      <c r="H248" s="226">
        <f t="shared" si="22"/>
        <v>0</v>
      </c>
      <c r="I248" s="79">
        <f t="shared" si="23"/>
        <v>0</v>
      </c>
      <c r="J248" s="80">
        <f t="shared" si="24"/>
        <v>0</v>
      </c>
      <c r="K248" s="80">
        <f t="shared" si="25"/>
        <v>0</v>
      </c>
      <c r="L248" s="238"/>
      <c r="M248" s="86" t="s">
        <v>343</v>
      </c>
    </row>
    <row r="249" spans="1:13" ht="28" outlineLevel="1" x14ac:dyDescent="0.35">
      <c r="A249" s="32"/>
      <c r="B249" s="179"/>
      <c r="C249" s="204" t="s">
        <v>344</v>
      </c>
      <c r="D249" s="85"/>
      <c r="E249" s="85"/>
      <c r="F249" s="3"/>
      <c r="G249" s="3"/>
      <c r="H249" s="226"/>
      <c r="I249" s="79"/>
      <c r="J249" s="80"/>
      <c r="K249" s="80"/>
      <c r="L249" s="238"/>
      <c r="M249" s="85"/>
    </row>
    <row r="250" spans="1:13" outlineLevel="1" x14ac:dyDescent="0.35">
      <c r="A250" s="32">
        <f>A248+1</f>
        <v>174</v>
      </c>
      <c r="B250" s="142">
        <v>93</v>
      </c>
      <c r="C250" s="86" t="s">
        <v>345</v>
      </c>
      <c r="D250" s="87" t="s">
        <v>9</v>
      </c>
      <c r="E250" s="88">
        <v>1.27</v>
      </c>
      <c r="F250" s="3"/>
      <c r="G250" s="3"/>
      <c r="H250" s="226">
        <f t="shared" si="22"/>
        <v>0</v>
      </c>
      <c r="I250" s="79">
        <f t="shared" si="23"/>
        <v>0</v>
      </c>
      <c r="J250" s="80">
        <f t="shared" si="24"/>
        <v>0</v>
      </c>
      <c r="K250" s="80">
        <f t="shared" si="25"/>
        <v>0</v>
      </c>
      <c r="L250" s="238"/>
      <c r="M250" s="86" t="s">
        <v>346</v>
      </c>
    </row>
    <row r="251" spans="1:13" ht="28" outlineLevel="1" x14ac:dyDescent="0.35">
      <c r="A251" s="32">
        <f>A250+1</f>
        <v>175</v>
      </c>
      <c r="B251" s="142">
        <v>94</v>
      </c>
      <c r="C251" s="86" t="s">
        <v>314</v>
      </c>
      <c r="D251" s="87" t="s">
        <v>9</v>
      </c>
      <c r="E251" s="88">
        <v>103.55</v>
      </c>
      <c r="F251" s="3"/>
      <c r="G251" s="3"/>
      <c r="H251" s="226">
        <f t="shared" si="22"/>
        <v>0</v>
      </c>
      <c r="I251" s="79">
        <f t="shared" si="23"/>
        <v>0</v>
      </c>
      <c r="J251" s="80">
        <f t="shared" si="24"/>
        <v>0</v>
      </c>
      <c r="K251" s="80">
        <f t="shared" si="25"/>
        <v>0</v>
      </c>
      <c r="L251" s="238"/>
      <c r="M251" s="86" t="s">
        <v>347</v>
      </c>
    </row>
    <row r="252" spans="1:13" ht="28" outlineLevel="1" x14ac:dyDescent="0.35">
      <c r="A252" s="32">
        <f t="shared" ref="A252" si="26">A250+1</f>
        <v>175</v>
      </c>
      <c r="B252" s="142">
        <v>95</v>
      </c>
      <c r="C252" s="86" t="s">
        <v>348</v>
      </c>
      <c r="D252" s="87" t="s">
        <v>8</v>
      </c>
      <c r="E252" s="88">
        <v>2.48</v>
      </c>
      <c r="F252" s="3"/>
      <c r="G252" s="3"/>
      <c r="H252" s="226">
        <f t="shared" si="22"/>
        <v>0</v>
      </c>
      <c r="I252" s="79">
        <f t="shared" si="23"/>
        <v>0</v>
      </c>
      <c r="J252" s="80">
        <f t="shared" si="24"/>
        <v>0</v>
      </c>
      <c r="K252" s="80">
        <f t="shared" si="25"/>
        <v>0</v>
      </c>
      <c r="L252" s="238"/>
      <c r="M252" s="86" t="s">
        <v>349</v>
      </c>
    </row>
    <row r="253" spans="1:13" outlineLevel="1" x14ac:dyDescent="0.35">
      <c r="A253" s="32">
        <f t="shared" ref="A253" si="27">A252+1</f>
        <v>176</v>
      </c>
      <c r="B253" s="142">
        <v>96</v>
      </c>
      <c r="C253" s="86" t="s">
        <v>22</v>
      </c>
      <c r="D253" s="87" t="s">
        <v>9</v>
      </c>
      <c r="E253" s="88">
        <v>205.54</v>
      </c>
      <c r="F253" s="3"/>
      <c r="G253" s="3"/>
      <c r="H253" s="226">
        <f t="shared" si="22"/>
        <v>0</v>
      </c>
      <c r="I253" s="79">
        <f t="shared" si="23"/>
        <v>0</v>
      </c>
      <c r="J253" s="80">
        <f t="shared" si="24"/>
        <v>0</v>
      </c>
      <c r="K253" s="80">
        <f t="shared" si="25"/>
        <v>0</v>
      </c>
      <c r="L253" s="238"/>
      <c r="M253" s="86" t="s">
        <v>316</v>
      </c>
    </row>
    <row r="254" spans="1:13" ht="56" outlineLevel="1" x14ac:dyDescent="0.35">
      <c r="A254" s="32">
        <f t="shared" ref="A254" si="28">A252+1</f>
        <v>176</v>
      </c>
      <c r="B254" s="142">
        <v>97</v>
      </c>
      <c r="C254" s="92" t="s">
        <v>350</v>
      </c>
      <c r="D254" s="93" t="s">
        <v>10</v>
      </c>
      <c r="E254" s="98">
        <v>960.16800000000001</v>
      </c>
      <c r="F254" s="3"/>
      <c r="G254" s="3"/>
      <c r="H254" s="226">
        <f t="shared" si="22"/>
        <v>0</v>
      </c>
      <c r="I254" s="79">
        <f t="shared" si="23"/>
        <v>0</v>
      </c>
      <c r="J254" s="80">
        <f t="shared" si="24"/>
        <v>0</v>
      </c>
      <c r="K254" s="80">
        <f t="shared" si="25"/>
        <v>0</v>
      </c>
      <c r="L254" s="238"/>
      <c r="M254" s="92" t="s">
        <v>351</v>
      </c>
    </row>
    <row r="255" spans="1:13" ht="42" outlineLevel="1" x14ac:dyDescent="0.35">
      <c r="A255" s="32">
        <f t="shared" ref="A255" si="29">A254+1</f>
        <v>177</v>
      </c>
      <c r="B255" s="142">
        <v>98</v>
      </c>
      <c r="C255" s="92" t="s">
        <v>352</v>
      </c>
      <c r="D255" s="87" t="s">
        <v>10</v>
      </c>
      <c r="E255" s="88">
        <v>160.03</v>
      </c>
      <c r="F255" s="3"/>
      <c r="G255" s="3"/>
      <c r="H255" s="226">
        <f t="shared" ref="H255:H317" si="30">G255+F255</f>
        <v>0</v>
      </c>
      <c r="I255" s="79">
        <f t="shared" ref="I255:I317" si="31">F255/E255</f>
        <v>0</v>
      </c>
      <c r="J255" s="80">
        <f t="shared" ref="J255:J317" si="32">G255/E255</f>
        <v>0</v>
      </c>
      <c r="K255" s="80">
        <f t="shared" ref="K255:K317" si="33">J255+I255</f>
        <v>0</v>
      </c>
      <c r="L255" s="238"/>
      <c r="M255" s="86" t="s">
        <v>353</v>
      </c>
    </row>
    <row r="256" spans="1:13" ht="28" outlineLevel="1" x14ac:dyDescent="0.35">
      <c r="A256" s="146">
        <f t="shared" ref="A256" si="34">A254+1</f>
        <v>177</v>
      </c>
      <c r="B256" s="179"/>
      <c r="C256" s="204" t="s">
        <v>354</v>
      </c>
      <c r="D256" s="85"/>
      <c r="E256" s="85"/>
      <c r="F256" s="3"/>
      <c r="G256" s="3"/>
      <c r="H256" s="226"/>
      <c r="I256" s="79"/>
      <c r="J256" s="80"/>
      <c r="K256" s="80"/>
      <c r="L256" s="238"/>
      <c r="M256" s="85"/>
    </row>
    <row r="257" spans="1:13" outlineLevel="1" x14ac:dyDescent="0.35">
      <c r="A257" s="32">
        <f t="shared" ref="A257" si="35">A256+1</f>
        <v>178</v>
      </c>
      <c r="B257" s="142">
        <v>99</v>
      </c>
      <c r="C257" s="86" t="s">
        <v>355</v>
      </c>
      <c r="D257" s="87" t="s">
        <v>9</v>
      </c>
      <c r="E257" s="88">
        <v>593.24</v>
      </c>
      <c r="F257" s="3"/>
      <c r="G257" s="3"/>
      <c r="H257" s="226">
        <f t="shared" si="30"/>
        <v>0</v>
      </c>
      <c r="I257" s="79">
        <f t="shared" si="31"/>
        <v>0</v>
      </c>
      <c r="J257" s="80">
        <f t="shared" si="32"/>
        <v>0</v>
      </c>
      <c r="K257" s="80">
        <f t="shared" si="33"/>
        <v>0</v>
      </c>
      <c r="L257" s="238"/>
      <c r="M257" s="86" t="s">
        <v>346</v>
      </c>
    </row>
    <row r="258" spans="1:13" ht="28" outlineLevel="1" x14ac:dyDescent="0.35">
      <c r="A258" s="32">
        <f t="shared" ref="A258:A264" si="36">A256+1</f>
        <v>178</v>
      </c>
      <c r="B258" s="142">
        <v>100</v>
      </c>
      <c r="C258" s="86" t="s">
        <v>356</v>
      </c>
      <c r="D258" s="87" t="s">
        <v>9</v>
      </c>
      <c r="E258" s="88">
        <v>78.040000000000006</v>
      </c>
      <c r="F258" s="3"/>
      <c r="G258" s="3"/>
      <c r="H258" s="226">
        <f t="shared" si="30"/>
        <v>0</v>
      </c>
      <c r="I258" s="79">
        <f t="shared" si="31"/>
        <v>0</v>
      </c>
      <c r="J258" s="80">
        <f t="shared" si="32"/>
        <v>0</v>
      </c>
      <c r="K258" s="80">
        <f t="shared" si="33"/>
        <v>0</v>
      </c>
      <c r="L258" s="238"/>
      <c r="M258" s="86" t="s">
        <v>357</v>
      </c>
    </row>
    <row r="259" spans="1:13" ht="28" outlineLevel="1" x14ac:dyDescent="0.35">
      <c r="A259" s="32">
        <f t="shared" ref="A259:A321" si="37">A258+1</f>
        <v>179</v>
      </c>
      <c r="B259" s="142">
        <v>101</v>
      </c>
      <c r="C259" s="86" t="s">
        <v>358</v>
      </c>
      <c r="D259" s="87" t="s">
        <v>9</v>
      </c>
      <c r="E259" s="88">
        <v>78.040000000000006</v>
      </c>
      <c r="F259" s="3"/>
      <c r="G259" s="3"/>
      <c r="H259" s="226">
        <f t="shared" si="30"/>
        <v>0</v>
      </c>
      <c r="I259" s="79">
        <f t="shared" si="31"/>
        <v>0</v>
      </c>
      <c r="J259" s="80">
        <f t="shared" si="32"/>
        <v>0</v>
      </c>
      <c r="K259" s="80">
        <f t="shared" si="33"/>
        <v>0</v>
      </c>
      <c r="L259" s="238"/>
      <c r="M259" s="86" t="s">
        <v>359</v>
      </c>
    </row>
    <row r="260" spans="1:13" ht="42" outlineLevel="1" x14ac:dyDescent="0.35">
      <c r="A260" s="32">
        <f t="shared" ref="A260" si="38">A258+1</f>
        <v>179</v>
      </c>
      <c r="B260" s="142">
        <v>102</v>
      </c>
      <c r="C260" s="86" t="s">
        <v>360</v>
      </c>
      <c r="D260" s="87" t="s">
        <v>10</v>
      </c>
      <c r="E260" s="88">
        <v>167.82</v>
      </c>
      <c r="F260" s="3"/>
      <c r="G260" s="3"/>
      <c r="H260" s="226">
        <f t="shared" si="30"/>
        <v>0</v>
      </c>
      <c r="I260" s="79">
        <f t="shared" si="31"/>
        <v>0</v>
      </c>
      <c r="J260" s="80">
        <f t="shared" si="32"/>
        <v>0</v>
      </c>
      <c r="K260" s="80">
        <f t="shared" si="33"/>
        <v>0</v>
      </c>
      <c r="L260" s="238"/>
      <c r="M260" s="86" t="s">
        <v>361</v>
      </c>
    </row>
    <row r="261" spans="1:13" ht="28" outlineLevel="1" x14ac:dyDescent="0.35">
      <c r="A261" s="32">
        <f t="shared" ref="A261" si="39">A260+1</f>
        <v>180</v>
      </c>
      <c r="B261" s="142">
        <v>103</v>
      </c>
      <c r="C261" s="86" t="s">
        <v>362</v>
      </c>
      <c r="D261" s="87" t="s">
        <v>8</v>
      </c>
      <c r="E261" s="88">
        <v>16.18</v>
      </c>
      <c r="F261" s="3"/>
      <c r="G261" s="3"/>
      <c r="H261" s="226">
        <f t="shared" si="30"/>
        <v>0</v>
      </c>
      <c r="I261" s="79">
        <f t="shared" si="31"/>
        <v>0</v>
      </c>
      <c r="J261" s="80">
        <f t="shared" si="32"/>
        <v>0</v>
      </c>
      <c r="K261" s="80">
        <f t="shared" si="33"/>
        <v>0</v>
      </c>
      <c r="L261" s="238"/>
      <c r="M261" s="86" t="s">
        <v>349</v>
      </c>
    </row>
    <row r="262" spans="1:13" outlineLevel="1" x14ac:dyDescent="0.35">
      <c r="A262" s="32">
        <f t="shared" ref="A262" si="40">A260+1</f>
        <v>180</v>
      </c>
      <c r="B262" s="142">
        <v>104</v>
      </c>
      <c r="C262" s="86" t="s">
        <v>22</v>
      </c>
      <c r="D262" s="87" t="s">
        <v>9</v>
      </c>
      <c r="E262" s="90">
        <v>377.6</v>
      </c>
      <c r="F262" s="3"/>
      <c r="G262" s="3"/>
      <c r="H262" s="226">
        <f t="shared" si="30"/>
        <v>0</v>
      </c>
      <c r="I262" s="79">
        <f t="shared" si="31"/>
        <v>0</v>
      </c>
      <c r="J262" s="80">
        <f t="shared" si="32"/>
        <v>0</v>
      </c>
      <c r="K262" s="80">
        <f t="shared" si="33"/>
        <v>0</v>
      </c>
      <c r="L262" s="238"/>
      <c r="M262" s="86" t="s">
        <v>363</v>
      </c>
    </row>
    <row r="263" spans="1:13" ht="56" outlineLevel="1" x14ac:dyDescent="0.35">
      <c r="A263" s="32">
        <f t="shared" ref="A263" si="41">A262+1</f>
        <v>181</v>
      </c>
      <c r="B263" s="142">
        <v>105</v>
      </c>
      <c r="C263" s="86" t="s">
        <v>364</v>
      </c>
      <c r="D263" s="87" t="s">
        <v>10</v>
      </c>
      <c r="E263" s="88">
        <v>167.82</v>
      </c>
      <c r="F263" s="3"/>
      <c r="G263" s="3"/>
      <c r="H263" s="226">
        <f t="shared" si="30"/>
        <v>0</v>
      </c>
      <c r="I263" s="79">
        <f t="shared" si="31"/>
        <v>0</v>
      </c>
      <c r="J263" s="80">
        <f t="shared" si="32"/>
        <v>0</v>
      </c>
      <c r="K263" s="80">
        <f t="shared" si="33"/>
        <v>0</v>
      </c>
      <c r="L263" s="238"/>
      <c r="M263" s="86" t="s">
        <v>365</v>
      </c>
    </row>
    <row r="264" spans="1:13" ht="28" outlineLevel="1" x14ac:dyDescent="0.35">
      <c r="A264" s="32">
        <f t="shared" si="36"/>
        <v>181</v>
      </c>
      <c r="B264" s="142">
        <v>106</v>
      </c>
      <c r="C264" s="86" t="s">
        <v>336</v>
      </c>
      <c r="D264" s="87" t="s">
        <v>10</v>
      </c>
      <c r="E264" s="90">
        <v>167.8</v>
      </c>
      <c r="F264" s="3"/>
      <c r="G264" s="3"/>
      <c r="H264" s="226">
        <f t="shared" si="30"/>
        <v>0</v>
      </c>
      <c r="I264" s="79">
        <f t="shared" si="31"/>
        <v>0</v>
      </c>
      <c r="J264" s="80">
        <f t="shared" si="32"/>
        <v>0</v>
      </c>
      <c r="K264" s="80">
        <f t="shared" si="33"/>
        <v>0</v>
      </c>
      <c r="L264" s="238"/>
      <c r="M264" s="86" t="s">
        <v>366</v>
      </c>
    </row>
    <row r="265" spans="1:13" outlineLevel="1" x14ac:dyDescent="0.35">
      <c r="A265" s="32">
        <f t="shared" si="37"/>
        <v>182</v>
      </c>
      <c r="B265" s="142">
        <v>107</v>
      </c>
      <c r="C265" s="86" t="s">
        <v>367</v>
      </c>
      <c r="D265" s="87" t="s">
        <v>10</v>
      </c>
      <c r="E265" s="88">
        <v>167.82</v>
      </c>
      <c r="F265" s="3"/>
      <c r="G265" s="3"/>
      <c r="H265" s="226">
        <f t="shared" si="30"/>
        <v>0</v>
      </c>
      <c r="I265" s="79">
        <f t="shared" si="31"/>
        <v>0</v>
      </c>
      <c r="J265" s="80">
        <f t="shared" si="32"/>
        <v>0</v>
      </c>
      <c r="K265" s="80">
        <f t="shared" si="33"/>
        <v>0</v>
      </c>
      <c r="L265" s="238"/>
      <c r="M265" s="86" t="s">
        <v>30</v>
      </c>
    </row>
    <row r="266" spans="1:13" ht="28" outlineLevel="1" x14ac:dyDescent="0.35">
      <c r="A266" s="146">
        <f t="shared" si="37"/>
        <v>183</v>
      </c>
      <c r="B266" s="179"/>
      <c r="C266" s="204" t="s">
        <v>368</v>
      </c>
      <c r="D266" s="85"/>
      <c r="E266" s="85"/>
      <c r="F266" s="3"/>
      <c r="G266" s="3"/>
      <c r="H266" s="226"/>
      <c r="I266" s="79"/>
      <c r="J266" s="80"/>
      <c r="K266" s="80"/>
      <c r="L266" s="238"/>
      <c r="M266" s="85"/>
    </row>
    <row r="267" spans="1:13" ht="28" outlineLevel="1" x14ac:dyDescent="0.35">
      <c r="A267" s="32">
        <f>A266</f>
        <v>183</v>
      </c>
      <c r="B267" s="142">
        <v>108</v>
      </c>
      <c r="C267" s="147" t="s">
        <v>764</v>
      </c>
      <c r="D267" s="148" t="s">
        <v>13</v>
      </c>
      <c r="E267" s="149">
        <v>110</v>
      </c>
      <c r="F267" s="227"/>
      <c r="G267" s="3"/>
      <c r="H267" s="226">
        <f t="shared" si="30"/>
        <v>0</v>
      </c>
      <c r="I267" s="79">
        <f t="shared" si="31"/>
        <v>0</v>
      </c>
      <c r="J267" s="80">
        <f t="shared" si="32"/>
        <v>0</v>
      </c>
      <c r="K267" s="80">
        <f t="shared" si="33"/>
        <v>0</v>
      </c>
      <c r="L267" s="238"/>
      <c r="M267" s="86" t="s">
        <v>755</v>
      </c>
    </row>
    <row r="268" spans="1:13" ht="28" outlineLevel="1" x14ac:dyDescent="0.35">
      <c r="A268" s="32">
        <f t="shared" si="37"/>
        <v>184</v>
      </c>
      <c r="B268" s="142">
        <v>109</v>
      </c>
      <c r="C268" s="86" t="s">
        <v>362</v>
      </c>
      <c r="D268" s="87" t="s">
        <v>9</v>
      </c>
      <c r="E268" s="90">
        <v>79.2</v>
      </c>
      <c r="F268" s="3"/>
      <c r="G268" s="3"/>
      <c r="H268" s="226">
        <f t="shared" si="30"/>
        <v>0</v>
      </c>
      <c r="I268" s="79">
        <f t="shared" si="31"/>
        <v>0</v>
      </c>
      <c r="J268" s="80">
        <f t="shared" si="32"/>
        <v>0</v>
      </c>
      <c r="K268" s="80">
        <f t="shared" si="33"/>
        <v>0</v>
      </c>
      <c r="L268" s="238"/>
      <c r="M268" s="86" t="s">
        <v>369</v>
      </c>
    </row>
    <row r="269" spans="1:13" ht="28" outlineLevel="1" x14ac:dyDescent="0.35">
      <c r="A269" s="32">
        <f t="shared" si="37"/>
        <v>185</v>
      </c>
      <c r="B269" s="142">
        <v>110</v>
      </c>
      <c r="C269" s="86" t="s">
        <v>370</v>
      </c>
      <c r="D269" s="87" t="s">
        <v>371</v>
      </c>
      <c r="E269" s="97">
        <v>1.4585999999999999</v>
      </c>
      <c r="F269" s="3"/>
      <c r="G269" s="3"/>
      <c r="H269" s="226">
        <f t="shared" si="30"/>
        <v>0</v>
      </c>
      <c r="I269" s="79">
        <f t="shared" si="31"/>
        <v>0</v>
      </c>
      <c r="J269" s="80">
        <f t="shared" si="32"/>
        <v>0</v>
      </c>
      <c r="K269" s="80">
        <f t="shared" si="33"/>
        <v>0</v>
      </c>
      <c r="L269" s="238"/>
      <c r="M269" s="86" t="s">
        <v>372</v>
      </c>
    </row>
    <row r="270" spans="1:13" ht="28" outlineLevel="1" x14ac:dyDescent="0.35">
      <c r="A270" s="32">
        <f t="shared" si="37"/>
        <v>186</v>
      </c>
      <c r="B270" s="179"/>
      <c r="C270" s="200" t="s">
        <v>373</v>
      </c>
      <c r="D270" s="42"/>
      <c r="E270" s="85"/>
      <c r="F270" s="3"/>
      <c r="G270" s="3"/>
      <c r="H270" s="226"/>
      <c r="I270" s="79"/>
      <c r="J270" s="80"/>
      <c r="K270" s="80"/>
      <c r="L270" s="238"/>
      <c r="M270" s="85"/>
    </row>
    <row r="271" spans="1:13" ht="28" outlineLevel="1" x14ac:dyDescent="0.35">
      <c r="A271" s="32">
        <f t="shared" si="37"/>
        <v>187</v>
      </c>
      <c r="B271" s="142">
        <v>111</v>
      </c>
      <c r="C271" s="147" t="s">
        <v>764</v>
      </c>
      <c r="D271" s="148" t="s">
        <v>13</v>
      </c>
      <c r="E271" s="96">
        <v>38</v>
      </c>
      <c r="F271" s="3"/>
      <c r="G271" s="3"/>
      <c r="H271" s="226">
        <f t="shared" si="30"/>
        <v>0</v>
      </c>
      <c r="I271" s="79">
        <f t="shared" si="31"/>
        <v>0</v>
      </c>
      <c r="J271" s="80">
        <f t="shared" si="32"/>
        <v>0</v>
      </c>
      <c r="K271" s="80">
        <f t="shared" si="33"/>
        <v>0</v>
      </c>
      <c r="L271" s="238"/>
      <c r="M271" s="86" t="s">
        <v>756</v>
      </c>
    </row>
    <row r="272" spans="1:13" ht="28" outlineLevel="1" x14ac:dyDescent="0.35">
      <c r="A272" s="32">
        <f t="shared" si="37"/>
        <v>188</v>
      </c>
      <c r="B272" s="142">
        <v>112</v>
      </c>
      <c r="C272" s="147" t="s">
        <v>362</v>
      </c>
      <c r="D272" s="148" t="s">
        <v>9</v>
      </c>
      <c r="E272" s="96">
        <v>38</v>
      </c>
      <c r="F272" s="3"/>
      <c r="G272" s="3"/>
      <c r="H272" s="226">
        <f t="shared" si="30"/>
        <v>0</v>
      </c>
      <c r="I272" s="79">
        <f t="shared" si="31"/>
        <v>0</v>
      </c>
      <c r="J272" s="80">
        <f t="shared" si="32"/>
        <v>0</v>
      </c>
      <c r="K272" s="80">
        <f t="shared" si="33"/>
        <v>0</v>
      </c>
      <c r="L272" s="238"/>
      <c r="M272" s="86" t="s">
        <v>374</v>
      </c>
    </row>
    <row r="273" spans="1:13" ht="28" outlineLevel="1" x14ac:dyDescent="0.35">
      <c r="A273" s="32">
        <f t="shared" si="37"/>
        <v>189</v>
      </c>
      <c r="B273" s="142">
        <v>113</v>
      </c>
      <c r="C273" s="147" t="s">
        <v>370</v>
      </c>
      <c r="D273" s="148" t="s">
        <v>10</v>
      </c>
      <c r="E273" s="88">
        <v>38.49</v>
      </c>
      <c r="F273" s="3"/>
      <c r="G273" s="3"/>
      <c r="H273" s="226">
        <f t="shared" si="30"/>
        <v>0</v>
      </c>
      <c r="I273" s="79">
        <f t="shared" si="31"/>
        <v>0</v>
      </c>
      <c r="J273" s="80">
        <f t="shared" si="32"/>
        <v>0</v>
      </c>
      <c r="K273" s="80">
        <f t="shared" si="33"/>
        <v>0</v>
      </c>
      <c r="L273" s="238"/>
      <c r="M273" s="86" t="s">
        <v>375</v>
      </c>
    </row>
    <row r="274" spans="1:13" ht="28" outlineLevel="1" x14ac:dyDescent="0.35">
      <c r="A274" s="32">
        <f t="shared" si="37"/>
        <v>190</v>
      </c>
      <c r="B274" s="179"/>
      <c r="C274" s="200" t="s">
        <v>376</v>
      </c>
      <c r="D274" s="42"/>
      <c r="E274" s="85"/>
      <c r="F274" s="3"/>
      <c r="G274" s="3"/>
      <c r="H274" s="226"/>
      <c r="I274" s="79"/>
      <c r="J274" s="80"/>
      <c r="K274" s="80"/>
      <c r="L274" s="238"/>
      <c r="M274" s="85"/>
    </row>
    <row r="275" spans="1:13" ht="28" outlineLevel="1" x14ac:dyDescent="0.35">
      <c r="A275" s="32">
        <f t="shared" si="37"/>
        <v>191</v>
      </c>
      <c r="B275" s="142">
        <v>114</v>
      </c>
      <c r="C275" s="147" t="s">
        <v>764</v>
      </c>
      <c r="D275" s="148" t="s">
        <v>13</v>
      </c>
      <c r="E275" s="96">
        <v>6</v>
      </c>
      <c r="F275" s="3"/>
      <c r="G275" s="3"/>
      <c r="H275" s="226">
        <f t="shared" si="30"/>
        <v>0</v>
      </c>
      <c r="I275" s="79">
        <f t="shared" si="31"/>
        <v>0</v>
      </c>
      <c r="J275" s="80">
        <f t="shared" si="32"/>
        <v>0</v>
      </c>
      <c r="K275" s="80">
        <f t="shared" si="33"/>
        <v>0</v>
      </c>
      <c r="L275" s="238"/>
      <c r="M275" s="86" t="s">
        <v>757</v>
      </c>
    </row>
    <row r="276" spans="1:13" ht="28" outlineLevel="1" x14ac:dyDescent="0.35">
      <c r="A276" s="32">
        <f t="shared" si="37"/>
        <v>192</v>
      </c>
      <c r="B276" s="142">
        <v>115</v>
      </c>
      <c r="C276" s="86" t="s">
        <v>362</v>
      </c>
      <c r="D276" s="87" t="s">
        <v>9</v>
      </c>
      <c r="E276" s="89">
        <v>8.6</v>
      </c>
      <c r="F276" s="3"/>
      <c r="G276" s="3"/>
      <c r="H276" s="226">
        <f t="shared" si="30"/>
        <v>0</v>
      </c>
      <c r="I276" s="79">
        <f t="shared" si="31"/>
        <v>0</v>
      </c>
      <c r="J276" s="80">
        <f t="shared" si="32"/>
        <v>0</v>
      </c>
      <c r="K276" s="80">
        <f t="shared" si="33"/>
        <v>0</v>
      </c>
      <c r="L276" s="238"/>
      <c r="M276" s="86" t="s">
        <v>377</v>
      </c>
    </row>
    <row r="277" spans="1:13" ht="28" outlineLevel="1" x14ac:dyDescent="0.35">
      <c r="A277" s="32">
        <f t="shared" si="37"/>
        <v>193</v>
      </c>
      <c r="B277" s="142">
        <v>116</v>
      </c>
      <c r="C277" s="86" t="s">
        <v>370</v>
      </c>
      <c r="D277" s="87" t="s">
        <v>10</v>
      </c>
      <c r="E277" s="89">
        <v>7.2750000000000004</v>
      </c>
      <c r="F277" s="3"/>
      <c r="G277" s="3"/>
      <c r="H277" s="226">
        <f t="shared" si="30"/>
        <v>0</v>
      </c>
      <c r="I277" s="79">
        <f t="shared" si="31"/>
        <v>0</v>
      </c>
      <c r="J277" s="80">
        <f t="shared" si="32"/>
        <v>0</v>
      </c>
      <c r="K277" s="80">
        <f t="shared" si="33"/>
        <v>0</v>
      </c>
      <c r="L277" s="238"/>
      <c r="M277" s="86" t="s">
        <v>378</v>
      </c>
    </row>
    <row r="278" spans="1:13" ht="28" outlineLevel="1" x14ac:dyDescent="0.35">
      <c r="A278" s="146">
        <f t="shared" si="37"/>
        <v>194</v>
      </c>
      <c r="B278" s="179"/>
      <c r="C278" s="204" t="s">
        <v>379</v>
      </c>
      <c r="D278" s="85"/>
      <c r="E278" s="85"/>
      <c r="F278" s="3"/>
      <c r="G278" s="3"/>
      <c r="H278" s="226"/>
      <c r="I278" s="79"/>
      <c r="J278" s="80"/>
      <c r="K278" s="80"/>
      <c r="L278" s="238"/>
      <c r="M278" s="85"/>
    </row>
    <row r="279" spans="1:13" outlineLevel="1" x14ac:dyDescent="0.35">
      <c r="A279" s="32">
        <f>A278</f>
        <v>194</v>
      </c>
      <c r="B279" s="142">
        <v>117</v>
      </c>
      <c r="C279" s="86" t="s">
        <v>355</v>
      </c>
      <c r="D279" s="87" t="s">
        <v>9</v>
      </c>
      <c r="E279" s="88">
        <v>689.52</v>
      </c>
      <c r="F279" s="3"/>
      <c r="G279" s="3"/>
      <c r="H279" s="226">
        <f t="shared" si="30"/>
        <v>0</v>
      </c>
      <c r="I279" s="79">
        <f t="shared" si="31"/>
        <v>0</v>
      </c>
      <c r="J279" s="80">
        <f t="shared" si="32"/>
        <v>0</v>
      </c>
      <c r="K279" s="80">
        <f t="shared" si="33"/>
        <v>0</v>
      </c>
      <c r="L279" s="238"/>
      <c r="M279" s="86" t="s">
        <v>346</v>
      </c>
    </row>
    <row r="280" spans="1:13" ht="28" outlineLevel="1" x14ac:dyDescent="0.35">
      <c r="A280" s="32">
        <f t="shared" si="37"/>
        <v>195</v>
      </c>
      <c r="B280" s="142">
        <v>118</v>
      </c>
      <c r="C280" s="86" t="s">
        <v>380</v>
      </c>
      <c r="D280" s="87" t="s">
        <v>9</v>
      </c>
      <c r="E280" s="88">
        <v>48.75</v>
      </c>
      <c r="F280" s="3"/>
      <c r="G280" s="3"/>
      <c r="H280" s="226">
        <f t="shared" si="30"/>
        <v>0</v>
      </c>
      <c r="I280" s="79">
        <f t="shared" si="31"/>
        <v>0</v>
      </c>
      <c r="J280" s="80">
        <f t="shared" si="32"/>
        <v>0</v>
      </c>
      <c r="K280" s="80">
        <f t="shared" si="33"/>
        <v>0</v>
      </c>
      <c r="L280" s="238"/>
      <c r="M280" s="86" t="s">
        <v>381</v>
      </c>
    </row>
    <row r="281" spans="1:13" ht="42" outlineLevel="1" x14ac:dyDescent="0.35">
      <c r="A281" s="32">
        <f t="shared" si="37"/>
        <v>196</v>
      </c>
      <c r="B281" s="142">
        <v>119</v>
      </c>
      <c r="C281" s="86" t="s">
        <v>382</v>
      </c>
      <c r="D281" s="87" t="s">
        <v>10</v>
      </c>
      <c r="E281" s="88">
        <v>259.52</v>
      </c>
      <c r="F281" s="3"/>
      <c r="G281" s="3"/>
      <c r="H281" s="226">
        <f t="shared" si="30"/>
        <v>0</v>
      </c>
      <c r="I281" s="79">
        <f t="shared" si="31"/>
        <v>0</v>
      </c>
      <c r="J281" s="80">
        <f t="shared" si="32"/>
        <v>0</v>
      </c>
      <c r="K281" s="80">
        <f t="shared" si="33"/>
        <v>0</v>
      </c>
      <c r="L281" s="238"/>
      <c r="M281" s="86" t="s">
        <v>383</v>
      </c>
    </row>
    <row r="282" spans="1:13" outlineLevel="1" x14ac:dyDescent="0.35">
      <c r="A282" s="32">
        <f t="shared" si="37"/>
        <v>197</v>
      </c>
      <c r="B282" s="142">
        <v>120</v>
      </c>
      <c r="C282" s="86" t="s">
        <v>25</v>
      </c>
      <c r="D282" s="87" t="s">
        <v>10</v>
      </c>
      <c r="E282" s="88">
        <v>256.67</v>
      </c>
      <c r="F282" s="3"/>
      <c r="G282" s="3"/>
      <c r="H282" s="226">
        <f t="shared" si="30"/>
        <v>0</v>
      </c>
      <c r="I282" s="79">
        <f t="shared" si="31"/>
        <v>0</v>
      </c>
      <c r="J282" s="80">
        <f t="shared" si="32"/>
        <v>0</v>
      </c>
      <c r="K282" s="80">
        <f t="shared" si="33"/>
        <v>0</v>
      </c>
      <c r="L282" s="238"/>
      <c r="M282" s="86" t="s">
        <v>384</v>
      </c>
    </row>
    <row r="283" spans="1:13" ht="28" outlineLevel="1" x14ac:dyDescent="0.35">
      <c r="A283" s="32">
        <f t="shared" si="37"/>
        <v>198</v>
      </c>
      <c r="B283" s="142">
        <v>121</v>
      </c>
      <c r="C283" s="86" t="s">
        <v>336</v>
      </c>
      <c r="D283" s="87" t="s">
        <v>371</v>
      </c>
      <c r="E283" s="97">
        <v>2.5665</v>
      </c>
      <c r="F283" s="3"/>
      <c r="G283" s="3"/>
      <c r="H283" s="226">
        <f t="shared" si="30"/>
        <v>0</v>
      </c>
      <c r="I283" s="79">
        <f t="shared" si="31"/>
        <v>0</v>
      </c>
      <c r="J283" s="80">
        <f t="shared" si="32"/>
        <v>0</v>
      </c>
      <c r="K283" s="80">
        <f t="shared" si="33"/>
        <v>0</v>
      </c>
      <c r="L283" s="238"/>
      <c r="M283" s="86" t="s">
        <v>385</v>
      </c>
    </row>
    <row r="284" spans="1:13" ht="28" outlineLevel="1" x14ac:dyDescent="0.35">
      <c r="A284" s="146">
        <f t="shared" si="37"/>
        <v>199</v>
      </c>
      <c r="B284" s="179"/>
      <c r="C284" s="204" t="s">
        <v>386</v>
      </c>
      <c r="D284" s="85"/>
      <c r="E284" s="85"/>
      <c r="F284" s="3"/>
      <c r="G284" s="3"/>
      <c r="H284" s="226"/>
      <c r="I284" s="79"/>
      <c r="J284" s="80"/>
      <c r="K284" s="80"/>
      <c r="L284" s="238"/>
      <c r="M284" s="85"/>
    </row>
    <row r="285" spans="1:13" ht="28" outlineLevel="1" x14ac:dyDescent="0.35">
      <c r="A285" s="32">
        <f>A284</f>
        <v>199</v>
      </c>
      <c r="B285" s="142">
        <v>122</v>
      </c>
      <c r="C285" s="86" t="s">
        <v>387</v>
      </c>
      <c r="D285" s="87" t="s">
        <v>9</v>
      </c>
      <c r="E285" s="88">
        <v>451.75</v>
      </c>
      <c r="F285" s="3"/>
      <c r="G285" s="3"/>
      <c r="H285" s="226">
        <f t="shared" si="30"/>
        <v>0</v>
      </c>
      <c r="I285" s="79">
        <f t="shared" si="31"/>
        <v>0</v>
      </c>
      <c r="J285" s="80">
        <f t="shared" si="32"/>
        <v>0</v>
      </c>
      <c r="K285" s="80">
        <f t="shared" si="33"/>
        <v>0</v>
      </c>
      <c r="L285" s="238"/>
      <c r="M285" s="86" t="s">
        <v>388</v>
      </c>
    </row>
    <row r="286" spans="1:13" outlineLevel="1" x14ac:dyDescent="0.35">
      <c r="A286" s="32">
        <f t="shared" si="37"/>
        <v>200</v>
      </c>
      <c r="B286" s="142">
        <v>123</v>
      </c>
      <c r="C286" s="86" t="s">
        <v>389</v>
      </c>
      <c r="D286" s="87" t="s">
        <v>8</v>
      </c>
      <c r="E286" s="88">
        <v>50.43</v>
      </c>
      <c r="F286" s="3"/>
      <c r="G286" s="3"/>
      <c r="H286" s="226">
        <f t="shared" si="30"/>
        <v>0</v>
      </c>
      <c r="I286" s="79">
        <f t="shared" si="31"/>
        <v>0</v>
      </c>
      <c r="J286" s="80">
        <f t="shared" si="32"/>
        <v>0</v>
      </c>
      <c r="K286" s="80">
        <f t="shared" si="33"/>
        <v>0</v>
      </c>
      <c r="L286" s="238"/>
      <c r="M286" s="86" t="s">
        <v>390</v>
      </c>
    </row>
    <row r="287" spans="1:13" ht="42" outlineLevel="1" x14ac:dyDescent="0.35">
      <c r="A287" s="32">
        <f t="shared" si="37"/>
        <v>201</v>
      </c>
      <c r="B287" s="142">
        <v>124</v>
      </c>
      <c r="C287" s="86" t="s">
        <v>391</v>
      </c>
      <c r="D287" s="87" t="s">
        <v>10</v>
      </c>
      <c r="E287" s="88">
        <v>947.04</v>
      </c>
      <c r="F287" s="3"/>
      <c r="G287" s="3"/>
      <c r="H287" s="226">
        <f t="shared" si="30"/>
        <v>0</v>
      </c>
      <c r="I287" s="79">
        <f t="shared" si="31"/>
        <v>0</v>
      </c>
      <c r="J287" s="80">
        <f t="shared" si="32"/>
        <v>0</v>
      </c>
      <c r="K287" s="80">
        <f t="shared" si="33"/>
        <v>0</v>
      </c>
      <c r="L287" s="238"/>
      <c r="M287" s="86" t="s">
        <v>392</v>
      </c>
    </row>
    <row r="288" spans="1:13" outlineLevel="1" x14ac:dyDescent="0.35">
      <c r="A288" s="32">
        <f t="shared" si="37"/>
        <v>202</v>
      </c>
      <c r="B288" s="142">
        <v>125</v>
      </c>
      <c r="C288" s="86" t="s">
        <v>342</v>
      </c>
      <c r="D288" s="87" t="s">
        <v>10</v>
      </c>
      <c r="E288" s="88">
        <v>947.04</v>
      </c>
      <c r="F288" s="3"/>
      <c r="G288" s="3"/>
      <c r="H288" s="226">
        <f t="shared" si="30"/>
        <v>0</v>
      </c>
      <c r="I288" s="79">
        <f t="shared" si="31"/>
        <v>0</v>
      </c>
      <c r="J288" s="80">
        <f t="shared" si="32"/>
        <v>0</v>
      </c>
      <c r="K288" s="80">
        <f t="shared" si="33"/>
        <v>0</v>
      </c>
      <c r="L288" s="238"/>
      <c r="M288" s="86" t="s">
        <v>30</v>
      </c>
    </row>
    <row r="289" spans="1:13" ht="28" outlineLevel="1" x14ac:dyDescent="0.35">
      <c r="A289" s="146">
        <f t="shared" si="37"/>
        <v>203</v>
      </c>
      <c r="B289" s="179"/>
      <c r="C289" s="204" t="s">
        <v>393</v>
      </c>
      <c r="D289" s="85"/>
      <c r="E289" s="85"/>
      <c r="F289" s="3"/>
      <c r="G289" s="3"/>
      <c r="H289" s="226"/>
      <c r="I289" s="79"/>
      <c r="J289" s="80"/>
      <c r="K289" s="80"/>
      <c r="L289" s="238"/>
      <c r="M289" s="85"/>
    </row>
    <row r="290" spans="1:13" ht="28" outlineLevel="1" x14ac:dyDescent="0.35">
      <c r="A290" s="32">
        <f>A289</f>
        <v>203</v>
      </c>
      <c r="B290" s="142">
        <v>126</v>
      </c>
      <c r="C290" s="86" t="s">
        <v>387</v>
      </c>
      <c r="D290" s="87" t="s">
        <v>9</v>
      </c>
      <c r="E290" s="88">
        <v>121.95</v>
      </c>
      <c r="F290" s="3"/>
      <c r="G290" s="3"/>
      <c r="H290" s="226">
        <f t="shared" si="30"/>
        <v>0</v>
      </c>
      <c r="I290" s="79">
        <f t="shared" si="31"/>
        <v>0</v>
      </c>
      <c r="J290" s="80">
        <f t="shared" si="32"/>
        <v>0</v>
      </c>
      <c r="K290" s="80">
        <f t="shared" si="33"/>
        <v>0</v>
      </c>
      <c r="L290" s="238"/>
      <c r="M290" s="86" t="s">
        <v>394</v>
      </c>
    </row>
    <row r="291" spans="1:13" outlineLevel="1" x14ac:dyDescent="0.35">
      <c r="A291" s="32">
        <f t="shared" si="37"/>
        <v>204</v>
      </c>
      <c r="B291" s="142">
        <v>127</v>
      </c>
      <c r="C291" s="86" t="s">
        <v>389</v>
      </c>
      <c r="D291" s="87" t="s">
        <v>8</v>
      </c>
      <c r="E291" s="88">
        <v>9.0500000000000007</v>
      </c>
      <c r="F291" s="3"/>
      <c r="G291" s="3"/>
      <c r="H291" s="226">
        <f t="shared" si="30"/>
        <v>0</v>
      </c>
      <c r="I291" s="79">
        <f t="shared" si="31"/>
        <v>0</v>
      </c>
      <c r="J291" s="80">
        <f t="shared" si="32"/>
        <v>0</v>
      </c>
      <c r="K291" s="80">
        <f t="shared" si="33"/>
        <v>0</v>
      </c>
      <c r="L291" s="238"/>
      <c r="M291" s="86" t="s">
        <v>390</v>
      </c>
    </row>
    <row r="292" spans="1:13" ht="42" outlineLevel="1" x14ac:dyDescent="0.35">
      <c r="A292" s="32">
        <f t="shared" si="37"/>
        <v>205</v>
      </c>
      <c r="B292" s="142">
        <v>128</v>
      </c>
      <c r="C292" s="86" t="s">
        <v>391</v>
      </c>
      <c r="D292" s="87" t="s">
        <v>10</v>
      </c>
      <c r="E292" s="88">
        <v>229.24</v>
      </c>
      <c r="F292" s="3"/>
      <c r="G292" s="3"/>
      <c r="H292" s="226">
        <f t="shared" si="30"/>
        <v>0</v>
      </c>
      <c r="I292" s="79">
        <f t="shared" si="31"/>
        <v>0</v>
      </c>
      <c r="J292" s="80">
        <f t="shared" si="32"/>
        <v>0</v>
      </c>
      <c r="K292" s="80">
        <f t="shared" si="33"/>
        <v>0</v>
      </c>
      <c r="L292" s="238"/>
      <c r="M292" s="86" t="s">
        <v>395</v>
      </c>
    </row>
    <row r="293" spans="1:13" outlineLevel="1" x14ac:dyDescent="0.35">
      <c r="A293" s="32">
        <f t="shared" si="37"/>
        <v>206</v>
      </c>
      <c r="B293" s="142">
        <v>129</v>
      </c>
      <c r="C293" s="86" t="s">
        <v>342</v>
      </c>
      <c r="D293" s="87" t="s">
        <v>10</v>
      </c>
      <c r="E293" s="88">
        <v>229.24</v>
      </c>
      <c r="F293" s="3"/>
      <c r="G293" s="3"/>
      <c r="H293" s="226">
        <f t="shared" si="30"/>
        <v>0</v>
      </c>
      <c r="I293" s="79">
        <f t="shared" si="31"/>
        <v>0</v>
      </c>
      <c r="J293" s="80">
        <f t="shared" si="32"/>
        <v>0</v>
      </c>
      <c r="K293" s="80">
        <f t="shared" si="33"/>
        <v>0</v>
      </c>
      <c r="L293" s="238"/>
      <c r="M293" s="86" t="s">
        <v>30</v>
      </c>
    </row>
    <row r="294" spans="1:13" ht="28" outlineLevel="1" x14ac:dyDescent="0.35">
      <c r="A294" s="146">
        <f t="shared" si="37"/>
        <v>207</v>
      </c>
      <c r="B294" s="179"/>
      <c r="C294" s="204" t="s">
        <v>396</v>
      </c>
      <c r="D294" s="85"/>
      <c r="E294" s="85"/>
      <c r="F294" s="3"/>
      <c r="G294" s="3"/>
      <c r="H294" s="226"/>
      <c r="I294" s="79"/>
      <c r="J294" s="80"/>
      <c r="K294" s="80"/>
      <c r="L294" s="238"/>
      <c r="M294" s="85"/>
    </row>
    <row r="295" spans="1:13" ht="28" outlineLevel="1" x14ac:dyDescent="0.35">
      <c r="A295" s="32">
        <f>A294</f>
        <v>207</v>
      </c>
      <c r="B295" s="142">
        <v>130</v>
      </c>
      <c r="C295" s="86" t="s">
        <v>391</v>
      </c>
      <c r="D295" s="87" t="s">
        <v>10</v>
      </c>
      <c r="E295" s="88">
        <v>148.91999999999999</v>
      </c>
      <c r="F295" s="3"/>
      <c r="G295" s="3"/>
      <c r="H295" s="226">
        <f t="shared" si="30"/>
        <v>0</v>
      </c>
      <c r="I295" s="79">
        <f t="shared" si="31"/>
        <v>0</v>
      </c>
      <c r="J295" s="80">
        <f t="shared" si="32"/>
        <v>0</v>
      </c>
      <c r="K295" s="80">
        <f t="shared" si="33"/>
        <v>0</v>
      </c>
      <c r="L295" s="238"/>
      <c r="M295" s="86" t="s">
        <v>397</v>
      </c>
    </row>
    <row r="296" spans="1:13" outlineLevel="1" x14ac:dyDescent="0.35">
      <c r="A296" s="32">
        <f t="shared" si="37"/>
        <v>208</v>
      </c>
      <c r="B296" s="142">
        <v>131</v>
      </c>
      <c r="C296" s="86" t="s">
        <v>25</v>
      </c>
      <c r="D296" s="87" t="s">
        <v>10</v>
      </c>
      <c r="E296" s="88">
        <v>148.91999999999999</v>
      </c>
      <c r="F296" s="3"/>
      <c r="G296" s="3"/>
      <c r="H296" s="226">
        <f t="shared" si="30"/>
        <v>0</v>
      </c>
      <c r="I296" s="79">
        <f t="shared" si="31"/>
        <v>0</v>
      </c>
      <c r="J296" s="80">
        <f t="shared" si="32"/>
        <v>0</v>
      </c>
      <c r="K296" s="80">
        <f t="shared" si="33"/>
        <v>0</v>
      </c>
      <c r="L296" s="238"/>
      <c r="M296" s="86" t="s">
        <v>384</v>
      </c>
    </row>
    <row r="297" spans="1:13" ht="42" outlineLevel="1" x14ac:dyDescent="0.35">
      <c r="A297" s="146">
        <f t="shared" si="37"/>
        <v>209</v>
      </c>
      <c r="B297" s="179"/>
      <c r="C297" s="204" t="s">
        <v>398</v>
      </c>
      <c r="D297" s="85"/>
      <c r="E297" s="85"/>
      <c r="F297" s="3"/>
      <c r="G297" s="3"/>
      <c r="H297" s="226"/>
      <c r="I297" s="79"/>
      <c r="J297" s="80"/>
      <c r="K297" s="80"/>
      <c r="L297" s="238"/>
      <c r="M297" s="85"/>
    </row>
    <row r="298" spans="1:13" outlineLevel="1" x14ac:dyDescent="0.35">
      <c r="A298" s="32">
        <f>A297</f>
        <v>209</v>
      </c>
      <c r="B298" s="142">
        <v>132</v>
      </c>
      <c r="C298" s="86" t="s">
        <v>22</v>
      </c>
      <c r="D298" s="87" t="s">
        <v>9</v>
      </c>
      <c r="E298" s="88">
        <v>1.72</v>
      </c>
      <c r="F298" s="3"/>
      <c r="G298" s="3"/>
      <c r="H298" s="226">
        <f t="shared" si="30"/>
        <v>0</v>
      </c>
      <c r="I298" s="79">
        <f t="shared" si="31"/>
        <v>0</v>
      </c>
      <c r="J298" s="80">
        <f t="shared" si="32"/>
        <v>0</v>
      </c>
      <c r="K298" s="80">
        <f t="shared" si="33"/>
        <v>0</v>
      </c>
      <c r="L298" s="238"/>
      <c r="M298" s="86" t="s">
        <v>363</v>
      </c>
    </row>
    <row r="299" spans="1:13" ht="56" outlineLevel="1" x14ac:dyDescent="0.35">
      <c r="A299" s="32">
        <f t="shared" si="37"/>
        <v>210</v>
      </c>
      <c r="B299" s="142">
        <v>133</v>
      </c>
      <c r="C299" s="86" t="s">
        <v>399</v>
      </c>
      <c r="D299" s="87" t="s">
        <v>10</v>
      </c>
      <c r="E299" s="90">
        <v>5.2</v>
      </c>
      <c r="F299" s="3"/>
      <c r="G299" s="3"/>
      <c r="H299" s="226">
        <f t="shared" si="30"/>
        <v>0</v>
      </c>
      <c r="I299" s="79">
        <f t="shared" si="31"/>
        <v>0</v>
      </c>
      <c r="J299" s="80">
        <f t="shared" si="32"/>
        <v>0</v>
      </c>
      <c r="K299" s="80">
        <f t="shared" si="33"/>
        <v>0</v>
      </c>
      <c r="L299" s="238"/>
      <c r="M299" s="86" t="s">
        <v>400</v>
      </c>
    </row>
    <row r="300" spans="1:13" ht="28" outlineLevel="1" x14ac:dyDescent="0.35">
      <c r="A300" s="146">
        <f t="shared" si="37"/>
        <v>211</v>
      </c>
      <c r="B300" s="179"/>
      <c r="C300" s="204" t="s">
        <v>401</v>
      </c>
      <c r="D300" s="85"/>
      <c r="E300" s="85"/>
      <c r="F300" s="3"/>
      <c r="G300" s="3"/>
      <c r="H300" s="226"/>
      <c r="I300" s="79"/>
      <c r="J300" s="80"/>
      <c r="K300" s="80"/>
      <c r="L300" s="238"/>
      <c r="M300" s="85"/>
    </row>
    <row r="301" spans="1:13" ht="98" outlineLevel="1" x14ac:dyDescent="0.35">
      <c r="A301" s="32">
        <f>A300</f>
        <v>211</v>
      </c>
      <c r="B301" s="142">
        <v>134</v>
      </c>
      <c r="C301" s="86" t="s">
        <v>402</v>
      </c>
      <c r="D301" s="87" t="s">
        <v>15</v>
      </c>
      <c r="E301" s="97">
        <v>1.6301000000000001</v>
      </c>
      <c r="F301" s="3"/>
      <c r="G301" s="3"/>
      <c r="H301" s="226">
        <f t="shared" si="30"/>
        <v>0</v>
      </c>
      <c r="I301" s="79">
        <f t="shared" si="31"/>
        <v>0</v>
      </c>
      <c r="J301" s="80">
        <f t="shared" si="32"/>
        <v>0</v>
      </c>
      <c r="K301" s="80">
        <f t="shared" si="33"/>
        <v>0</v>
      </c>
      <c r="L301" s="238"/>
      <c r="M301" s="86" t="s">
        <v>403</v>
      </c>
    </row>
    <row r="302" spans="1:13" ht="98" outlineLevel="1" x14ac:dyDescent="0.35">
      <c r="A302" s="32">
        <f t="shared" si="37"/>
        <v>212</v>
      </c>
      <c r="B302" s="142">
        <v>135</v>
      </c>
      <c r="C302" s="86" t="s">
        <v>404</v>
      </c>
      <c r="D302" s="87" t="s">
        <v>15</v>
      </c>
      <c r="E302" s="91">
        <v>0.74592999999999998</v>
      </c>
      <c r="F302" s="3"/>
      <c r="G302" s="3"/>
      <c r="H302" s="226">
        <f t="shared" si="30"/>
        <v>0</v>
      </c>
      <c r="I302" s="79">
        <f t="shared" si="31"/>
        <v>0</v>
      </c>
      <c r="J302" s="80">
        <f t="shared" si="32"/>
        <v>0</v>
      </c>
      <c r="K302" s="80">
        <f t="shared" si="33"/>
        <v>0</v>
      </c>
      <c r="L302" s="238"/>
      <c r="M302" s="86" t="s">
        <v>405</v>
      </c>
    </row>
    <row r="303" spans="1:13" outlineLevel="1" x14ac:dyDescent="0.35">
      <c r="A303" s="32">
        <f t="shared" si="37"/>
        <v>213</v>
      </c>
      <c r="B303" s="142">
        <v>136</v>
      </c>
      <c r="C303" s="86" t="s">
        <v>22</v>
      </c>
      <c r="D303" s="87" t="s">
        <v>9</v>
      </c>
      <c r="E303" s="88">
        <v>8.9600000000000009</v>
      </c>
      <c r="F303" s="3"/>
      <c r="G303" s="3"/>
      <c r="H303" s="226">
        <f t="shared" si="30"/>
        <v>0</v>
      </c>
      <c r="I303" s="79">
        <f t="shared" si="31"/>
        <v>0</v>
      </c>
      <c r="J303" s="80">
        <f t="shared" si="32"/>
        <v>0</v>
      </c>
      <c r="K303" s="80">
        <f t="shared" si="33"/>
        <v>0</v>
      </c>
      <c r="L303" s="238"/>
      <c r="M303" s="86" t="s">
        <v>363</v>
      </c>
    </row>
    <row r="304" spans="1:13" ht="28" outlineLevel="1" x14ac:dyDescent="0.35">
      <c r="A304" s="32">
        <f t="shared" si="37"/>
        <v>214</v>
      </c>
      <c r="B304" s="142">
        <v>137</v>
      </c>
      <c r="C304" s="86" t="s">
        <v>332</v>
      </c>
      <c r="D304" s="87" t="s">
        <v>9</v>
      </c>
      <c r="E304" s="88">
        <v>12.46</v>
      </c>
      <c r="F304" s="3"/>
      <c r="G304" s="3"/>
      <c r="H304" s="226">
        <f t="shared" si="30"/>
        <v>0</v>
      </c>
      <c r="I304" s="79">
        <f t="shared" si="31"/>
        <v>0</v>
      </c>
      <c r="J304" s="80">
        <f t="shared" si="32"/>
        <v>0</v>
      </c>
      <c r="K304" s="80">
        <f t="shared" si="33"/>
        <v>0</v>
      </c>
      <c r="L304" s="238"/>
      <c r="M304" s="92" t="s">
        <v>406</v>
      </c>
    </row>
    <row r="305" spans="1:13" ht="28" outlineLevel="1" x14ac:dyDescent="0.35">
      <c r="A305" s="32">
        <f t="shared" si="37"/>
        <v>215</v>
      </c>
      <c r="B305" s="142">
        <v>138</v>
      </c>
      <c r="C305" s="86" t="s">
        <v>332</v>
      </c>
      <c r="D305" s="87" t="s">
        <v>9</v>
      </c>
      <c r="E305" s="88">
        <v>16.940000000000001</v>
      </c>
      <c r="F305" s="3"/>
      <c r="G305" s="3"/>
      <c r="H305" s="226">
        <f t="shared" si="30"/>
        <v>0</v>
      </c>
      <c r="I305" s="79">
        <f t="shared" si="31"/>
        <v>0</v>
      </c>
      <c r="J305" s="80">
        <f t="shared" si="32"/>
        <v>0</v>
      </c>
      <c r="K305" s="80">
        <f t="shared" si="33"/>
        <v>0</v>
      </c>
      <c r="L305" s="238"/>
      <c r="M305" s="86" t="s">
        <v>407</v>
      </c>
    </row>
    <row r="306" spans="1:13" outlineLevel="1" x14ac:dyDescent="0.35">
      <c r="A306" s="146">
        <f t="shared" si="37"/>
        <v>216</v>
      </c>
      <c r="B306" s="179"/>
      <c r="C306" s="204" t="s">
        <v>408</v>
      </c>
      <c r="D306" s="85"/>
      <c r="E306" s="85"/>
      <c r="F306" s="3"/>
      <c r="G306" s="3"/>
      <c r="H306" s="226"/>
      <c r="I306" s="79"/>
      <c r="J306" s="80"/>
      <c r="K306" s="80"/>
      <c r="L306" s="238"/>
      <c r="M306" s="85"/>
    </row>
    <row r="307" spans="1:13" ht="28" outlineLevel="1" x14ac:dyDescent="0.35">
      <c r="A307" s="32">
        <f>A306</f>
        <v>216</v>
      </c>
      <c r="B307" s="142">
        <v>139</v>
      </c>
      <c r="C307" s="86" t="s">
        <v>409</v>
      </c>
      <c r="D307" s="87" t="s">
        <v>9</v>
      </c>
      <c r="E307" s="89">
        <v>133.72499999999999</v>
      </c>
      <c r="F307" s="3"/>
      <c r="G307" s="3"/>
      <c r="H307" s="226">
        <f t="shared" si="30"/>
        <v>0</v>
      </c>
      <c r="I307" s="79">
        <f t="shared" si="31"/>
        <v>0</v>
      </c>
      <c r="J307" s="80">
        <f t="shared" si="32"/>
        <v>0</v>
      </c>
      <c r="K307" s="80">
        <f t="shared" si="33"/>
        <v>0</v>
      </c>
      <c r="L307" s="238"/>
      <c r="M307" s="86" t="s">
        <v>410</v>
      </c>
    </row>
    <row r="308" spans="1:13" ht="42" outlineLevel="1" x14ac:dyDescent="0.35">
      <c r="A308" s="32">
        <f t="shared" si="37"/>
        <v>217</v>
      </c>
      <c r="B308" s="142">
        <v>140</v>
      </c>
      <c r="C308" s="86" t="s">
        <v>411</v>
      </c>
      <c r="D308" s="87" t="s">
        <v>10</v>
      </c>
      <c r="E308" s="99">
        <v>145.19999999999999</v>
      </c>
      <c r="F308" s="3"/>
      <c r="G308" s="3"/>
      <c r="H308" s="226">
        <f t="shared" si="30"/>
        <v>0</v>
      </c>
      <c r="I308" s="79">
        <f t="shared" si="31"/>
        <v>0</v>
      </c>
      <c r="J308" s="80">
        <f t="shared" si="32"/>
        <v>0</v>
      </c>
      <c r="K308" s="80">
        <f t="shared" si="33"/>
        <v>0</v>
      </c>
      <c r="L308" s="238"/>
      <c r="M308" s="86" t="s">
        <v>412</v>
      </c>
    </row>
    <row r="309" spans="1:13" outlineLevel="1" x14ac:dyDescent="0.35">
      <c r="A309" s="32">
        <f t="shared" si="37"/>
        <v>218</v>
      </c>
      <c r="B309" s="142">
        <v>141</v>
      </c>
      <c r="C309" s="86" t="s">
        <v>25</v>
      </c>
      <c r="D309" s="87" t="s">
        <v>10</v>
      </c>
      <c r="E309" s="88">
        <v>146.08000000000001</v>
      </c>
      <c r="F309" s="3"/>
      <c r="G309" s="3"/>
      <c r="H309" s="226">
        <f t="shared" si="30"/>
        <v>0</v>
      </c>
      <c r="I309" s="79">
        <f t="shared" si="31"/>
        <v>0</v>
      </c>
      <c r="J309" s="80">
        <f t="shared" si="32"/>
        <v>0</v>
      </c>
      <c r="K309" s="80">
        <f t="shared" si="33"/>
        <v>0</v>
      </c>
      <c r="L309" s="238"/>
      <c r="M309" s="86" t="s">
        <v>384</v>
      </c>
    </row>
    <row r="310" spans="1:13" ht="28" outlineLevel="1" x14ac:dyDescent="0.35">
      <c r="A310" s="32">
        <f t="shared" si="37"/>
        <v>219</v>
      </c>
      <c r="B310" s="142">
        <v>142</v>
      </c>
      <c r="C310" s="86" t="s">
        <v>413</v>
      </c>
      <c r="D310" s="87" t="s">
        <v>10</v>
      </c>
      <c r="E310" s="90">
        <v>146.1</v>
      </c>
      <c r="F310" s="3"/>
      <c r="G310" s="3"/>
      <c r="H310" s="226">
        <f t="shared" si="30"/>
        <v>0</v>
      </c>
      <c r="I310" s="79">
        <f t="shared" si="31"/>
        <v>0</v>
      </c>
      <c r="J310" s="80">
        <f t="shared" si="32"/>
        <v>0</v>
      </c>
      <c r="K310" s="80">
        <f t="shared" si="33"/>
        <v>0</v>
      </c>
      <c r="L310" s="238"/>
      <c r="M310" s="86" t="s">
        <v>414</v>
      </c>
    </row>
    <row r="311" spans="1:13" x14ac:dyDescent="0.35">
      <c r="A311" s="146">
        <f t="shared" si="37"/>
        <v>220</v>
      </c>
      <c r="B311" s="179"/>
      <c r="C311" s="209" t="s">
        <v>415</v>
      </c>
      <c r="D311" s="85"/>
      <c r="E311" s="85"/>
      <c r="F311" s="3"/>
      <c r="G311" s="3"/>
      <c r="H311" s="226"/>
      <c r="I311" s="79"/>
      <c r="J311" s="80"/>
      <c r="K311" s="80"/>
      <c r="L311" s="238"/>
      <c r="M311" s="85"/>
    </row>
    <row r="312" spans="1:13" outlineLevel="1" x14ac:dyDescent="0.35">
      <c r="A312" s="146">
        <f t="shared" si="37"/>
        <v>221</v>
      </c>
      <c r="B312" s="179"/>
      <c r="C312" s="204" t="s">
        <v>31</v>
      </c>
      <c r="D312" s="85"/>
      <c r="E312" s="42"/>
      <c r="F312" s="3"/>
      <c r="G312" s="3"/>
      <c r="H312" s="226"/>
      <c r="I312" s="79"/>
      <c r="J312" s="80"/>
      <c r="K312" s="80"/>
      <c r="L312" s="238"/>
      <c r="M312" s="85"/>
    </row>
    <row r="313" spans="1:13" outlineLevel="1" x14ac:dyDescent="0.35">
      <c r="A313" s="32">
        <f>A311</f>
        <v>220</v>
      </c>
      <c r="B313" s="142">
        <v>143</v>
      </c>
      <c r="C313" s="92" t="s">
        <v>416</v>
      </c>
      <c r="D313" s="87" t="s">
        <v>9</v>
      </c>
      <c r="E313" s="152">
        <v>57.6</v>
      </c>
      <c r="F313" s="3"/>
      <c r="G313" s="3"/>
      <c r="H313" s="226">
        <f t="shared" si="30"/>
        <v>0</v>
      </c>
      <c r="I313" s="79">
        <f t="shared" si="31"/>
        <v>0</v>
      </c>
      <c r="J313" s="80">
        <f t="shared" si="32"/>
        <v>0</v>
      </c>
      <c r="K313" s="80">
        <f t="shared" si="33"/>
        <v>0</v>
      </c>
      <c r="L313" s="238"/>
      <c r="M313" s="86"/>
    </row>
    <row r="314" spans="1:13" outlineLevel="1" x14ac:dyDescent="0.35">
      <c r="A314" s="32">
        <f t="shared" si="37"/>
        <v>221</v>
      </c>
      <c r="B314" s="142">
        <v>144</v>
      </c>
      <c r="C314" s="86" t="s">
        <v>417</v>
      </c>
      <c r="D314" s="87" t="s">
        <v>15</v>
      </c>
      <c r="E314" s="153">
        <v>0.56305000000000005</v>
      </c>
      <c r="F314" s="3"/>
      <c r="G314" s="3"/>
      <c r="H314" s="226">
        <f t="shared" si="30"/>
        <v>0</v>
      </c>
      <c r="I314" s="79">
        <f t="shared" si="31"/>
        <v>0</v>
      </c>
      <c r="J314" s="80">
        <f t="shared" si="32"/>
        <v>0</v>
      </c>
      <c r="K314" s="80">
        <f t="shared" si="33"/>
        <v>0</v>
      </c>
      <c r="L314" s="238"/>
      <c r="M314" s="86" t="s">
        <v>758</v>
      </c>
    </row>
    <row r="315" spans="1:13" outlineLevel="1" x14ac:dyDescent="0.35">
      <c r="A315" s="146">
        <f t="shared" si="37"/>
        <v>222</v>
      </c>
      <c r="B315" s="179"/>
      <c r="C315" s="85" t="s">
        <v>32</v>
      </c>
      <c r="D315" s="85"/>
      <c r="E315" s="42"/>
      <c r="F315" s="3"/>
      <c r="G315" s="3"/>
      <c r="H315" s="226"/>
      <c r="I315" s="79"/>
      <c r="J315" s="80"/>
      <c r="K315" s="80"/>
      <c r="L315" s="238"/>
      <c r="M315" s="85"/>
    </row>
    <row r="316" spans="1:13" ht="42" outlineLevel="1" x14ac:dyDescent="0.35">
      <c r="A316" s="32">
        <f>A315</f>
        <v>222</v>
      </c>
      <c r="B316" s="142">
        <v>145</v>
      </c>
      <c r="C316" s="86" t="s">
        <v>418</v>
      </c>
      <c r="D316" s="87" t="s">
        <v>15</v>
      </c>
      <c r="E316" s="153">
        <v>3.0770400000000002</v>
      </c>
      <c r="F316" s="3"/>
      <c r="G316" s="3"/>
      <c r="H316" s="226">
        <f t="shared" si="30"/>
        <v>0</v>
      </c>
      <c r="I316" s="79">
        <f t="shared" si="31"/>
        <v>0</v>
      </c>
      <c r="J316" s="80">
        <f t="shared" si="32"/>
        <v>0</v>
      </c>
      <c r="K316" s="80">
        <f t="shared" si="33"/>
        <v>0</v>
      </c>
      <c r="L316" s="238"/>
      <c r="M316" s="86" t="s">
        <v>419</v>
      </c>
    </row>
    <row r="317" spans="1:13" ht="56" outlineLevel="1" x14ac:dyDescent="0.35">
      <c r="A317" s="32">
        <f t="shared" si="37"/>
        <v>223</v>
      </c>
      <c r="B317" s="142">
        <v>146</v>
      </c>
      <c r="C317" s="86" t="s">
        <v>420</v>
      </c>
      <c r="D317" s="87" t="s">
        <v>13</v>
      </c>
      <c r="E317" s="149">
        <v>48</v>
      </c>
      <c r="F317" s="3"/>
      <c r="G317" s="3"/>
      <c r="H317" s="226">
        <f t="shared" si="30"/>
        <v>0</v>
      </c>
      <c r="I317" s="79">
        <f t="shared" si="31"/>
        <v>0</v>
      </c>
      <c r="J317" s="80">
        <f t="shared" si="32"/>
        <v>0</v>
      </c>
      <c r="K317" s="80">
        <f t="shared" si="33"/>
        <v>0</v>
      </c>
      <c r="L317" s="238"/>
      <c r="M317" s="86" t="s">
        <v>421</v>
      </c>
    </row>
    <row r="318" spans="1:13" outlineLevel="1" x14ac:dyDescent="0.35">
      <c r="A318" s="146">
        <f t="shared" si="37"/>
        <v>224</v>
      </c>
      <c r="B318" s="179"/>
      <c r="C318" s="204" t="s">
        <v>24</v>
      </c>
      <c r="D318" s="85"/>
      <c r="E318" s="42"/>
      <c r="F318" s="3"/>
      <c r="G318" s="3"/>
      <c r="H318" s="226"/>
      <c r="I318" s="79"/>
      <c r="J318" s="80"/>
      <c r="K318" s="80"/>
      <c r="L318" s="238"/>
      <c r="M318" s="85"/>
    </row>
    <row r="319" spans="1:13" ht="56" outlineLevel="1" x14ac:dyDescent="0.35">
      <c r="A319" s="32">
        <f>A318</f>
        <v>224</v>
      </c>
      <c r="B319" s="142">
        <v>147</v>
      </c>
      <c r="C319" s="86" t="s">
        <v>422</v>
      </c>
      <c r="D319" s="87" t="s">
        <v>9</v>
      </c>
      <c r="E319" s="154">
        <v>135.28</v>
      </c>
      <c r="F319" s="3"/>
      <c r="G319" s="3"/>
      <c r="H319" s="226">
        <f t="shared" ref="H319:H381" si="42">G319+F319</f>
        <v>0</v>
      </c>
      <c r="I319" s="79">
        <f t="shared" ref="I319:I381" si="43">F319/E319</f>
        <v>0</v>
      </c>
      <c r="J319" s="80">
        <f t="shared" ref="J319:J381" si="44">G319/E319</f>
        <v>0</v>
      </c>
      <c r="K319" s="80">
        <f t="shared" ref="K319:K381" si="45">J319+I319</f>
        <v>0</v>
      </c>
      <c r="L319" s="238"/>
      <c r="M319" s="86" t="s">
        <v>423</v>
      </c>
    </row>
    <row r="320" spans="1:13" ht="28" outlineLevel="1" x14ac:dyDescent="0.35">
      <c r="A320" s="32">
        <f t="shared" si="37"/>
        <v>225</v>
      </c>
      <c r="B320" s="142">
        <v>148</v>
      </c>
      <c r="C320" s="86" t="s">
        <v>424</v>
      </c>
      <c r="D320" s="87" t="s">
        <v>279</v>
      </c>
      <c r="E320" s="150">
        <v>54.32</v>
      </c>
      <c r="F320" s="3"/>
      <c r="G320" s="3"/>
      <c r="H320" s="226">
        <f t="shared" si="42"/>
        <v>0</v>
      </c>
      <c r="I320" s="79">
        <f t="shared" si="43"/>
        <v>0</v>
      </c>
      <c r="J320" s="80">
        <f t="shared" si="44"/>
        <v>0</v>
      </c>
      <c r="K320" s="80">
        <f t="shared" si="45"/>
        <v>0</v>
      </c>
      <c r="L320" s="238"/>
      <c r="M320" s="86" t="s">
        <v>759</v>
      </c>
    </row>
    <row r="321" spans="1:13" outlineLevel="1" x14ac:dyDescent="0.35">
      <c r="A321" s="146">
        <f t="shared" si="37"/>
        <v>226</v>
      </c>
      <c r="B321" s="179"/>
      <c r="C321" s="204" t="s">
        <v>425</v>
      </c>
      <c r="D321" s="85"/>
      <c r="E321" s="85"/>
      <c r="F321" s="3"/>
      <c r="G321" s="3"/>
      <c r="H321" s="226"/>
      <c r="I321" s="79"/>
      <c r="J321" s="80"/>
      <c r="K321" s="80"/>
      <c r="L321" s="238"/>
      <c r="M321" s="85"/>
    </row>
    <row r="322" spans="1:13" ht="28" outlineLevel="1" x14ac:dyDescent="0.35">
      <c r="A322" s="32">
        <f>A321</f>
        <v>226</v>
      </c>
      <c r="B322" s="142">
        <v>149</v>
      </c>
      <c r="C322" s="86" t="s">
        <v>426</v>
      </c>
      <c r="D322" s="87" t="s">
        <v>9</v>
      </c>
      <c r="E322" s="96">
        <v>218</v>
      </c>
      <c r="F322" s="3"/>
      <c r="G322" s="3"/>
      <c r="H322" s="226">
        <f t="shared" si="42"/>
        <v>0</v>
      </c>
      <c r="I322" s="79">
        <f t="shared" si="43"/>
        <v>0</v>
      </c>
      <c r="J322" s="80">
        <f t="shared" si="44"/>
        <v>0</v>
      </c>
      <c r="K322" s="80">
        <f t="shared" si="45"/>
        <v>0</v>
      </c>
      <c r="L322" s="238"/>
      <c r="M322" s="86" t="s">
        <v>427</v>
      </c>
    </row>
    <row r="323" spans="1:13" ht="28" outlineLevel="1" x14ac:dyDescent="0.35">
      <c r="A323" s="32">
        <f t="shared" ref="A323:A386" si="46">A322+1</f>
        <v>227</v>
      </c>
      <c r="B323" s="142">
        <v>150</v>
      </c>
      <c r="C323" s="86" t="s">
        <v>314</v>
      </c>
      <c r="D323" s="87" t="s">
        <v>9</v>
      </c>
      <c r="E323" s="88">
        <v>221.55</v>
      </c>
      <c r="F323" s="3"/>
      <c r="G323" s="3"/>
      <c r="H323" s="226">
        <f t="shared" si="42"/>
        <v>0</v>
      </c>
      <c r="I323" s="79">
        <f t="shared" si="43"/>
        <v>0</v>
      </c>
      <c r="J323" s="80">
        <f t="shared" si="44"/>
        <v>0</v>
      </c>
      <c r="K323" s="80">
        <f t="shared" si="45"/>
        <v>0</v>
      </c>
      <c r="L323" s="238"/>
      <c r="M323" s="86" t="s">
        <v>315</v>
      </c>
    </row>
    <row r="324" spans="1:13" outlineLevel="1" x14ac:dyDescent="0.35">
      <c r="A324" s="32">
        <f t="shared" si="46"/>
        <v>228</v>
      </c>
      <c r="B324" s="142">
        <v>151</v>
      </c>
      <c r="C324" s="86" t="s">
        <v>22</v>
      </c>
      <c r="D324" s="87" t="s">
        <v>9</v>
      </c>
      <c r="E324" s="88">
        <v>238.77</v>
      </c>
      <c r="F324" s="3"/>
      <c r="G324" s="3"/>
      <c r="H324" s="226">
        <f t="shared" si="42"/>
        <v>0</v>
      </c>
      <c r="I324" s="79">
        <f t="shared" si="43"/>
        <v>0</v>
      </c>
      <c r="J324" s="80">
        <f t="shared" si="44"/>
        <v>0</v>
      </c>
      <c r="K324" s="80">
        <f t="shared" si="45"/>
        <v>0</v>
      </c>
      <c r="L324" s="238"/>
      <c r="M324" s="86" t="s">
        <v>316</v>
      </c>
    </row>
    <row r="325" spans="1:13" ht="28" outlineLevel="1" x14ac:dyDescent="0.35">
      <c r="A325" s="32">
        <f t="shared" si="46"/>
        <v>229</v>
      </c>
      <c r="B325" s="142">
        <v>152</v>
      </c>
      <c r="C325" s="86" t="s">
        <v>428</v>
      </c>
      <c r="D325" s="87" t="s">
        <v>9</v>
      </c>
      <c r="E325" s="88">
        <v>221.58</v>
      </c>
      <c r="F325" s="3"/>
      <c r="G325" s="3"/>
      <c r="H325" s="226">
        <f t="shared" si="42"/>
        <v>0</v>
      </c>
      <c r="I325" s="79">
        <f t="shared" si="43"/>
        <v>0</v>
      </c>
      <c r="J325" s="80">
        <f t="shared" si="44"/>
        <v>0</v>
      </c>
      <c r="K325" s="80">
        <f t="shared" si="45"/>
        <v>0</v>
      </c>
      <c r="L325" s="238"/>
      <c r="M325" s="86" t="s">
        <v>429</v>
      </c>
    </row>
    <row r="326" spans="1:13" ht="28" outlineLevel="1" x14ac:dyDescent="0.35">
      <c r="A326" s="32">
        <f t="shared" si="46"/>
        <v>230</v>
      </c>
      <c r="B326" s="142">
        <v>153</v>
      </c>
      <c r="C326" s="86" t="s">
        <v>319</v>
      </c>
      <c r="D326" s="87" t="s">
        <v>9</v>
      </c>
      <c r="E326" s="90">
        <v>246.6</v>
      </c>
      <c r="F326" s="3"/>
      <c r="G326" s="3"/>
      <c r="H326" s="226">
        <f t="shared" si="42"/>
        <v>0</v>
      </c>
      <c r="I326" s="79">
        <f t="shared" si="43"/>
        <v>0</v>
      </c>
      <c r="J326" s="80">
        <f t="shared" si="44"/>
        <v>0</v>
      </c>
      <c r="K326" s="80">
        <f t="shared" si="45"/>
        <v>0</v>
      </c>
      <c r="L326" s="238"/>
      <c r="M326" s="86" t="s">
        <v>430</v>
      </c>
    </row>
    <row r="327" spans="1:13" ht="28" outlineLevel="1" x14ac:dyDescent="0.35">
      <c r="A327" s="32">
        <f t="shared" si="46"/>
        <v>231</v>
      </c>
      <c r="B327" s="142">
        <v>154</v>
      </c>
      <c r="C327" s="86" t="s">
        <v>321</v>
      </c>
      <c r="D327" s="87" t="s">
        <v>9</v>
      </c>
      <c r="E327" s="88">
        <v>228.88</v>
      </c>
      <c r="F327" s="3"/>
      <c r="G327" s="3"/>
      <c r="H327" s="226">
        <f t="shared" si="42"/>
        <v>0</v>
      </c>
      <c r="I327" s="79">
        <f t="shared" si="43"/>
        <v>0</v>
      </c>
      <c r="J327" s="80">
        <f t="shared" si="44"/>
        <v>0</v>
      </c>
      <c r="K327" s="80">
        <f t="shared" si="45"/>
        <v>0</v>
      </c>
      <c r="L327" s="238"/>
      <c r="M327" s="86" t="s">
        <v>431</v>
      </c>
    </row>
    <row r="328" spans="1:13" ht="28" outlineLevel="1" x14ac:dyDescent="0.35">
      <c r="A328" s="32">
        <f t="shared" si="46"/>
        <v>232</v>
      </c>
      <c r="B328" s="142">
        <v>155</v>
      </c>
      <c r="C328" s="92" t="s">
        <v>323</v>
      </c>
      <c r="D328" s="93" t="s">
        <v>9</v>
      </c>
      <c r="E328" s="88">
        <v>246.36</v>
      </c>
      <c r="F328" s="3"/>
      <c r="G328" s="3"/>
      <c r="H328" s="226">
        <f t="shared" si="42"/>
        <v>0</v>
      </c>
      <c r="I328" s="79">
        <f t="shared" si="43"/>
        <v>0</v>
      </c>
      <c r="J328" s="80">
        <f t="shared" si="44"/>
        <v>0</v>
      </c>
      <c r="K328" s="80">
        <f t="shared" si="45"/>
        <v>0</v>
      </c>
      <c r="L328" s="238"/>
      <c r="M328" s="86" t="s">
        <v>432</v>
      </c>
    </row>
    <row r="329" spans="1:13" ht="28" outlineLevel="1" x14ac:dyDescent="0.35">
      <c r="A329" s="32">
        <f t="shared" si="46"/>
        <v>233</v>
      </c>
      <c r="B329" s="142">
        <v>156</v>
      </c>
      <c r="C329" s="86" t="s">
        <v>433</v>
      </c>
      <c r="D329" s="87" t="s">
        <v>9</v>
      </c>
      <c r="E329" s="88">
        <v>34.479999999999997</v>
      </c>
      <c r="F329" s="3"/>
      <c r="G329" s="3"/>
      <c r="H329" s="226">
        <f t="shared" si="42"/>
        <v>0</v>
      </c>
      <c r="I329" s="79">
        <f t="shared" si="43"/>
        <v>0</v>
      </c>
      <c r="J329" s="80">
        <f t="shared" si="44"/>
        <v>0</v>
      </c>
      <c r="K329" s="80">
        <f t="shared" si="45"/>
        <v>0</v>
      </c>
      <c r="L329" s="238"/>
      <c r="M329" s="86" t="s">
        <v>434</v>
      </c>
    </row>
    <row r="330" spans="1:13" ht="28" outlineLevel="1" x14ac:dyDescent="0.35">
      <c r="A330" s="32">
        <f t="shared" si="46"/>
        <v>234</v>
      </c>
      <c r="B330" s="142">
        <v>157</v>
      </c>
      <c r="C330" s="86" t="s">
        <v>435</v>
      </c>
      <c r="D330" s="87" t="s">
        <v>9</v>
      </c>
      <c r="E330" s="88">
        <v>58.26</v>
      </c>
      <c r="F330" s="3"/>
      <c r="G330" s="3"/>
      <c r="H330" s="226">
        <f t="shared" si="42"/>
        <v>0</v>
      </c>
      <c r="I330" s="79">
        <f t="shared" si="43"/>
        <v>0</v>
      </c>
      <c r="J330" s="80">
        <f t="shared" si="44"/>
        <v>0</v>
      </c>
      <c r="K330" s="80">
        <f t="shared" si="45"/>
        <v>0</v>
      </c>
      <c r="L330" s="238"/>
      <c r="M330" s="86" t="s">
        <v>436</v>
      </c>
    </row>
    <row r="331" spans="1:13" ht="28" outlineLevel="1" x14ac:dyDescent="0.35">
      <c r="A331" s="32">
        <f t="shared" si="46"/>
        <v>235</v>
      </c>
      <c r="B331" s="142">
        <v>158</v>
      </c>
      <c r="C331" s="86" t="s">
        <v>437</v>
      </c>
      <c r="D331" s="87" t="s">
        <v>13</v>
      </c>
      <c r="E331" s="96">
        <v>701</v>
      </c>
      <c r="F331" s="3"/>
      <c r="G331" s="3"/>
      <c r="H331" s="226">
        <f t="shared" si="42"/>
        <v>0</v>
      </c>
      <c r="I331" s="79">
        <f t="shared" si="43"/>
        <v>0</v>
      </c>
      <c r="J331" s="80">
        <f t="shared" si="44"/>
        <v>0</v>
      </c>
      <c r="K331" s="80">
        <f t="shared" si="45"/>
        <v>0</v>
      </c>
      <c r="L331" s="238"/>
      <c r="M331" s="86" t="s">
        <v>438</v>
      </c>
    </row>
    <row r="332" spans="1:13" outlineLevel="1" x14ac:dyDescent="0.35">
      <c r="A332" s="146">
        <f t="shared" si="46"/>
        <v>236</v>
      </c>
      <c r="B332" s="179"/>
      <c r="C332" s="204" t="s">
        <v>439</v>
      </c>
      <c r="D332" s="85"/>
      <c r="E332" s="85"/>
      <c r="F332" s="3"/>
      <c r="G332" s="3"/>
      <c r="H332" s="226"/>
      <c r="I332" s="79"/>
      <c r="J332" s="80"/>
      <c r="K332" s="80"/>
      <c r="L332" s="238"/>
      <c r="M332" s="85"/>
    </row>
    <row r="333" spans="1:13" ht="28" outlineLevel="1" x14ac:dyDescent="0.35">
      <c r="A333" s="32">
        <f>A332</f>
        <v>236</v>
      </c>
      <c r="B333" s="142">
        <v>159</v>
      </c>
      <c r="C333" s="86" t="s">
        <v>440</v>
      </c>
      <c r="D333" s="87" t="s">
        <v>13</v>
      </c>
      <c r="E333" s="96">
        <v>2</v>
      </c>
      <c r="F333" s="3"/>
      <c r="G333" s="3"/>
      <c r="H333" s="226">
        <f t="shared" si="42"/>
        <v>0</v>
      </c>
      <c r="I333" s="79">
        <f t="shared" si="43"/>
        <v>0</v>
      </c>
      <c r="J333" s="80">
        <f t="shared" si="44"/>
        <v>0</v>
      </c>
      <c r="K333" s="80">
        <f t="shared" si="45"/>
        <v>0</v>
      </c>
      <c r="L333" s="238"/>
      <c r="M333" s="86" t="s">
        <v>441</v>
      </c>
    </row>
    <row r="334" spans="1:13" outlineLevel="1" x14ac:dyDescent="0.35">
      <c r="A334" s="146">
        <f t="shared" si="46"/>
        <v>237</v>
      </c>
      <c r="B334" s="179"/>
      <c r="C334" s="204" t="s">
        <v>442</v>
      </c>
      <c r="D334" s="85"/>
      <c r="E334" s="85"/>
      <c r="F334" s="3"/>
      <c r="G334" s="3"/>
      <c r="H334" s="226"/>
      <c r="I334" s="79"/>
      <c r="J334" s="80"/>
      <c r="K334" s="80"/>
      <c r="L334" s="238"/>
      <c r="M334" s="85"/>
    </row>
    <row r="335" spans="1:13" ht="98" outlineLevel="1" x14ac:dyDescent="0.35">
      <c r="A335" s="32">
        <f>A334</f>
        <v>237</v>
      </c>
      <c r="B335" s="142">
        <v>160</v>
      </c>
      <c r="C335" s="86" t="s">
        <v>443</v>
      </c>
      <c r="D335" s="87" t="s">
        <v>9</v>
      </c>
      <c r="E335" s="88">
        <v>75.930000000000007</v>
      </c>
      <c r="F335" s="3"/>
      <c r="G335" s="3"/>
      <c r="H335" s="226">
        <f t="shared" si="42"/>
        <v>0</v>
      </c>
      <c r="I335" s="79">
        <f t="shared" si="43"/>
        <v>0</v>
      </c>
      <c r="J335" s="80">
        <f t="shared" si="44"/>
        <v>0</v>
      </c>
      <c r="K335" s="80">
        <f t="shared" si="45"/>
        <v>0</v>
      </c>
      <c r="L335" s="238"/>
      <c r="M335" s="86" t="s">
        <v>444</v>
      </c>
    </row>
    <row r="336" spans="1:13" ht="28" outlineLevel="1" x14ac:dyDescent="0.35">
      <c r="A336" s="32">
        <f t="shared" si="46"/>
        <v>238</v>
      </c>
      <c r="B336" s="142">
        <v>161</v>
      </c>
      <c r="C336" s="86" t="s">
        <v>445</v>
      </c>
      <c r="D336" s="87" t="s">
        <v>57</v>
      </c>
      <c r="E336" s="96">
        <v>24</v>
      </c>
      <c r="F336" s="3"/>
      <c r="G336" s="3"/>
      <c r="H336" s="226">
        <f t="shared" si="42"/>
        <v>0</v>
      </c>
      <c r="I336" s="79">
        <f t="shared" si="43"/>
        <v>0</v>
      </c>
      <c r="J336" s="80">
        <f t="shared" si="44"/>
        <v>0</v>
      </c>
      <c r="K336" s="80">
        <f t="shared" si="45"/>
        <v>0</v>
      </c>
      <c r="L336" s="238"/>
      <c r="M336" s="86" t="s">
        <v>446</v>
      </c>
    </row>
    <row r="337" spans="1:13" ht="42" outlineLevel="1" x14ac:dyDescent="0.35">
      <c r="A337" s="146">
        <f t="shared" si="46"/>
        <v>239</v>
      </c>
      <c r="B337" s="179"/>
      <c r="C337" s="204" t="s">
        <v>447</v>
      </c>
      <c r="D337" s="85"/>
      <c r="E337" s="85"/>
      <c r="F337" s="3"/>
      <c r="G337" s="3"/>
      <c r="H337" s="226"/>
      <c r="I337" s="79"/>
      <c r="J337" s="80"/>
      <c r="K337" s="80"/>
      <c r="L337" s="238"/>
      <c r="M337" s="85"/>
    </row>
    <row r="338" spans="1:13" outlineLevel="1" x14ac:dyDescent="0.35">
      <c r="A338" s="32">
        <f>A337</f>
        <v>239</v>
      </c>
      <c r="B338" s="142">
        <v>162</v>
      </c>
      <c r="C338" s="86" t="s">
        <v>448</v>
      </c>
      <c r="D338" s="87" t="s">
        <v>10</v>
      </c>
      <c r="E338" s="88">
        <v>652.04</v>
      </c>
      <c r="F338" s="3"/>
      <c r="G338" s="3"/>
      <c r="H338" s="226">
        <f t="shared" si="42"/>
        <v>0</v>
      </c>
      <c r="I338" s="79">
        <f t="shared" si="43"/>
        <v>0</v>
      </c>
      <c r="J338" s="80">
        <f t="shared" si="44"/>
        <v>0</v>
      </c>
      <c r="K338" s="80">
        <f t="shared" si="45"/>
        <v>0</v>
      </c>
      <c r="L338" s="238"/>
      <c r="M338" s="86" t="s">
        <v>29</v>
      </c>
    </row>
    <row r="339" spans="1:13" outlineLevel="1" x14ac:dyDescent="0.35">
      <c r="A339" s="146">
        <f t="shared" si="46"/>
        <v>240</v>
      </c>
      <c r="B339" s="179"/>
      <c r="C339" s="204" t="s">
        <v>449</v>
      </c>
      <c r="D339" s="85"/>
      <c r="E339" s="85"/>
      <c r="F339" s="3"/>
      <c r="G339" s="3"/>
      <c r="H339" s="226"/>
      <c r="I339" s="79"/>
      <c r="J339" s="80"/>
      <c r="K339" s="80"/>
      <c r="L339" s="238"/>
      <c r="M339" s="85"/>
    </row>
    <row r="340" spans="1:13" ht="42" outlineLevel="1" x14ac:dyDescent="0.35">
      <c r="A340" s="32">
        <f>A339</f>
        <v>240</v>
      </c>
      <c r="B340" s="142">
        <v>163</v>
      </c>
      <c r="C340" s="86" t="s">
        <v>28</v>
      </c>
      <c r="D340" s="87" t="s">
        <v>15</v>
      </c>
      <c r="E340" s="97">
        <v>0.6371</v>
      </c>
      <c r="F340" s="3"/>
      <c r="G340" s="3"/>
      <c r="H340" s="226">
        <f t="shared" si="42"/>
        <v>0</v>
      </c>
      <c r="I340" s="79">
        <f t="shared" si="43"/>
        <v>0</v>
      </c>
      <c r="J340" s="80">
        <f t="shared" si="44"/>
        <v>0</v>
      </c>
      <c r="K340" s="80">
        <f t="shared" si="45"/>
        <v>0</v>
      </c>
      <c r="L340" s="238"/>
      <c r="M340" s="86" t="s">
        <v>450</v>
      </c>
    </row>
    <row r="341" spans="1:13" outlineLevel="1" x14ac:dyDescent="0.35">
      <c r="A341" s="146">
        <f t="shared" si="46"/>
        <v>241</v>
      </c>
      <c r="B341" s="179"/>
      <c r="C341" s="204" t="s">
        <v>451</v>
      </c>
      <c r="D341" s="85"/>
      <c r="E341" s="85"/>
      <c r="F341" s="3"/>
      <c r="G341" s="3"/>
      <c r="H341" s="226"/>
      <c r="I341" s="79"/>
      <c r="J341" s="80"/>
      <c r="K341" s="80"/>
      <c r="L341" s="238"/>
      <c r="M341" s="85"/>
    </row>
    <row r="342" spans="1:13" ht="28" outlineLevel="1" x14ac:dyDescent="0.35">
      <c r="A342" s="32">
        <f>A341</f>
        <v>241</v>
      </c>
      <c r="B342" s="142">
        <v>164</v>
      </c>
      <c r="C342" s="86" t="s">
        <v>452</v>
      </c>
      <c r="D342" s="87" t="s">
        <v>9</v>
      </c>
      <c r="E342" s="88">
        <v>129.02000000000001</v>
      </c>
      <c r="F342" s="3"/>
      <c r="G342" s="3"/>
      <c r="H342" s="226">
        <f t="shared" si="42"/>
        <v>0</v>
      </c>
      <c r="I342" s="79">
        <f t="shared" si="43"/>
        <v>0</v>
      </c>
      <c r="J342" s="80">
        <f t="shared" si="44"/>
        <v>0</v>
      </c>
      <c r="K342" s="80">
        <f t="shared" si="45"/>
        <v>0</v>
      </c>
      <c r="L342" s="238"/>
      <c r="M342" s="86" t="s">
        <v>453</v>
      </c>
    </row>
    <row r="343" spans="1:13" outlineLevel="1" x14ac:dyDescent="0.35">
      <c r="A343" s="146">
        <f t="shared" si="46"/>
        <v>242</v>
      </c>
      <c r="B343" s="179"/>
      <c r="C343" s="204" t="s">
        <v>454</v>
      </c>
      <c r="D343" s="85"/>
      <c r="E343" s="85"/>
      <c r="F343" s="3"/>
      <c r="G343" s="3"/>
      <c r="H343" s="226"/>
      <c r="I343" s="79"/>
      <c r="J343" s="80"/>
      <c r="K343" s="80"/>
      <c r="L343" s="238"/>
      <c r="M343" s="85"/>
    </row>
    <row r="344" spans="1:13" ht="112" outlineLevel="1" x14ac:dyDescent="0.35">
      <c r="A344" s="32">
        <f>A343</f>
        <v>242</v>
      </c>
      <c r="B344" s="142">
        <v>165</v>
      </c>
      <c r="C344" s="86" t="s">
        <v>455</v>
      </c>
      <c r="D344" s="87" t="s">
        <v>10</v>
      </c>
      <c r="E344" s="96">
        <v>84</v>
      </c>
      <c r="F344" s="3"/>
      <c r="G344" s="3"/>
      <c r="H344" s="226">
        <f t="shared" si="42"/>
        <v>0</v>
      </c>
      <c r="I344" s="79">
        <f t="shared" si="43"/>
        <v>0</v>
      </c>
      <c r="J344" s="80">
        <f t="shared" si="44"/>
        <v>0</v>
      </c>
      <c r="K344" s="80">
        <f t="shared" si="45"/>
        <v>0</v>
      </c>
      <c r="L344" s="238"/>
      <c r="M344" s="86" t="s">
        <v>456</v>
      </c>
    </row>
    <row r="345" spans="1:13" ht="28" outlineLevel="1" x14ac:dyDescent="0.35">
      <c r="A345" s="32">
        <f t="shared" si="46"/>
        <v>243</v>
      </c>
      <c r="B345" s="142">
        <v>166</v>
      </c>
      <c r="C345" s="86" t="s">
        <v>457</v>
      </c>
      <c r="D345" s="87" t="s">
        <v>13</v>
      </c>
      <c r="E345" s="96">
        <v>4</v>
      </c>
      <c r="F345" s="3"/>
      <c r="G345" s="3"/>
      <c r="H345" s="226">
        <f t="shared" si="42"/>
        <v>0</v>
      </c>
      <c r="I345" s="79">
        <f t="shared" si="43"/>
        <v>0</v>
      </c>
      <c r="J345" s="80">
        <f t="shared" si="44"/>
        <v>0</v>
      </c>
      <c r="K345" s="80">
        <f t="shared" si="45"/>
        <v>0</v>
      </c>
      <c r="L345" s="238"/>
      <c r="M345" s="86" t="s">
        <v>458</v>
      </c>
    </row>
    <row r="346" spans="1:13" ht="70" outlineLevel="1" x14ac:dyDescent="0.35">
      <c r="A346" s="32">
        <f t="shared" si="46"/>
        <v>244</v>
      </c>
      <c r="B346" s="142">
        <v>167</v>
      </c>
      <c r="C346" s="86" t="s">
        <v>27</v>
      </c>
      <c r="D346" s="87" t="s">
        <v>10</v>
      </c>
      <c r="E346" s="96">
        <v>12</v>
      </c>
      <c r="F346" s="3"/>
      <c r="G346" s="3"/>
      <c r="H346" s="226">
        <f t="shared" si="42"/>
        <v>0</v>
      </c>
      <c r="I346" s="79">
        <f t="shared" si="43"/>
        <v>0</v>
      </c>
      <c r="J346" s="80">
        <f t="shared" si="44"/>
        <v>0</v>
      </c>
      <c r="K346" s="80">
        <f t="shared" si="45"/>
        <v>0</v>
      </c>
      <c r="L346" s="238"/>
      <c r="M346" s="86" t="s">
        <v>459</v>
      </c>
    </row>
    <row r="347" spans="1:13" ht="28" outlineLevel="1" x14ac:dyDescent="0.35">
      <c r="A347" s="32">
        <f t="shared" si="46"/>
        <v>245</v>
      </c>
      <c r="B347" s="142">
        <v>168</v>
      </c>
      <c r="C347" s="86" t="s">
        <v>460</v>
      </c>
      <c r="D347" s="87" t="s">
        <v>13</v>
      </c>
      <c r="E347" s="96">
        <v>4</v>
      </c>
      <c r="F347" s="3"/>
      <c r="G347" s="3"/>
      <c r="H347" s="226">
        <f t="shared" si="42"/>
        <v>0</v>
      </c>
      <c r="I347" s="79">
        <f t="shared" si="43"/>
        <v>0</v>
      </c>
      <c r="J347" s="80">
        <f t="shared" si="44"/>
        <v>0</v>
      </c>
      <c r="K347" s="80">
        <f t="shared" si="45"/>
        <v>0</v>
      </c>
      <c r="L347" s="238"/>
      <c r="M347" s="86" t="s">
        <v>461</v>
      </c>
    </row>
    <row r="348" spans="1:13" x14ac:dyDescent="0.35">
      <c r="A348" s="146">
        <f t="shared" si="46"/>
        <v>246</v>
      </c>
      <c r="B348" s="179"/>
      <c r="C348" s="209" t="s">
        <v>462</v>
      </c>
      <c r="D348" s="85"/>
      <c r="E348" s="85"/>
      <c r="F348" s="3"/>
      <c r="G348" s="3"/>
      <c r="H348" s="226"/>
      <c r="I348" s="79"/>
      <c r="J348" s="80"/>
      <c r="K348" s="80"/>
      <c r="L348" s="238"/>
      <c r="M348" s="85"/>
    </row>
    <row r="349" spans="1:13" outlineLevel="1" x14ac:dyDescent="0.35">
      <c r="A349" s="146">
        <f t="shared" si="46"/>
        <v>247</v>
      </c>
      <c r="B349" s="179"/>
      <c r="C349" s="204" t="s">
        <v>31</v>
      </c>
      <c r="D349" s="85"/>
      <c r="E349" s="85"/>
      <c r="F349" s="3"/>
      <c r="G349" s="3"/>
      <c r="H349" s="226"/>
      <c r="I349" s="79"/>
      <c r="J349" s="80"/>
      <c r="K349" s="80"/>
      <c r="L349" s="238"/>
      <c r="M349" s="85"/>
    </row>
    <row r="350" spans="1:13" outlineLevel="1" x14ac:dyDescent="0.35">
      <c r="A350" s="32">
        <f>A348</f>
        <v>246</v>
      </c>
      <c r="B350" s="142">
        <v>169</v>
      </c>
      <c r="C350" s="86" t="s">
        <v>416</v>
      </c>
      <c r="D350" s="87" t="s">
        <v>9</v>
      </c>
      <c r="E350" s="88">
        <v>633.22</v>
      </c>
      <c r="F350" s="3"/>
      <c r="G350" s="3"/>
      <c r="H350" s="226">
        <f t="shared" si="42"/>
        <v>0</v>
      </c>
      <c r="I350" s="79">
        <f t="shared" si="43"/>
        <v>0</v>
      </c>
      <c r="J350" s="80">
        <f t="shared" si="44"/>
        <v>0</v>
      </c>
      <c r="K350" s="80">
        <f t="shared" si="45"/>
        <v>0</v>
      </c>
      <c r="L350" s="238"/>
      <c r="M350" s="86"/>
    </row>
    <row r="351" spans="1:13" outlineLevel="1" x14ac:dyDescent="0.35">
      <c r="A351" s="32">
        <f t="shared" si="46"/>
        <v>247</v>
      </c>
      <c r="B351" s="142">
        <v>170</v>
      </c>
      <c r="C351" s="86" t="s">
        <v>417</v>
      </c>
      <c r="D351" s="87" t="s">
        <v>15</v>
      </c>
      <c r="E351" s="91">
        <v>2.90856</v>
      </c>
      <c r="F351" s="3"/>
      <c r="G351" s="3"/>
      <c r="H351" s="226">
        <f t="shared" si="42"/>
        <v>0</v>
      </c>
      <c r="I351" s="79">
        <f t="shared" si="43"/>
        <v>0</v>
      </c>
      <c r="J351" s="80">
        <f t="shared" si="44"/>
        <v>0</v>
      </c>
      <c r="K351" s="80">
        <f t="shared" si="45"/>
        <v>0</v>
      </c>
      <c r="L351" s="238"/>
      <c r="M351" s="86" t="s">
        <v>463</v>
      </c>
    </row>
    <row r="352" spans="1:13" outlineLevel="1" x14ac:dyDescent="0.35">
      <c r="A352" s="32">
        <f t="shared" si="46"/>
        <v>248</v>
      </c>
      <c r="B352" s="142">
        <v>171</v>
      </c>
      <c r="C352" s="86" t="s">
        <v>308</v>
      </c>
      <c r="D352" s="87" t="s">
        <v>15</v>
      </c>
      <c r="E352" s="91">
        <v>0.22581999999999999</v>
      </c>
      <c r="F352" s="3"/>
      <c r="G352" s="3"/>
      <c r="H352" s="226">
        <f t="shared" si="42"/>
        <v>0</v>
      </c>
      <c r="I352" s="79">
        <f t="shared" si="43"/>
        <v>0</v>
      </c>
      <c r="J352" s="80">
        <f t="shared" si="44"/>
        <v>0</v>
      </c>
      <c r="K352" s="80">
        <f t="shared" si="45"/>
        <v>0</v>
      </c>
      <c r="L352" s="238"/>
      <c r="M352" s="86" t="s">
        <v>464</v>
      </c>
    </row>
    <row r="353" spans="1:13" outlineLevel="1" x14ac:dyDescent="0.35">
      <c r="A353" s="146">
        <f t="shared" si="46"/>
        <v>249</v>
      </c>
      <c r="B353" s="179"/>
      <c r="C353" s="204" t="s">
        <v>32</v>
      </c>
      <c r="D353" s="85"/>
      <c r="E353" s="85"/>
      <c r="F353" s="3"/>
      <c r="G353" s="3"/>
      <c r="H353" s="226"/>
      <c r="I353" s="79"/>
      <c r="J353" s="80"/>
      <c r="K353" s="80"/>
      <c r="L353" s="238"/>
      <c r="M353" s="85"/>
    </row>
    <row r="354" spans="1:13" ht="42" outlineLevel="1" x14ac:dyDescent="0.35">
      <c r="A354" s="32">
        <f>A353</f>
        <v>249</v>
      </c>
      <c r="B354" s="142">
        <v>172</v>
      </c>
      <c r="C354" s="86" t="s">
        <v>418</v>
      </c>
      <c r="D354" s="87" t="s">
        <v>15</v>
      </c>
      <c r="E354" s="91">
        <v>12.35543</v>
      </c>
      <c r="F354" s="3"/>
      <c r="G354" s="3"/>
      <c r="H354" s="226">
        <f t="shared" si="42"/>
        <v>0</v>
      </c>
      <c r="I354" s="79">
        <f t="shared" si="43"/>
        <v>0</v>
      </c>
      <c r="J354" s="80">
        <f t="shared" si="44"/>
        <v>0</v>
      </c>
      <c r="K354" s="80">
        <f t="shared" si="45"/>
        <v>0</v>
      </c>
      <c r="L354" s="238"/>
      <c r="M354" s="86" t="s">
        <v>419</v>
      </c>
    </row>
    <row r="355" spans="1:13" ht="56" outlineLevel="1" x14ac:dyDescent="0.35">
      <c r="A355" s="32">
        <f t="shared" si="46"/>
        <v>250</v>
      </c>
      <c r="B355" s="142">
        <v>173</v>
      </c>
      <c r="C355" s="86" t="s">
        <v>420</v>
      </c>
      <c r="D355" s="87" t="s">
        <v>13</v>
      </c>
      <c r="E355" s="96">
        <v>152</v>
      </c>
      <c r="F355" s="3"/>
      <c r="G355" s="3"/>
      <c r="H355" s="226">
        <f t="shared" si="42"/>
        <v>0</v>
      </c>
      <c r="I355" s="79">
        <f t="shared" si="43"/>
        <v>0</v>
      </c>
      <c r="J355" s="80">
        <f t="shared" si="44"/>
        <v>0</v>
      </c>
      <c r="K355" s="80">
        <f t="shared" si="45"/>
        <v>0</v>
      </c>
      <c r="L355" s="238"/>
      <c r="M355" s="86" t="s">
        <v>465</v>
      </c>
    </row>
    <row r="356" spans="1:13" ht="28" outlineLevel="1" x14ac:dyDescent="0.35">
      <c r="A356" s="32">
        <f t="shared" si="46"/>
        <v>251</v>
      </c>
      <c r="B356" s="142">
        <v>174</v>
      </c>
      <c r="C356" s="86" t="s">
        <v>23</v>
      </c>
      <c r="D356" s="87" t="s">
        <v>9</v>
      </c>
      <c r="E356" s="90">
        <v>17.3</v>
      </c>
      <c r="F356" s="3"/>
      <c r="G356" s="3"/>
      <c r="H356" s="226">
        <f t="shared" si="42"/>
        <v>0</v>
      </c>
      <c r="I356" s="79">
        <f t="shared" si="43"/>
        <v>0</v>
      </c>
      <c r="J356" s="80">
        <f t="shared" si="44"/>
        <v>0</v>
      </c>
      <c r="K356" s="80">
        <f t="shared" si="45"/>
        <v>0</v>
      </c>
      <c r="L356" s="238"/>
      <c r="M356" s="86" t="s">
        <v>466</v>
      </c>
    </row>
    <row r="357" spans="1:13" outlineLevel="1" x14ac:dyDescent="0.35">
      <c r="A357" s="146">
        <f t="shared" si="46"/>
        <v>252</v>
      </c>
      <c r="B357" s="179"/>
      <c r="C357" s="204" t="s">
        <v>24</v>
      </c>
      <c r="D357" s="85"/>
      <c r="E357" s="85"/>
      <c r="F357" s="3"/>
      <c r="G357" s="3"/>
      <c r="H357" s="226"/>
      <c r="I357" s="79"/>
      <c r="J357" s="80"/>
      <c r="K357" s="80"/>
      <c r="L357" s="238"/>
      <c r="M357" s="85"/>
    </row>
    <row r="358" spans="1:13" ht="56" outlineLevel="1" x14ac:dyDescent="0.35">
      <c r="A358" s="32">
        <f>A357</f>
        <v>252</v>
      </c>
      <c r="B358" s="142">
        <v>175</v>
      </c>
      <c r="C358" s="86" t="s">
        <v>422</v>
      </c>
      <c r="D358" s="87" t="s">
        <v>9</v>
      </c>
      <c r="E358" s="89">
        <v>440.23599999999999</v>
      </c>
      <c r="F358" s="3"/>
      <c r="G358" s="3"/>
      <c r="H358" s="226">
        <f t="shared" si="42"/>
        <v>0</v>
      </c>
      <c r="I358" s="79">
        <f t="shared" si="43"/>
        <v>0</v>
      </c>
      <c r="J358" s="80">
        <f t="shared" si="44"/>
        <v>0</v>
      </c>
      <c r="K358" s="80">
        <f t="shared" si="45"/>
        <v>0</v>
      </c>
      <c r="L358" s="238"/>
      <c r="M358" s="86" t="s">
        <v>423</v>
      </c>
    </row>
    <row r="359" spans="1:13" ht="28" outlineLevel="1" x14ac:dyDescent="0.35">
      <c r="A359" s="32">
        <f t="shared" si="46"/>
        <v>253</v>
      </c>
      <c r="B359" s="142">
        <v>176</v>
      </c>
      <c r="C359" s="86" t="s">
        <v>424</v>
      </c>
      <c r="D359" s="87" t="s">
        <v>279</v>
      </c>
      <c r="E359" s="96">
        <v>138</v>
      </c>
      <c r="F359" s="3"/>
      <c r="G359" s="3"/>
      <c r="H359" s="226">
        <f t="shared" si="42"/>
        <v>0</v>
      </c>
      <c r="I359" s="79">
        <f t="shared" si="43"/>
        <v>0</v>
      </c>
      <c r="J359" s="80">
        <f t="shared" si="44"/>
        <v>0</v>
      </c>
      <c r="K359" s="80">
        <f t="shared" si="45"/>
        <v>0</v>
      </c>
      <c r="L359" s="238"/>
      <c r="M359" s="86" t="s">
        <v>467</v>
      </c>
    </row>
    <row r="360" spans="1:13" outlineLevel="1" x14ac:dyDescent="0.35">
      <c r="A360" s="146">
        <f t="shared" si="46"/>
        <v>254</v>
      </c>
      <c r="B360" s="179"/>
      <c r="C360" s="204" t="s">
        <v>425</v>
      </c>
      <c r="D360" s="85"/>
      <c r="E360" s="85"/>
      <c r="F360" s="3"/>
      <c r="G360" s="3"/>
      <c r="H360" s="226"/>
      <c r="I360" s="79"/>
      <c r="J360" s="80"/>
      <c r="K360" s="80"/>
      <c r="L360" s="238"/>
      <c r="M360" s="85"/>
    </row>
    <row r="361" spans="1:13" ht="28" outlineLevel="1" x14ac:dyDescent="0.35">
      <c r="A361" s="32">
        <f>A360</f>
        <v>254</v>
      </c>
      <c r="B361" s="142">
        <v>177</v>
      </c>
      <c r="C361" s="86" t="s">
        <v>312</v>
      </c>
      <c r="D361" s="87" t="s">
        <v>9</v>
      </c>
      <c r="E361" s="96">
        <v>1367</v>
      </c>
      <c r="F361" s="3"/>
      <c r="G361" s="3"/>
      <c r="H361" s="226">
        <f t="shared" si="42"/>
        <v>0</v>
      </c>
      <c r="I361" s="79">
        <f t="shared" si="43"/>
        <v>0</v>
      </c>
      <c r="J361" s="80">
        <f t="shared" si="44"/>
        <v>0</v>
      </c>
      <c r="K361" s="80">
        <f t="shared" si="45"/>
        <v>0</v>
      </c>
      <c r="L361" s="238"/>
      <c r="M361" s="86" t="s">
        <v>468</v>
      </c>
    </row>
    <row r="362" spans="1:13" ht="28" outlineLevel="1" x14ac:dyDescent="0.35">
      <c r="A362" s="32">
        <f t="shared" si="46"/>
        <v>255</v>
      </c>
      <c r="B362" s="142">
        <v>178</v>
      </c>
      <c r="C362" s="86" t="s">
        <v>314</v>
      </c>
      <c r="D362" s="87" t="s">
        <v>9</v>
      </c>
      <c r="E362" s="88">
        <v>1370.75</v>
      </c>
      <c r="F362" s="3"/>
      <c r="G362" s="3"/>
      <c r="H362" s="226">
        <f t="shared" si="42"/>
        <v>0</v>
      </c>
      <c r="I362" s="79">
        <f t="shared" si="43"/>
        <v>0</v>
      </c>
      <c r="J362" s="80">
        <f t="shared" si="44"/>
        <v>0</v>
      </c>
      <c r="K362" s="80">
        <f t="shared" si="45"/>
        <v>0</v>
      </c>
      <c r="L362" s="238"/>
      <c r="M362" s="86" t="s">
        <v>315</v>
      </c>
    </row>
    <row r="363" spans="1:13" outlineLevel="1" x14ac:dyDescent="0.35">
      <c r="A363" s="32">
        <f t="shared" si="46"/>
        <v>256</v>
      </c>
      <c r="B363" s="142">
        <v>179</v>
      </c>
      <c r="C363" s="86" t="s">
        <v>22</v>
      </c>
      <c r="D363" s="87" t="s">
        <v>9</v>
      </c>
      <c r="E363" s="88">
        <v>1387.56</v>
      </c>
      <c r="F363" s="3"/>
      <c r="G363" s="3"/>
      <c r="H363" s="226">
        <f t="shared" si="42"/>
        <v>0</v>
      </c>
      <c r="I363" s="79">
        <f t="shared" si="43"/>
        <v>0</v>
      </c>
      <c r="J363" s="80">
        <f t="shared" si="44"/>
        <v>0</v>
      </c>
      <c r="K363" s="80">
        <f t="shared" si="45"/>
        <v>0</v>
      </c>
      <c r="L363" s="238"/>
      <c r="M363" s="86" t="s">
        <v>316</v>
      </c>
    </row>
    <row r="364" spans="1:13" ht="28" outlineLevel="1" x14ac:dyDescent="0.35">
      <c r="A364" s="32">
        <f t="shared" si="46"/>
        <v>257</v>
      </c>
      <c r="B364" s="142">
        <v>180</v>
      </c>
      <c r="C364" s="86" t="s">
        <v>428</v>
      </c>
      <c r="D364" s="87" t="s">
        <v>9</v>
      </c>
      <c r="E364" s="88">
        <v>1370.75</v>
      </c>
      <c r="F364" s="3"/>
      <c r="G364" s="3"/>
      <c r="H364" s="226">
        <f t="shared" si="42"/>
        <v>0</v>
      </c>
      <c r="I364" s="79">
        <f t="shared" si="43"/>
        <v>0</v>
      </c>
      <c r="J364" s="80">
        <f t="shared" si="44"/>
        <v>0</v>
      </c>
      <c r="K364" s="80">
        <f t="shared" si="45"/>
        <v>0</v>
      </c>
      <c r="L364" s="238"/>
      <c r="M364" s="86" t="s">
        <v>469</v>
      </c>
    </row>
    <row r="365" spans="1:13" ht="28" outlineLevel="1" x14ac:dyDescent="0.35">
      <c r="A365" s="32">
        <f t="shared" si="46"/>
        <v>258</v>
      </c>
      <c r="B365" s="142">
        <v>181</v>
      </c>
      <c r="C365" s="86" t="s">
        <v>319</v>
      </c>
      <c r="D365" s="87" t="s">
        <v>9</v>
      </c>
      <c r="E365" s="90">
        <v>1395.2</v>
      </c>
      <c r="F365" s="3"/>
      <c r="G365" s="3"/>
      <c r="H365" s="226">
        <f t="shared" si="42"/>
        <v>0</v>
      </c>
      <c r="I365" s="79">
        <f t="shared" si="43"/>
        <v>0</v>
      </c>
      <c r="J365" s="80">
        <f t="shared" si="44"/>
        <v>0</v>
      </c>
      <c r="K365" s="80">
        <f t="shared" si="45"/>
        <v>0</v>
      </c>
      <c r="L365" s="238"/>
      <c r="M365" s="86" t="s">
        <v>470</v>
      </c>
    </row>
    <row r="366" spans="1:13" ht="28" outlineLevel="1" x14ac:dyDescent="0.35">
      <c r="A366" s="32">
        <f t="shared" si="46"/>
        <v>259</v>
      </c>
      <c r="B366" s="142">
        <v>182</v>
      </c>
      <c r="C366" s="86" t="s">
        <v>321</v>
      </c>
      <c r="D366" s="87" t="s">
        <v>9</v>
      </c>
      <c r="E366" s="88">
        <v>1393.64</v>
      </c>
      <c r="F366" s="3"/>
      <c r="G366" s="3"/>
      <c r="H366" s="226">
        <f t="shared" si="42"/>
        <v>0</v>
      </c>
      <c r="I366" s="79">
        <f t="shared" si="43"/>
        <v>0</v>
      </c>
      <c r="J366" s="80">
        <f t="shared" si="44"/>
        <v>0</v>
      </c>
      <c r="K366" s="80">
        <f t="shared" si="45"/>
        <v>0</v>
      </c>
      <c r="L366" s="238"/>
      <c r="M366" s="92" t="s">
        <v>432</v>
      </c>
    </row>
    <row r="367" spans="1:13" ht="28" outlineLevel="1" x14ac:dyDescent="0.35">
      <c r="A367" s="32">
        <f t="shared" si="46"/>
        <v>260</v>
      </c>
      <c r="B367" s="142">
        <v>183</v>
      </c>
      <c r="C367" s="86" t="s">
        <v>323</v>
      </c>
      <c r="D367" s="87" t="s">
        <v>9</v>
      </c>
      <c r="E367" s="88">
        <v>1411.11</v>
      </c>
      <c r="F367" s="3"/>
      <c r="G367" s="3"/>
      <c r="H367" s="226">
        <f t="shared" si="42"/>
        <v>0</v>
      </c>
      <c r="I367" s="79">
        <f t="shared" si="43"/>
        <v>0</v>
      </c>
      <c r="J367" s="80">
        <f t="shared" si="44"/>
        <v>0</v>
      </c>
      <c r="K367" s="80">
        <f t="shared" si="45"/>
        <v>0</v>
      </c>
      <c r="L367" s="238"/>
      <c r="M367" s="92" t="s">
        <v>407</v>
      </c>
    </row>
    <row r="368" spans="1:13" ht="28" outlineLevel="1" x14ac:dyDescent="0.35">
      <c r="A368" s="32">
        <f t="shared" si="46"/>
        <v>261</v>
      </c>
      <c r="B368" s="142">
        <v>184</v>
      </c>
      <c r="C368" s="86" t="s">
        <v>433</v>
      </c>
      <c r="D368" s="87" t="s">
        <v>9</v>
      </c>
      <c r="E368" s="89">
        <v>107.55500000000001</v>
      </c>
      <c r="F368" s="3"/>
      <c r="G368" s="3"/>
      <c r="H368" s="226">
        <f t="shared" si="42"/>
        <v>0</v>
      </c>
      <c r="I368" s="79">
        <f t="shared" si="43"/>
        <v>0</v>
      </c>
      <c r="J368" s="80">
        <f t="shared" si="44"/>
        <v>0</v>
      </c>
      <c r="K368" s="80">
        <f t="shared" si="45"/>
        <v>0</v>
      </c>
      <c r="L368" s="238"/>
      <c r="M368" s="86" t="s">
        <v>434</v>
      </c>
    </row>
    <row r="369" spans="1:13" outlineLevel="1" x14ac:dyDescent="0.35">
      <c r="A369" s="32">
        <f t="shared" si="46"/>
        <v>262</v>
      </c>
      <c r="B369" s="142">
        <v>185</v>
      </c>
      <c r="C369" s="86" t="s">
        <v>471</v>
      </c>
      <c r="D369" s="87" t="s">
        <v>9</v>
      </c>
      <c r="E369" s="88">
        <v>126.41</v>
      </c>
      <c r="F369" s="3"/>
      <c r="G369" s="3"/>
      <c r="H369" s="226">
        <f t="shared" si="42"/>
        <v>0</v>
      </c>
      <c r="I369" s="79">
        <f t="shared" si="43"/>
        <v>0</v>
      </c>
      <c r="J369" s="80">
        <f t="shared" si="44"/>
        <v>0</v>
      </c>
      <c r="K369" s="80">
        <f t="shared" si="45"/>
        <v>0</v>
      </c>
      <c r="L369" s="238"/>
      <c r="M369" s="86" t="s">
        <v>436</v>
      </c>
    </row>
    <row r="370" spans="1:13" ht="28" outlineLevel="1" x14ac:dyDescent="0.35">
      <c r="A370" s="32">
        <f t="shared" si="46"/>
        <v>263</v>
      </c>
      <c r="B370" s="142">
        <v>186</v>
      </c>
      <c r="C370" s="86" t="s">
        <v>437</v>
      </c>
      <c r="D370" s="87" t="s">
        <v>13</v>
      </c>
      <c r="E370" s="96">
        <v>2005</v>
      </c>
      <c r="F370" s="3"/>
      <c r="G370" s="3"/>
      <c r="H370" s="226">
        <f t="shared" si="42"/>
        <v>0</v>
      </c>
      <c r="I370" s="79">
        <f t="shared" si="43"/>
        <v>0</v>
      </c>
      <c r="J370" s="80">
        <f t="shared" si="44"/>
        <v>0</v>
      </c>
      <c r="K370" s="80">
        <f t="shared" si="45"/>
        <v>0</v>
      </c>
      <c r="L370" s="238"/>
      <c r="M370" s="86" t="s">
        <v>472</v>
      </c>
    </row>
    <row r="371" spans="1:13" outlineLevel="1" x14ac:dyDescent="0.35">
      <c r="A371" s="146">
        <f t="shared" si="46"/>
        <v>264</v>
      </c>
      <c r="B371" s="179"/>
      <c r="C371" s="204" t="s">
        <v>439</v>
      </c>
      <c r="D371" s="85"/>
      <c r="E371" s="85"/>
      <c r="F371" s="3"/>
      <c r="G371" s="3"/>
      <c r="H371" s="226"/>
      <c r="I371" s="79"/>
      <c r="J371" s="80"/>
      <c r="K371" s="80"/>
      <c r="L371" s="238"/>
      <c r="M371" s="85"/>
    </row>
    <row r="372" spans="1:13" ht="70" outlineLevel="1" x14ac:dyDescent="0.35">
      <c r="A372" s="32">
        <f>A371</f>
        <v>264</v>
      </c>
      <c r="B372" s="142">
        <v>187</v>
      </c>
      <c r="C372" s="86" t="s">
        <v>440</v>
      </c>
      <c r="D372" s="87" t="s">
        <v>13</v>
      </c>
      <c r="E372" s="96">
        <v>3</v>
      </c>
      <c r="F372" s="3"/>
      <c r="G372" s="3"/>
      <c r="H372" s="226">
        <f t="shared" si="42"/>
        <v>0</v>
      </c>
      <c r="I372" s="79">
        <f t="shared" si="43"/>
        <v>0</v>
      </c>
      <c r="J372" s="80">
        <f t="shared" si="44"/>
        <v>0</v>
      </c>
      <c r="K372" s="80">
        <f t="shared" si="45"/>
        <v>0</v>
      </c>
      <c r="L372" s="238"/>
      <c r="M372" s="86" t="s">
        <v>473</v>
      </c>
    </row>
    <row r="373" spans="1:13" outlineLevel="1" x14ac:dyDescent="0.35">
      <c r="A373" s="146">
        <f t="shared" si="46"/>
        <v>265</v>
      </c>
      <c r="B373" s="179"/>
      <c r="C373" s="204" t="s">
        <v>442</v>
      </c>
      <c r="D373" s="85"/>
      <c r="E373" s="85"/>
      <c r="F373" s="3"/>
      <c r="G373" s="3"/>
      <c r="H373" s="226"/>
      <c r="I373" s="79"/>
      <c r="J373" s="80"/>
      <c r="K373" s="80"/>
      <c r="L373" s="238"/>
      <c r="M373" s="85"/>
    </row>
    <row r="374" spans="1:13" ht="98" outlineLevel="1" x14ac:dyDescent="0.35">
      <c r="A374" s="32">
        <f>A373</f>
        <v>265</v>
      </c>
      <c r="B374" s="142">
        <v>188</v>
      </c>
      <c r="C374" s="86" t="s">
        <v>443</v>
      </c>
      <c r="D374" s="87" t="s">
        <v>9</v>
      </c>
      <c r="E374" s="96">
        <v>495</v>
      </c>
      <c r="F374" s="3"/>
      <c r="G374" s="3"/>
      <c r="H374" s="226">
        <f t="shared" si="42"/>
        <v>0</v>
      </c>
      <c r="I374" s="79">
        <f t="shared" si="43"/>
        <v>0</v>
      </c>
      <c r="J374" s="80">
        <f t="shared" si="44"/>
        <v>0</v>
      </c>
      <c r="K374" s="80">
        <f t="shared" si="45"/>
        <v>0</v>
      </c>
      <c r="L374" s="238"/>
      <c r="M374" s="86" t="s">
        <v>474</v>
      </c>
    </row>
    <row r="375" spans="1:13" ht="28" outlineLevel="1" x14ac:dyDescent="0.35">
      <c r="A375" s="32">
        <f t="shared" si="46"/>
        <v>266</v>
      </c>
      <c r="B375" s="142">
        <v>189</v>
      </c>
      <c r="C375" s="86" t="s">
        <v>445</v>
      </c>
      <c r="D375" s="87" t="s">
        <v>57</v>
      </c>
      <c r="E375" s="96">
        <v>120</v>
      </c>
      <c r="F375" s="3"/>
      <c r="G375" s="3"/>
      <c r="H375" s="226">
        <f t="shared" si="42"/>
        <v>0</v>
      </c>
      <c r="I375" s="79">
        <f t="shared" si="43"/>
        <v>0</v>
      </c>
      <c r="J375" s="80">
        <f t="shared" si="44"/>
        <v>0</v>
      </c>
      <c r="K375" s="80">
        <f t="shared" si="45"/>
        <v>0</v>
      </c>
      <c r="L375" s="238"/>
      <c r="M375" s="86" t="s">
        <v>446</v>
      </c>
    </row>
    <row r="376" spans="1:13" ht="42" outlineLevel="1" x14ac:dyDescent="0.35">
      <c r="A376" s="146">
        <f t="shared" si="46"/>
        <v>267</v>
      </c>
      <c r="B376" s="179"/>
      <c r="C376" s="204" t="s">
        <v>447</v>
      </c>
      <c r="D376" s="85"/>
      <c r="E376" s="85"/>
      <c r="F376" s="3"/>
      <c r="G376" s="3"/>
      <c r="H376" s="226"/>
      <c r="I376" s="79"/>
      <c r="J376" s="80"/>
      <c r="K376" s="80"/>
      <c r="L376" s="238"/>
      <c r="M376" s="85"/>
    </row>
    <row r="377" spans="1:13" outlineLevel="1" x14ac:dyDescent="0.35">
      <c r="A377" s="32">
        <f>A376</f>
        <v>267</v>
      </c>
      <c r="B377" s="142">
        <v>190</v>
      </c>
      <c r="C377" s="86" t="s">
        <v>475</v>
      </c>
      <c r="D377" s="87" t="s">
        <v>10</v>
      </c>
      <c r="E377" s="90">
        <v>1943.6</v>
      </c>
      <c r="F377" s="3"/>
      <c r="G377" s="3"/>
      <c r="H377" s="226">
        <f t="shared" si="42"/>
        <v>0</v>
      </c>
      <c r="I377" s="79">
        <f t="shared" si="43"/>
        <v>0</v>
      </c>
      <c r="J377" s="80">
        <f t="shared" si="44"/>
        <v>0</v>
      </c>
      <c r="K377" s="80">
        <f t="shared" si="45"/>
        <v>0</v>
      </c>
      <c r="L377" s="238"/>
      <c r="M377" s="92" t="s">
        <v>29</v>
      </c>
    </row>
    <row r="378" spans="1:13" outlineLevel="1" x14ac:dyDescent="0.35">
      <c r="A378" s="146">
        <f t="shared" si="46"/>
        <v>268</v>
      </c>
      <c r="B378" s="179"/>
      <c r="C378" s="204" t="s">
        <v>476</v>
      </c>
      <c r="D378" s="85"/>
      <c r="E378" s="85"/>
      <c r="F378" s="3"/>
      <c r="G378" s="3"/>
      <c r="H378" s="226"/>
      <c r="I378" s="79"/>
      <c r="J378" s="80"/>
      <c r="K378" s="80"/>
      <c r="L378" s="238"/>
      <c r="M378" s="85"/>
    </row>
    <row r="379" spans="1:13" ht="42" outlineLevel="1" x14ac:dyDescent="0.35">
      <c r="A379" s="32">
        <f>A378</f>
        <v>268</v>
      </c>
      <c r="B379" s="142">
        <v>191</v>
      </c>
      <c r="C379" s="86" t="s">
        <v>28</v>
      </c>
      <c r="D379" s="87" t="s">
        <v>15</v>
      </c>
      <c r="E379" s="97">
        <v>4.4603999999999999</v>
      </c>
      <c r="F379" s="3"/>
      <c r="G379" s="3"/>
      <c r="H379" s="226">
        <f t="shared" si="42"/>
        <v>0</v>
      </c>
      <c r="I379" s="79">
        <f t="shared" si="43"/>
        <v>0</v>
      </c>
      <c r="J379" s="80">
        <f t="shared" si="44"/>
        <v>0</v>
      </c>
      <c r="K379" s="80">
        <f t="shared" si="45"/>
        <v>0</v>
      </c>
      <c r="L379" s="238"/>
      <c r="M379" s="86" t="s">
        <v>477</v>
      </c>
    </row>
    <row r="380" spans="1:13" outlineLevel="1" x14ac:dyDescent="0.35">
      <c r="A380" s="146">
        <f t="shared" si="46"/>
        <v>269</v>
      </c>
      <c r="B380" s="179"/>
      <c r="C380" s="204" t="s">
        <v>451</v>
      </c>
      <c r="D380" s="85"/>
      <c r="E380" s="85"/>
      <c r="F380" s="3"/>
      <c r="G380" s="3"/>
      <c r="H380" s="226"/>
      <c r="I380" s="79"/>
      <c r="J380" s="80"/>
      <c r="K380" s="80"/>
      <c r="L380" s="238"/>
      <c r="M380" s="85"/>
    </row>
    <row r="381" spans="1:13" ht="28" outlineLevel="1" x14ac:dyDescent="0.35">
      <c r="A381" s="32">
        <f>A380</f>
        <v>269</v>
      </c>
      <c r="B381" s="142">
        <v>192</v>
      </c>
      <c r="C381" s="86" t="s">
        <v>452</v>
      </c>
      <c r="D381" s="87" t="s">
        <v>9</v>
      </c>
      <c r="E381" s="88">
        <v>506.64</v>
      </c>
      <c r="F381" s="3"/>
      <c r="G381" s="3"/>
      <c r="H381" s="226">
        <f t="shared" si="42"/>
        <v>0</v>
      </c>
      <c r="I381" s="79">
        <f t="shared" si="43"/>
        <v>0</v>
      </c>
      <c r="J381" s="80">
        <f t="shared" si="44"/>
        <v>0</v>
      </c>
      <c r="K381" s="80">
        <f t="shared" si="45"/>
        <v>0</v>
      </c>
      <c r="L381" s="238"/>
      <c r="M381" s="86" t="s">
        <v>478</v>
      </c>
    </row>
    <row r="382" spans="1:13" outlineLevel="1" x14ac:dyDescent="0.35">
      <c r="A382" s="146">
        <f t="shared" si="46"/>
        <v>270</v>
      </c>
      <c r="B382" s="179"/>
      <c r="C382" s="204" t="s">
        <v>454</v>
      </c>
      <c r="D382" s="85"/>
      <c r="E382" s="85"/>
      <c r="F382" s="3"/>
      <c r="G382" s="3"/>
      <c r="H382" s="226"/>
      <c r="I382" s="79"/>
      <c r="J382" s="80"/>
      <c r="K382" s="80"/>
      <c r="L382" s="238"/>
      <c r="M382" s="85"/>
    </row>
    <row r="383" spans="1:13" ht="98" outlineLevel="1" x14ac:dyDescent="0.35">
      <c r="A383" s="32">
        <f>A382</f>
        <v>270</v>
      </c>
      <c r="B383" s="142">
        <v>193</v>
      </c>
      <c r="C383" s="86" t="s">
        <v>455</v>
      </c>
      <c r="D383" s="87" t="s">
        <v>10</v>
      </c>
      <c r="E383" s="96">
        <v>228</v>
      </c>
      <c r="F383" s="3"/>
      <c r="G383" s="3"/>
      <c r="H383" s="226">
        <f t="shared" ref="H383:H446" si="47">G383+F383</f>
        <v>0</v>
      </c>
      <c r="I383" s="79">
        <f t="shared" ref="I383:I446" si="48">F383/E383</f>
        <v>0</v>
      </c>
      <c r="J383" s="80">
        <f t="shared" ref="J383:J446" si="49">G383/E383</f>
        <v>0</v>
      </c>
      <c r="K383" s="80">
        <f t="shared" ref="K383:K446" si="50">J383+I383</f>
        <v>0</v>
      </c>
      <c r="L383" s="238"/>
      <c r="M383" s="86" t="s">
        <v>479</v>
      </c>
    </row>
    <row r="384" spans="1:13" ht="28" outlineLevel="1" x14ac:dyDescent="0.35">
      <c r="A384" s="32">
        <f t="shared" si="46"/>
        <v>271</v>
      </c>
      <c r="B384" s="142">
        <v>194</v>
      </c>
      <c r="C384" s="86" t="s">
        <v>457</v>
      </c>
      <c r="D384" s="87" t="s">
        <v>13</v>
      </c>
      <c r="E384" s="96">
        <v>18</v>
      </c>
      <c r="F384" s="3"/>
      <c r="G384" s="3"/>
      <c r="H384" s="226">
        <f t="shared" si="47"/>
        <v>0</v>
      </c>
      <c r="I384" s="79">
        <f t="shared" si="48"/>
        <v>0</v>
      </c>
      <c r="J384" s="80">
        <f t="shared" si="49"/>
        <v>0</v>
      </c>
      <c r="K384" s="80">
        <f t="shared" si="50"/>
        <v>0</v>
      </c>
      <c r="L384" s="238"/>
      <c r="M384" s="86" t="s">
        <v>458</v>
      </c>
    </row>
    <row r="385" spans="1:13" ht="70" outlineLevel="1" x14ac:dyDescent="0.35">
      <c r="A385" s="32">
        <f t="shared" si="46"/>
        <v>272</v>
      </c>
      <c r="B385" s="142">
        <v>195</v>
      </c>
      <c r="C385" s="86" t="s">
        <v>27</v>
      </c>
      <c r="D385" s="87" t="s">
        <v>10</v>
      </c>
      <c r="E385" s="96">
        <v>72</v>
      </c>
      <c r="F385" s="3"/>
      <c r="G385" s="3"/>
      <c r="H385" s="226">
        <f t="shared" si="47"/>
        <v>0</v>
      </c>
      <c r="I385" s="79">
        <f t="shared" si="48"/>
        <v>0</v>
      </c>
      <c r="J385" s="80">
        <f t="shared" si="49"/>
        <v>0</v>
      </c>
      <c r="K385" s="80">
        <f t="shared" si="50"/>
        <v>0</v>
      </c>
      <c r="L385" s="238"/>
      <c r="M385" s="86" t="s">
        <v>480</v>
      </c>
    </row>
    <row r="386" spans="1:13" ht="28" outlineLevel="1" x14ac:dyDescent="0.35">
      <c r="A386" s="32">
        <f t="shared" si="46"/>
        <v>273</v>
      </c>
      <c r="B386" s="142">
        <v>196</v>
      </c>
      <c r="C386" s="86" t="s">
        <v>460</v>
      </c>
      <c r="D386" s="87" t="s">
        <v>13</v>
      </c>
      <c r="E386" s="96">
        <v>18</v>
      </c>
      <c r="F386" s="3"/>
      <c r="G386" s="3"/>
      <c r="H386" s="226">
        <f t="shared" si="47"/>
        <v>0</v>
      </c>
      <c r="I386" s="79">
        <f t="shared" si="48"/>
        <v>0</v>
      </c>
      <c r="J386" s="80">
        <f t="shared" si="49"/>
        <v>0</v>
      </c>
      <c r="K386" s="80">
        <f t="shared" si="50"/>
        <v>0</v>
      </c>
      <c r="L386" s="238"/>
      <c r="M386" s="86" t="s">
        <v>481</v>
      </c>
    </row>
    <row r="387" spans="1:13" x14ac:dyDescent="0.35">
      <c r="A387" s="32"/>
      <c r="B387" s="180"/>
      <c r="C387" s="209" t="s">
        <v>482</v>
      </c>
      <c r="D387" s="95"/>
      <c r="E387" s="95"/>
      <c r="F387" s="3"/>
      <c r="G387" s="3"/>
      <c r="H387" s="226"/>
      <c r="I387" s="79"/>
      <c r="J387" s="80"/>
      <c r="K387" s="80"/>
      <c r="L387" s="238"/>
      <c r="M387" s="95"/>
    </row>
    <row r="388" spans="1:13" hidden="1" outlineLevel="1" x14ac:dyDescent="0.35">
      <c r="A388" s="32"/>
      <c r="B388" s="179"/>
      <c r="C388" s="204" t="s">
        <v>31</v>
      </c>
      <c r="D388" s="85"/>
      <c r="E388" s="85"/>
      <c r="F388" s="3"/>
      <c r="G388" s="3"/>
      <c r="H388" s="226"/>
      <c r="I388" s="79"/>
      <c r="J388" s="80"/>
      <c r="K388" s="80"/>
      <c r="L388" s="238"/>
      <c r="M388" s="85"/>
    </row>
    <row r="389" spans="1:13" hidden="1" outlineLevel="1" x14ac:dyDescent="0.35">
      <c r="A389" s="32">
        <f>A386</f>
        <v>273</v>
      </c>
      <c r="B389" s="142">
        <v>197</v>
      </c>
      <c r="C389" s="86" t="s">
        <v>416</v>
      </c>
      <c r="D389" s="87" t="s">
        <v>9</v>
      </c>
      <c r="E389" s="88">
        <v>809.96</v>
      </c>
      <c r="F389" s="3"/>
      <c r="G389" s="3"/>
      <c r="H389" s="226">
        <f t="shared" si="47"/>
        <v>0</v>
      </c>
      <c r="I389" s="79">
        <f t="shared" si="48"/>
        <v>0</v>
      </c>
      <c r="J389" s="80">
        <f t="shared" si="49"/>
        <v>0</v>
      </c>
      <c r="K389" s="80">
        <f t="shared" si="50"/>
        <v>0</v>
      </c>
      <c r="L389" s="238"/>
      <c r="M389" s="86"/>
    </row>
    <row r="390" spans="1:13" hidden="1" outlineLevel="1" x14ac:dyDescent="0.35">
      <c r="A390" s="32">
        <f t="shared" ref="A390:A449" si="51">A389+1</f>
        <v>274</v>
      </c>
      <c r="B390" s="142">
        <v>198</v>
      </c>
      <c r="C390" s="86" t="s">
        <v>417</v>
      </c>
      <c r="D390" s="87" t="s">
        <v>15</v>
      </c>
      <c r="E390" s="91">
        <v>3.0522399999999998</v>
      </c>
      <c r="F390" s="3"/>
      <c r="G390" s="3"/>
      <c r="H390" s="226">
        <f t="shared" si="47"/>
        <v>0</v>
      </c>
      <c r="I390" s="79">
        <f t="shared" si="48"/>
        <v>0</v>
      </c>
      <c r="J390" s="80">
        <f t="shared" si="49"/>
        <v>0</v>
      </c>
      <c r="K390" s="80">
        <f t="shared" si="50"/>
        <v>0</v>
      </c>
      <c r="L390" s="238"/>
      <c r="M390" s="86" t="s">
        <v>483</v>
      </c>
    </row>
    <row r="391" spans="1:13" hidden="1" outlineLevel="1" x14ac:dyDescent="0.35">
      <c r="A391" s="32">
        <f t="shared" si="51"/>
        <v>275</v>
      </c>
      <c r="B391" s="142">
        <v>199</v>
      </c>
      <c r="C391" s="86" t="s">
        <v>308</v>
      </c>
      <c r="D391" s="87" t="s">
        <v>15</v>
      </c>
      <c r="E391" s="91">
        <v>0.30414999999999998</v>
      </c>
      <c r="F391" s="3"/>
      <c r="G391" s="3"/>
      <c r="H391" s="226">
        <f t="shared" si="47"/>
        <v>0</v>
      </c>
      <c r="I391" s="79">
        <f t="shared" si="48"/>
        <v>0</v>
      </c>
      <c r="J391" s="80">
        <f t="shared" si="49"/>
        <v>0</v>
      </c>
      <c r="K391" s="80">
        <f t="shared" si="50"/>
        <v>0</v>
      </c>
      <c r="L391" s="238"/>
      <c r="M391" s="86" t="s">
        <v>484</v>
      </c>
    </row>
    <row r="392" spans="1:13" hidden="1" outlineLevel="1" x14ac:dyDescent="0.35">
      <c r="A392" s="146">
        <f t="shared" si="51"/>
        <v>276</v>
      </c>
      <c r="B392" s="180"/>
      <c r="C392" s="204" t="s">
        <v>32</v>
      </c>
      <c r="D392" s="95"/>
      <c r="E392" s="95"/>
      <c r="F392" s="3"/>
      <c r="G392" s="3"/>
      <c r="H392" s="226"/>
      <c r="I392" s="79"/>
      <c r="J392" s="80"/>
      <c r="K392" s="80"/>
      <c r="L392" s="238"/>
      <c r="M392" s="95"/>
    </row>
    <row r="393" spans="1:13" ht="56" hidden="1" outlineLevel="1" x14ac:dyDescent="0.35">
      <c r="A393" s="32">
        <f>A392</f>
        <v>276</v>
      </c>
      <c r="B393" s="142">
        <v>200</v>
      </c>
      <c r="C393" s="86" t="s">
        <v>418</v>
      </c>
      <c r="D393" s="87" t="s">
        <v>15</v>
      </c>
      <c r="E393" s="91">
        <v>18.367360000000001</v>
      </c>
      <c r="F393" s="3"/>
      <c r="G393" s="3"/>
      <c r="H393" s="226">
        <f t="shared" si="47"/>
        <v>0</v>
      </c>
      <c r="I393" s="79">
        <f t="shared" si="48"/>
        <v>0</v>
      </c>
      <c r="J393" s="80">
        <f t="shared" si="49"/>
        <v>0</v>
      </c>
      <c r="K393" s="80">
        <f t="shared" si="50"/>
        <v>0</v>
      </c>
      <c r="L393" s="238"/>
      <c r="M393" s="86" t="s">
        <v>485</v>
      </c>
    </row>
    <row r="394" spans="1:13" ht="70" hidden="1" outlineLevel="1" x14ac:dyDescent="0.35">
      <c r="A394" s="32">
        <f t="shared" si="51"/>
        <v>277</v>
      </c>
      <c r="B394" s="142">
        <v>201</v>
      </c>
      <c r="C394" s="86" t="s">
        <v>420</v>
      </c>
      <c r="D394" s="87" t="s">
        <v>13</v>
      </c>
      <c r="E394" s="96">
        <v>296</v>
      </c>
      <c r="F394" s="3"/>
      <c r="G394" s="3"/>
      <c r="H394" s="226">
        <f t="shared" si="47"/>
        <v>0</v>
      </c>
      <c r="I394" s="79">
        <f t="shared" si="48"/>
        <v>0</v>
      </c>
      <c r="J394" s="80">
        <f t="shared" si="49"/>
        <v>0</v>
      </c>
      <c r="K394" s="80">
        <f t="shared" si="50"/>
        <v>0</v>
      </c>
      <c r="L394" s="238"/>
      <c r="M394" s="86" t="s">
        <v>486</v>
      </c>
    </row>
    <row r="395" spans="1:13" ht="28" hidden="1" outlineLevel="1" x14ac:dyDescent="0.35">
      <c r="A395" s="32">
        <f t="shared" si="51"/>
        <v>278</v>
      </c>
      <c r="B395" s="142">
        <v>202</v>
      </c>
      <c r="C395" s="86" t="s">
        <v>23</v>
      </c>
      <c r="D395" s="87" t="s">
        <v>9</v>
      </c>
      <c r="E395" s="90">
        <v>25.4</v>
      </c>
      <c r="F395" s="3"/>
      <c r="G395" s="3"/>
      <c r="H395" s="226">
        <f t="shared" si="47"/>
        <v>0</v>
      </c>
      <c r="I395" s="79">
        <f t="shared" si="48"/>
        <v>0</v>
      </c>
      <c r="J395" s="80">
        <f t="shared" si="49"/>
        <v>0</v>
      </c>
      <c r="K395" s="80">
        <f t="shared" si="50"/>
        <v>0</v>
      </c>
      <c r="L395" s="238"/>
      <c r="M395" s="86" t="s">
        <v>487</v>
      </c>
    </row>
    <row r="396" spans="1:13" hidden="1" outlineLevel="1" x14ac:dyDescent="0.35">
      <c r="A396" s="146">
        <f t="shared" si="51"/>
        <v>279</v>
      </c>
      <c r="B396" s="179"/>
      <c r="C396" s="204" t="s">
        <v>24</v>
      </c>
      <c r="D396" s="85"/>
      <c r="E396" s="85"/>
      <c r="F396" s="3"/>
      <c r="G396" s="3"/>
      <c r="H396" s="226"/>
      <c r="I396" s="79"/>
      <c r="J396" s="80"/>
      <c r="K396" s="80"/>
      <c r="L396" s="238"/>
      <c r="M396" s="85"/>
    </row>
    <row r="397" spans="1:13" ht="56" hidden="1" outlineLevel="1" x14ac:dyDescent="0.35">
      <c r="A397" s="32">
        <f>A396</f>
        <v>279</v>
      </c>
      <c r="B397" s="142">
        <v>203</v>
      </c>
      <c r="C397" s="86" t="s">
        <v>422</v>
      </c>
      <c r="D397" s="87" t="s">
        <v>9</v>
      </c>
      <c r="E397" s="89">
        <v>592.68799999999999</v>
      </c>
      <c r="F397" s="3"/>
      <c r="G397" s="3"/>
      <c r="H397" s="226">
        <f t="shared" si="47"/>
        <v>0</v>
      </c>
      <c r="I397" s="79">
        <f t="shared" si="48"/>
        <v>0</v>
      </c>
      <c r="J397" s="80">
        <f t="shared" si="49"/>
        <v>0</v>
      </c>
      <c r="K397" s="80">
        <f t="shared" si="50"/>
        <v>0</v>
      </c>
      <c r="L397" s="238"/>
      <c r="M397" s="86" t="s">
        <v>423</v>
      </c>
    </row>
    <row r="398" spans="1:13" ht="28" hidden="1" outlineLevel="1" x14ac:dyDescent="0.35">
      <c r="A398" s="32">
        <f t="shared" si="51"/>
        <v>280</v>
      </c>
      <c r="B398" s="142">
        <v>204</v>
      </c>
      <c r="C398" s="86" t="s">
        <v>424</v>
      </c>
      <c r="D398" s="87" t="s">
        <v>279</v>
      </c>
      <c r="E398" s="90">
        <v>164.8</v>
      </c>
      <c r="F398" s="3"/>
      <c r="G398" s="3"/>
      <c r="H398" s="226">
        <f t="shared" si="47"/>
        <v>0</v>
      </c>
      <c r="I398" s="79">
        <f t="shared" si="48"/>
        <v>0</v>
      </c>
      <c r="J398" s="80">
        <f t="shared" si="49"/>
        <v>0</v>
      </c>
      <c r="K398" s="80">
        <f t="shared" si="50"/>
        <v>0</v>
      </c>
      <c r="L398" s="238"/>
      <c r="M398" s="86" t="s">
        <v>488</v>
      </c>
    </row>
    <row r="399" spans="1:13" hidden="1" outlineLevel="1" x14ac:dyDescent="0.35">
      <c r="A399" s="146">
        <f t="shared" si="51"/>
        <v>281</v>
      </c>
      <c r="B399" s="179"/>
      <c r="C399" s="204" t="s">
        <v>425</v>
      </c>
      <c r="D399" s="85"/>
      <c r="E399" s="85"/>
      <c r="F399" s="3"/>
      <c r="G399" s="3"/>
      <c r="H399" s="226"/>
      <c r="I399" s="79"/>
      <c r="J399" s="80"/>
      <c r="K399" s="80"/>
      <c r="L399" s="238"/>
      <c r="M399" s="85"/>
    </row>
    <row r="400" spans="1:13" ht="28" hidden="1" outlineLevel="1" x14ac:dyDescent="0.35">
      <c r="A400" s="32">
        <f>A399</f>
        <v>281</v>
      </c>
      <c r="B400" s="142">
        <v>205</v>
      </c>
      <c r="C400" s="86" t="s">
        <v>312</v>
      </c>
      <c r="D400" s="87" t="s">
        <v>9</v>
      </c>
      <c r="E400" s="90">
        <v>1747.5</v>
      </c>
      <c r="F400" s="3"/>
      <c r="G400" s="3"/>
      <c r="H400" s="226">
        <f t="shared" si="47"/>
        <v>0</v>
      </c>
      <c r="I400" s="79">
        <f t="shared" si="48"/>
        <v>0</v>
      </c>
      <c r="J400" s="80">
        <f t="shared" si="49"/>
        <v>0</v>
      </c>
      <c r="K400" s="80">
        <f t="shared" si="50"/>
        <v>0</v>
      </c>
      <c r="L400" s="238"/>
      <c r="M400" s="86" t="s">
        <v>489</v>
      </c>
    </row>
    <row r="401" spans="1:13" ht="28" hidden="1" outlineLevel="1" x14ac:dyDescent="0.35">
      <c r="A401" s="32">
        <f t="shared" si="51"/>
        <v>282</v>
      </c>
      <c r="B401" s="142">
        <v>206</v>
      </c>
      <c r="C401" s="86" t="s">
        <v>314</v>
      </c>
      <c r="D401" s="87" t="s">
        <v>9</v>
      </c>
      <c r="E401" s="90">
        <v>1747.5</v>
      </c>
      <c r="F401" s="3"/>
      <c r="G401" s="3"/>
      <c r="H401" s="226">
        <f t="shared" si="47"/>
        <v>0</v>
      </c>
      <c r="I401" s="79">
        <f t="shared" si="48"/>
        <v>0</v>
      </c>
      <c r="J401" s="80">
        <f t="shared" si="49"/>
        <v>0</v>
      </c>
      <c r="K401" s="80">
        <f t="shared" si="50"/>
        <v>0</v>
      </c>
      <c r="L401" s="238"/>
      <c r="M401" s="86" t="s">
        <v>315</v>
      </c>
    </row>
    <row r="402" spans="1:13" hidden="1" outlineLevel="1" x14ac:dyDescent="0.35">
      <c r="A402" s="32">
        <f t="shared" si="51"/>
        <v>283</v>
      </c>
      <c r="B402" s="142">
        <v>207</v>
      </c>
      <c r="C402" s="86" t="s">
        <v>22</v>
      </c>
      <c r="D402" s="87" t="s">
        <v>9</v>
      </c>
      <c r="E402" s="88">
        <v>1788.12</v>
      </c>
      <c r="F402" s="3"/>
      <c r="G402" s="3"/>
      <c r="H402" s="226">
        <f t="shared" si="47"/>
        <v>0</v>
      </c>
      <c r="I402" s="79">
        <f t="shared" si="48"/>
        <v>0</v>
      </c>
      <c r="J402" s="80">
        <f t="shared" si="49"/>
        <v>0</v>
      </c>
      <c r="K402" s="80">
        <f t="shared" si="50"/>
        <v>0</v>
      </c>
      <c r="L402" s="238"/>
      <c r="M402" s="86" t="s">
        <v>316</v>
      </c>
    </row>
    <row r="403" spans="1:13" ht="28" hidden="1" outlineLevel="1" x14ac:dyDescent="0.35">
      <c r="A403" s="32">
        <f t="shared" si="51"/>
        <v>284</v>
      </c>
      <c r="B403" s="142">
        <v>208</v>
      </c>
      <c r="C403" s="86" t="s">
        <v>428</v>
      </c>
      <c r="D403" s="87" t="s">
        <v>9</v>
      </c>
      <c r="E403" s="90">
        <v>1754.5</v>
      </c>
      <c r="F403" s="3"/>
      <c r="G403" s="3"/>
      <c r="H403" s="226">
        <f t="shared" si="47"/>
        <v>0</v>
      </c>
      <c r="I403" s="79">
        <f t="shared" si="48"/>
        <v>0</v>
      </c>
      <c r="J403" s="80">
        <f t="shared" si="49"/>
        <v>0</v>
      </c>
      <c r="K403" s="80">
        <f t="shared" si="50"/>
        <v>0</v>
      </c>
      <c r="L403" s="238"/>
      <c r="M403" s="86" t="s">
        <v>490</v>
      </c>
    </row>
    <row r="404" spans="1:13" ht="28" hidden="1" outlineLevel="1" x14ac:dyDescent="0.35">
      <c r="A404" s="32">
        <f t="shared" si="51"/>
        <v>285</v>
      </c>
      <c r="B404" s="142">
        <v>209</v>
      </c>
      <c r="C404" s="86" t="s">
        <v>319</v>
      </c>
      <c r="D404" s="87" t="s">
        <v>9</v>
      </c>
      <c r="E404" s="90">
        <v>1803.6</v>
      </c>
      <c r="F404" s="3"/>
      <c r="G404" s="3"/>
      <c r="H404" s="226">
        <f t="shared" si="47"/>
        <v>0</v>
      </c>
      <c r="I404" s="79">
        <f t="shared" si="48"/>
        <v>0</v>
      </c>
      <c r="J404" s="80">
        <f t="shared" si="49"/>
        <v>0</v>
      </c>
      <c r="K404" s="80">
        <f t="shared" si="50"/>
        <v>0</v>
      </c>
      <c r="L404" s="238"/>
      <c r="M404" s="86" t="s">
        <v>491</v>
      </c>
    </row>
    <row r="405" spans="1:13" ht="28" hidden="1" outlineLevel="1" x14ac:dyDescent="0.35">
      <c r="A405" s="32">
        <f t="shared" si="51"/>
        <v>286</v>
      </c>
      <c r="B405" s="142">
        <v>210</v>
      </c>
      <c r="C405" s="86" t="s">
        <v>321</v>
      </c>
      <c r="D405" s="87" t="s">
        <v>9</v>
      </c>
      <c r="E405" s="88">
        <v>1783.55</v>
      </c>
      <c r="F405" s="3"/>
      <c r="G405" s="3"/>
      <c r="H405" s="226">
        <f t="shared" si="47"/>
        <v>0</v>
      </c>
      <c r="I405" s="79">
        <f t="shared" si="48"/>
        <v>0</v>
      </c>
      <c r="J405" s="80">
        <f t="shared" si="49"/>
        <v>0</v>
      </c>
      <c r="K405" s="80">
        <f t="shared" si="50"/>
        <v>0</v>
      </c>
      <c r="L405" s="238"/>
      <c r="M405" s="86" t="s">
        <v>322</v>
      </c>
    </row>
    <row r="406" spans="1:13" ht="28" hidden="1" outlineLevel="1" x14ac:dyDescent="0.35">
      <c r="A406" s="32">
        <f t="shared" si="51"/>
        <v>287</v>
      </c>
      <c r="B406" s="142">
        <v>211</v>
      </c>
      <c r="C406" s="86" t="s">
        <v>323</v>
      </c>
      <c r="D406" s="93" t="s">
        <v>9</v>
      </c>
      <c r="E406" s="100">
        <v>1817.93</v>
      </c>
      <c r="F406" s="3"/>
      <c r="G406" s="3"/>
      <c r="H406" s="226">
        <f t="shared" si="47"/>
        <v>0</v>
      </c>
      <c r="I406" s="79">
        <f t="shared" si="48"/>
        <v>0</v>
      </c>
      <c r="J406" s="80">
        <f t="shared" si="49"/>
        <v>0</v>
      </c>
      <c r="K406" s="80">
        <f t="shared" si="50"/>
        <v>0</v>
      </c>
      <c r="L406" s="238"/>
      <c r="M406" s="92" t="s">
        <v>324</v>
      </c>
    </row>
    <row r="407" spans="1:13" ht="28" hidden="1" outlineLevel="1" x14ac:dyDescent="0.35">
      <c r="A407" s="32">
        <f t="shared" si="51"/>
        <v>288</v>
      </c>
      <c r="B407" s="142">
        <v>212</v>
      </c>
      <c r="C407" s="86" t="s">
        <v>433</v>
      </c>
      <c r="D407" s="87" t="s">
        <v>9</v>
      </c>
      <c r="E407" s="88">
        <v>136.53</v>
      </c>
      <c r="F407" s="3"/>
      <c r="G407" s="3"/>
      <c r="H407" s="226">
        <f t="shared" si="47"/>
        <v>0</v>
      </c>
      <c r="I407" s="79">
        <f t="shared" si="48"/>
        <v>0</v>
      </c>
      <c r="J407" s="80">
        <f t="shared" si="49"/>
        <v>0</v>
      </c>
      <c r="K407" s="80">
        <f t="shared" si="50"/>
        <v>0</v>
      </c>
      <c r="L407" s="238"/>
      <c r="M407" s="86" t="s">
        <v>492</v>
      </c>
    </row>
    <row r="408" spans="1:13" hidden="1" outlineLevel="1" x14ac:dyDescent="0.35">
      <c r="A408" s="32">
        <f t="shared" si="51"/>
        <v>289</v>
      </c>
      <c r="B408" s="142">
        <v>213</v>
      </c>
      <c r="C408" s="86" t="s">
        <v>471</v>
      </c>
      <c r="D408" s="87" t="s">
        <v>9</v>
      </c>
      <c r="E408" s="88">
        <v>179.16</v>
      </c>
      <c r="F408" s="3"/>
      <c r="G408" s="3"/>
      <c r="H408" s="226">
        <f t="shared" si="47"/>
        <v>0</v>
      </c>
      <c r="I408" s="79">
        <f t="shared" si="48"/>
        <v>0</v>
      </c>
      <c r="J408" s="80">
        <f t="shared" si="49"/>
        <v>0</v>
      </c>
      <c r="K408" s="80">
        <f t="shared" si="50"/>
        <v>0</v>
      </c>
      <c r="L408" s="238"/>
      <c r="M408" s="86" t="s">
        <v>436</v>
      </c>
    </row>
    <row r="409" spans="1:13" ht="28" hidden="1" outlineLevel="1" x14ac:dyDescent="0.35">
      <c r="A409" s="32">
        <f t="shared" si="51"/>
        <v>290</v>
      </c>
      <c r="B409" s="142">
        <v>214</v>
      </c>
      <c r="C409" s="86" t="s">
        <v>493</v>
      </c>
      <c r="D409" s="87" t="s">
        <v>13</v>
      </c>
      <c r="E409" s="96">
        <v>2607</v>
      </c>
      <c r="F409" s="3"/>
      <c r="G409" s="3"/>
      <c r="H409" s="226">
        <f t="shared" si="47"/>
        <v>0</v>
      </c>
      <c r="I409" s="79">
        <f t="shared" si="48"/>
        <v>0</v>
      </c>
      <c r="J409" s="80">
        <f t="shared" si="49"/>
        <v>0</v>
      </c>
      <c r="K409" s="80">
        <f t="shared" si="50"/>
        <v>0</v>
      </c>
      <c r="L409" s="238"/>
      <c r="M409" s="86" t="s">
        <v>494</v>
      </c>
    </row>
    <row r="410" spans="1:13" hidden="1" outlineLevel="1" x14ac:dyDescent="0.35">
      <c r="A410" s="146">
        <f t="shared" si="51"/>
        <v>291</v>
      </c>
      <c r="B410" s="179"/>
      <c r="C410" s="204" t="s">
        <v>439</v>
      </c>
      <c r="D410" s="85"/>
      <c r="E410" s="85"/>
      <c r="F410" s="3"/>
      <c r="G410" s="3"/>
      <c r="H410" s="226"/>
      <c r="I410" s="79"/>
      <c r="J410" s="80"/>
      <c r="K410" s="80"/>
      <c r="L410" s="238"/>
      <c r="M410" s="85"/>
    </row>
    <row r="411" spans="1:13" ht="28" hidden="1" outlineLevel="1" x14ac:dyDescent="0.35">
      <c r="A411" s="32">
        <f>A410</f>
        <v>291</v>
      </c>
      <c r="B411" s="142">
        <v>215</v>
      </c>
      <c r="C411" s="86" t="s">
        <v>440</v>
      </c>
      <c r="D411" s="87" t="s">
        <v>13</v>
      </c>
      <c r="E411" s="96">
        <v>4</v>
      </c>
      <c r="F411" s="3"/>
      <c r="G411" s="3"/>
      <c r="H411" s="226">
        <f t="shared" si="47"/>
        <v>0</v>
      </c>
      <c r="I411" s="79">
        <f t="shared" si="48"/>
        <v>0</v>
      </c>
      <c r="J411" s="80">
        <f t="shared" si="49"/>
        <v>0</v>
      </c>
      <c r="K411" s="80">
        <f t="shared" si="50"/>
        <v>0</v>
      </c>
      <c r="L411" s="238"/>
      <c r="M411" s="86" t="s">
        <v>495</v>
      </c>
    </row>
    <row r="412" spans="1:13" hidden="1" outlineLevel="1" x14ac:dyDescent="0.35">
      <c r="A412" s="146">
        <f t="shared" si="51"/>
        <v>292</v>
      </c>
      <c r="B412" s="179"/>
      <c r="C412" s="204" t="s">
        <v>442</v>
      </c>
      <c r="D412" s="85"/>
      <c r="E412" s="85"/>
      <c r="F412" s="3"/>
      <c r="G412" s="3"/>
      <c r="H412" s="226"/>
      <c r="I412" s="79"/>
      <c r="J412" s="80"/>
      <c r="K412" s="80"/>
      <c r="L412" s="238"/>
      <c r="M412" s="85"/>
    </row>
    <row r="413" spans="1:13" ht="98" hidden="1" outlineLevel="1" x14ac:dyDescent="0.35">
      <c r="A413" s="32">
        <f>A412</f>
        <v>292</v>
      </c>
      <c r="B413" s="142">
        <v>216</v>
      </c>
      <c r="C413" s="86" t="s">
        <v>443</v>
      </c>
      <c r="D413" s="87" t="s">
        <v>9</v>
      </c>
      <c r="E413" s="88">
        <v>666.62</v>
      </c>
      <c r="F413" s="3"/>
      <c r="G413" s="3"/>
      <c r="H413" s="226">
        <f t="shared" si="47"/>
        <v>0</v>
      </c>
      <c r="I413" s="79">
        <f t="shared" si="48"/>
        <v>0</v>
      </c>
      <c r="J413" s="80">
        <f t="shared" si="49"/>
        <v>0</v>
      </c>
      <c r="K413" s="80">
        <f t="shared" si="50"/>
        <v>0</v>
      </c>
      <c r="L413" s="238"/>
      <c r="M413" s="86" t="s">
        <v>496</v>
      </c>
    </row>
    <row r="414" spans="1:13" ht="28" hidden="1" outlineLevel="1" x14ac:dyDescent="0.35">
      <c r="A414" s="32">
        <f t="shared" si="51"/>
        <v>293</v>
      </c>
      <c r="B414" s="142">
        <v>217</v>
      </c>
      <c r="C414" s="86" t="s">
        <v>445</v>
      </c>
      <c r="D414" s="87" t="s">
        <v>57</v>
      </c>
      <c r="E414" s="96">
        <v>160</v>
      </c>
      <c r="F414" s="3"/>
      <c r="G414" s="3"/>
      <c r="H414" s="226">
        <f t="shared" si="47"/>
        <v>0</v>
      </c>
      <c r="I414" s="79">
        <f t="shared" si="48"/>
        <v>0</v>
      </c>
      <c r="J414" s="80">
        <f t="shared" si="49"/>
        <v>0</v>
      </c>
      <c r="K414" s="80">
        <f t="shared" si="50"/>
        <v>0</v>
      </c>
      <c r="L414" s="238"/>
      <c r="M414" s="86" t="s">
        <v>446</v>
      </c>
    </row>
    <row r="415" spans="1:13" ht="42" hidden="1" outlineLevel="1" x14ac:dyDescent="0.35">
      <c r="A415" s="146">
        <f t="shared" si="51"/>
        <v>294</v>
      </c>
      <c r="B415" s="179"/>
      <c r="C415" s="204" t="s">
        <v>447</v>
      </c>
      <c r="D415" s="85"/>
      <c r="E415" s="85"/>
      <c r="F415" s="3"/>
      <c r="G415" s="3"/>
      <c r="H415" s="226"/>
      <c r="I415" s="79"/>
      <c r="J415" s="80"/>
      <c r="K415" s="80"/>
      <c r="L415" s="238"/>
      <c r="M415" s="85"/>
    </row>
    <row r="416" spans="1:13" hidden="1" outlineLevel="1" x14ac:dyDescent="0.35">
      <c r="A416" s="32">
        <f>A415</f>
        <v>294</v>
      </c>
      <c r="B416" s="142">
        <v>218</v>
      </c>
      <c r="C416" s="86" t="s">
        <v>497</v>
      </c>
      <c r="D416" s="87" t="s">
        <v>10</v>
      </c>
      <c r="E416" s="88">
        <v>4907.24</v>
      </c>
      <c r="F416" s="3"/>
      <c r="G416" s="3"/>
      <c r="H416" s="226">
        <f t="shared" si="47"/>
        <v>0</v>
      </c>
      <c r="I416" s="79">
        <f t="shared" si="48"/>
        <v>0</v>
      </c>
      <c r="J416" s="80">
        <f t="shared" si="49"/>
        <v>0</v>
      </c>
      <c r="K416" s="80">
        <f t="shared" si="50"/>
        <v>0</v>
      </c>
      <c r="L416" s="238"/>
      <c r="M416" s="86" t="s">
        <v>29</v>
      </c>
    </row>
    <row r="417" spans="1:13" ht="28" hidden="1" outlineLevel="1" x14ac:dyDescent="0.35">
      <c r="A417" s="146">
        <f t="shared" si="51"/>
        <v>295</v>
      </c>
      <c r="B417" s="179"/>
      <c r="C417" s="204" t="s">
        <v>498</v>
      </c>
      <c r="D417" s="85"/>
      <c r="E417" s="85"/>
      <c r="F417" s="3"/>
      <c r="G417" s="3"/>
      <c r="H417" s="226"/>
      <c r="I417" s="79"/>
      <c r="J417" s="80"/>
      <c r="K417" s="80"/>
      <c r="L417" s="238"/>
      <c r="M417" s="85"/>
    </row>
    <row r="418" spans="1:13" ht="42" hidden="1" outlineLevel="1" x14ac:dyDescent="0.35">
      <c r="A418" s="32">
        <f>A417</f>
        <v>295</v>
      </c>
      <c r="B418" s="142">
        <v>219</v>
      </c>
      <c r="C418" s="86" t="s">
        <v>28</v>
      </c>
      <c r="D418" s="87" t="s">
        <v>15</v>
      </c>
      <c r="E418" s="97">
        <v>5.4118000000000004</v>
      </c>
      <c r="F418" s="3"/>
      <c r="G418" s="3"/>
      <c r="H418" s="226">
        <f t="shared" si="47"/>
        <v>0</v>
      </c>
      <c r="I418" s="79">
        <f t="shared" si="48"/>
        <v>0</v>
      </c>
      <c r="J418" s="80">
        <f t="shared" si="49"/>
        <v>0</v>
      </c>
      <c r="K418" s="80">
        <f t="shared" si="50"/>
        <v>0</v>
      </c>
      <c r="L418" s="238"/>
      <c r="M418" s="86" t="s">
        <v>499</v>
      </c>
    </row>
    <row r="419" spans="1:13" hidden="1" outlineLevel="1" x14ac:dyDescent="0.35">
      <c r="A419" s="146">
        <f t="shared" si="51"/>
        <v>296</v>
      </c>
      <c r="B419" s="179"/>
      <c r="C419" s="204" t="s">
        <v>451</v>
      </c>
      <c r="D419" s="85"/>
      <c r="E419" s="85"/>
      <c r="F419" s="3"/>
      <c r="G419" s="3"/>
      <c r="H419" s="226"/>
      <c r="I419" s="79"/>
      <c r="J419" s="80"/>
      <c r="K419" s="80"/>
      <c r="L419" s="238"/>
      <c r="M419" s="85"/>
    </row>
    <row r="420" spans="1:13" ht="28" hidden="1" outlineLevel="1" x14ac:dyDescent="0.35">
      <c r="A420" s="32">
        <f>A419</f>
        <v>296</v>
      </c>
      <c r="B420" s="142">
        <v>220</v>
      </c>
      <c r="C420" s="86" t="s">
        <v>452</v>
      </c>
      <c r="D420" s="87" t="s">
        <v>9</v>
      </c>
      <c r="E420" s="88">
        <v>741.71</v>
      </c>
      <c r="F420" s="3"/>
      <c r="G420" s="3"/>
      <c r="H420" s="226">
        <f t="shared" si="47"/>
        <v>0</v>
      </c>
      <c r="I420" s="79">
        <f t="shared" si="48"/>
        <v>0</v>
      </c>
      <c r="J420" s="80">
        <f t="shared" si="49"/>
        <v>0</v>
      </c>
      <c r="K420" s="80">
        <f t="shared" si="50"/>
        <v>0</v>
      </c>
      <c r="L420" s="238"/>
      <c r="M420" s="86" t="s">
        <v>478</v>
      </c>
    </row>
    <row r="421" spans="1:13" hidden="1" outlineLevel="1" x14ac:dyDescent="0.35">
      <c r="A421" s="146">
        <f t="shared" si="51"/>
        <v>297</v>
      </c>
      <c r="B421" s="180"/>
      <c r="C421" s="204" t="s">
        <v>454</v>
      </c>
      <c r="D421" s="95"/>
      <c r="E421" s="95"/>
      <c r="F421" s="3"/>
      <c r="G421" s="3"/>
      <c r="H421" s="226"/>
      <c r="I421" s="79"/>
      <c r="J421" s="80"/>
      <c r="K421" s="80"/>
      <c r="L421" s="238"/>
      <c r="M421" s="95"/>
    </row>
    <row r="422" spans="1:13" ht="112" hidden="1" outlineLevel="1" x14ac:dyDescent="0.35">
      <c r="A422" s="32">
        <f>A421</f>
        <v>297</v>
      </c>
      <c r="B422" s="142">
        <v>221</v>
      </c>
      <c r="C422" s="86" t="s">
        <v>455</v>
      </c>
      <c r="D422" s="87" t="s">
        <v>10</v>
      </c>
      <c r="E422" s="96">
        <v>288</v>
      </c>
      <c r="F422" s="3"/>
      <c r="G422" s="3"/>
      <c r="H422" s="226">
        <f t="shared" si="47"/>
        <v>0</v>
      </c>
      <c r="I422" s="79">
        <f t="shared" si="48"/>
        <v>0</v>
      </c>
      <c r="J422" s="80">
        <f t="shared" si="49"/>
        <v>0</v>
      </c>
      <c r="K422" s="80">
        <f t="shared" si="50"/>
        <v>0</v>
      </c>
      <c r="L422" s="238"/>
      <c r="M422" s="86" t="s">
        <v>500</v>
      </c>
    </row>
    <row r="423" spans="1:13" ht="28" hidden="1" outlineLevel="1" x14ac:dyDescent="0.35">
      <c r="A423" s="32">
        <f t="shared" si="51"/>
        <v>298</v>
      </c>
      <c r="B423" s="142">
        <v>222</v>
      </c>
      <c r="C423" s="86" t="s">
        <v>457</v>
      </c>
      <c r="D423" s="87" t="s">
        <v>13</v>
      </c>
      <c r="E423" s="96">
        <v>24</v>
      </c>
      <c r="F423" s="3"/>
      <c r="G423" s="3"/>
      <c r="H423" s="226">
        <f t="shared" si="47"/>
        <v>0</v>
      </c>
      <c r="I423" s="79">
        <f t="shared" si="48"/>
        <v>0</v>
      </c>
      <c r="J423" s="80">
        <f t="shared" si="49"/>
        <v>0</v>
      </c>
      <c r="K423" s="80">
        <f t="shared" si="50"/>
        <v>0</v>
      </c>
      <c r="L423" s="238"/>
      <c r="M423" s="86" t="s">
        <v>458</v>
      </c>
    </row>
    <row r="424" spans="1:13" ht="70" hidden="1" outlineLevel="1" x14ac:dyDescent="0.35">
      <c r="A424" s="32">
        <f t="shared" si="51"/>
        <v>299</v>
      </c>
      <c r="B424" s="142">
        <v>223</v>
      </c>
      <c r="C424" s="86" t="s">
        <v>27</v>
      </c>
      <c r="D424" s="87" t="s">
        <v>10</v>
      </c>
      <c r="E424" s="96">
        <v>96</v>
      </c>
      <c r="F424" s="3"/>
      <c r="G424" s="3"/>
      <c r="H424" s="226">
        <f t="shared" si="47"/>
        <v>0</v>
      </c>
      <c r="I424" s="79">
        <f t="shared" si="48"/>
        <v>0</v>
      </c>
      <c r="J424" s="80">
        <f t="shared" si="49"/>
        <v>0</v>
      </c>
      <c r="K424" s="80">
        <f t="shared" si="50"/>
        <v>0</v>
      </c>
      <c r="L424" s="238"/>
      <c r="M424" s="86" t="s">
        <v>501</v>
      </c>
    </row>
    <row r="425" spans="1:13" ht="28" hidden="1" outlineLevel="1" x14ac:dyDescent="0.35">
      <c r="A425" s="32">
        <f t="shared" si="51"/>
        <v>300</v>
      </c>
      <c r="B425" s="142">
        <v>224</v>
      </c>
      <c r="C425" s="86" t="s">
        <v>460</v>
      </c>
      <c r="D425" s="87" t="s">
        <v>13</v>
      </c>
      <c r="E425" s="96">
        <v>24</v>
      </c>
      <c r="F425" s="3"/>
      <c r="G425" s="3"/>
      <c r="H425" s="226">
        <f t="shared" si="47"/>
        <v>0</v>
      </c>
      <c r="I425" s="79">
        <f t="shared" si="48"/>
        <v>0</v>
      </c>
      <c r="J425" s="80">
        <f t="shared" si="49"/>
        <v>0</v>
      </c>
      <c r="K425" s="80">
        <f t="shared" si="50"/>
        <v>0</v>
      </c>
      <c r="L425" s="238"/>
      <c r="M425" s="86" t="s">
        <v>481</v>
      </c>
    </row>
    <row r="426" spans="1:13" collapsed="1" x14ac:dyDescent="0.35">
      <c r="A426" s="146">
        <f t="shared" si="51"/>
        <v>301</v>
      </c>
      <c r="B426" s="179"/>
      <c r="C426" s="209" t="s">
        <v>502</v>
      </c>
      <c r="D426" s="85"/>
      <c r="E426" s="85"/>
      <c r="F426" s="3"/>
      <c r="G426" s="3"/>
      <c r="H426" s="226"/>
      <c r="I426" s="79"/>
      <c r="J426" s="80"/>
      <c r="K426" s="80"/>
      <c r="L426" s="238"/>
      <c r="M426" s="85"/>
    </row>
    <row r="427" spans="1:13" hidden="1" outlineLevel="1" x14ac:dyDescent="0.35">
      <c r="A427" s="146">
        <f t="shared" si="51"/>
        <v>302</v>
      </c>
      <c r="B427" s="179"/>
      <c r="C427" s="204" t="s">
        <v>31</v>
      </c>
      <c r="D427" s="85"/>
      <c r="E427" s="85"/>
      <c r="F427" s="3"/>
      <c r="G427" s="3"/>
      <c r="H427" s="226"/>
      <c r="I427" s="79"/>
      <c r="J427" s="80"/>
      <c r="K427" s="80"/>
      <c r="L427" s="238"/>
      <c r="M427" s="85"/>
    </row>
    <row r="428" spans="1:13" hidden="1" outlineLevel="1" x14ac:dyDescent="0.35">
      <c r="A428" s="32">
        <f>A426</f>
        <v>301</v>
      </c>
      <c r="B428" s="142">
        <v>225</v>
      </c>
      <c r="C428" s="86" t="s">
        <v>416</v>
      </c>
      <c r="D428" s="87" t="s">
        <v>9</v>
      </c>
      <c r="E428" s="88">
        <v>1329.44</v>
      </c>
      <c r="F428" s="3"/>
      <c r="G428" s="3"/>
      <c r="H428" s="226">
        <f t="shared" si="47"/>
        <v>0</v>
      </c>
      <c r="I428" s="79">
        <f t="shared" si="48"/>
        <v>0</v>
      </c>
      <c r="J428" s="80">
        <f t="shared" si="49"/>
        <v>0</v>
      </c>
      <c r="K428" s="80">
        <f t="shared" si="50"/>
        <v>0</v>
      </c>
      <c r="L428" s="238"/>
      <c r="M428" s="86"/>
    </row>
    <row r="429" spans="1:13" hidden="1" outlineLevel="1" x14ac:dyDescent="0.35">
      <c r="A429" s="32">
        <f t="shared" si="51"/>
        <v>302</v>
      </c>
      <c r="B429" s="142">
        <v>226</v>
      </c>
      <c r="C429" s="86" t="s">
        <v>417</v>
      </c>
      <c r="D429" s="87" t="s">
        <v>15</v>
      </c>
      <c r="E429" s="91">
        <v>5.9280400000000002</v>
      </c>
      <c r="F429" s="3"/>
      <c r="G429" s="3"/>
      <c r="H429" s="226">
        <f t="shared" si="47"/>
        <v>0</v>
      </c>
      <c r="I429" s="79">
        <f t="shared" si="48"/>
        <v>0</v>
      </c>
      <c r="J429" s="80">
        <f t="shared" si="49"/>
        <v>0</v>
      </c>
      <c r="K429" s="80">
        <f t="shared" si="50"/>
        <v>0</v>
      </c>
      <c r="L429" s="238"/>
      <c r="M429" s="86" t="s">
        <v>503</v>
      </c>
    </row>
    <row r="430" spans="1:13" hidden="1" outlineLevel="1" x14ac:dyDescent="0.35">
      <c r="A430" s="32">
        <f t="shared" si="51"/>
        <v>303</v>
      </c>
      <c r="B430" s="142">
        <v>227</v>
      </c>
      <c r="C430" s="86" t="s">
        <v>308</v>
      </c>
      <c r="D430" s="87" t="s">
        <v>15</v>
      </c>
      <c r="E430" s="91">
        <v>0.57201000000000002</v>
      </c>
      <c r="F430" s="3"/>
      <c r="G430" s="3"/>
      <c r="H430" s="226">
        <f t="shared" si="47"/>
        <v>0</v>
      </c>
      <c r="I430" s="79">
        <f t="shared" si="48"/>
        <v>0</v>
      </c>
      <c r="J430" s="80">
        <f t="shared" si="49"/>
        <v>0</v>
      </c>
      <c r="K430" s="80">
        <f t="shared" si="50"/>
        <v>0</v>
      </c>
      <c r="L430" s="238"/>
      <c r="M430" s="86" t="s">
        <v>504</v>
      </c>
    </row>
    <row r="431" spans="1:13" hidden="1" outlineLevel="1" x14ac:dyDescent="0.35">
      <c r="A431" s="146">
        <f t="shared" si="51"/>
        <v>304</v>
      </c>
      <c r="B431" s="179"/>
      <c r="C431" s="204" t="s">
        <v>32</v>
      </c>
      <c r="D431" s="85"/>
      <c r="E431" s="85"/>
      <c r="F431" s="3"/>
      <c r="G431" s="3"/>
      <c r="H431" s="226"/>
      <c r="I431" s="79"/>
      <c r="J431" s="80"/>
      <c r="K431" s="80"/>
      <c r="L431" s="238"/>
      <c r="M431" s="85"/>
    </row>
    <row r="432" spans="1:13" ht="84" hidden="1" outlineLevel="1" x14ac:dyDescent="0.35">
      <c r="A432" s="32">
        <f>A431</f>
        <v>304</v>
      </c>
      <c r="B432" s="142">
        <v>228</v>
      </c>
      <c r="C432" s="86" t="s">
        <v>418</v>
      </c>
      <c r="D432" s="87" t="s">
        <v>15</v>
      </c>
      <c r="E432" s="91">
        <v>34.655279999999998</v>
      </c>
      <c r="F432" s="3"/>
      <c r="G432" s="3"/>
      <c r="H432" s="226">
        <f t="shared" si="47"/>
        <v>0</v>
      </c>
      <c r="I432" s="79">
        <f t="shared" si="48"/>
        <v>0</v>
      </c>
      <c r="J432" s="80">
        <f t="shared" si="49"/>
        <v>0</v>
      </c>
      <c r="K432" s="80">
        <f t="shared" si="50"/>
        <v>0</v>
      </c>
      <c r="L432" s="238"/>
      <c r="M432" s="86" t="s">
        <v>505</v>
      </c>
    </row>
    <row r="433" spans="1:13" ht="70" hidden="1" outlineLevel="1" x14ac:dyDescent="0.35">
      <c r="A433" s="32">
        <f t="shared" si="51"/>
        <v>305</v>
      </c>
      <c r="B433" s="142">
        <v>229</v>
      </c>
      <c r="C433" s="86" t="s">
        <v>420</v>
      </c>
      <c r="D433" s="87" t="s">
        <v>13</v>
      </c>
      <c r="E433" s="96">
        <v>592</v>
      </c>
      <c r="F433" s="3"/>
      <c r="G433" s="3"/>
      <c r="H433" s="226">
        <f t="shared" si="47"/>
        <v>0</v>
      </c>
      <c r="I433" s="79">
        <f t="shared" si="48"/>
        <v>0</v>
      </c>
      <c r="J433" s="80">
        <f t="shared" si="49"/>
        <v>0</v>
      </c>
      <c r="K433" s="80">
        <f t="shared" si="50"/>
        <v>0</v>
      </c>
      <c r="L433" s="238"/>
      <c r="M433" s="86" t="s">
        <v>506</v>
      </c>
    </row>
    <row r="434" spans="1:13" ht="28" hidden="1" outlineLevel="1" x14ac:dyDescent="0.35">
      <c r="A434" s="32">
        <f t="shared" si="51"/>
        <v>306</v>
      </c>
      <c r="B434" s="142">
        <v>230</v>
      </c>
      <c r="C434" s="86" t="s">
        <v>23</v>
      </c>
      <c r="D434" s="87" t="s">
        <v>9</v>
      </c>
      <c r="E434" s="88">
        <v>0.49</v>
      </c>
      <c r="F434" s="3"/>
      <c r="G434" s="3"/>
      <c r="H434" s="226">
        <f t="shared" si="47"/>
        <v>0</v>
      </c>
      <c r="I434" s="79">
        <f t="shared" si="48"/>
        <v>0</v>
      </c>
      <c r="J434" s="80">
        <f t="shared" si="49"/>
        <v>0</v>
      </c>
      <c r="K434" s="80">
        <f t="shared" si="50"/>
        <v>0</v>
      </c>
      <c r="L434" s="238"/>
      <c r="M434" s="86" t="s">
        <v>507</v>
      </c>
    </row>
    <row r="435" spans="1:13" hidden="1" outlineLevel="1" x14ac:dyDescent="0.35">
      <c r="A435" s="146">
        <f t="shared" si="51"/>
        <v>307</v>
      </c>
      <c r="B435" s="179"/>
      <c r="C435" s="204" t="s">
        <v>24</v>
      </c>
      <c r="D435" s="85"/>
      <c r="E435" s="85"/>
      <c r="F435" s="3"/>
      <c r="G435" s="3"/>
      <c r="H435" s="226"/>
      <c r="I435" s="79"/>
      <c r="J435" s="80"/>
      <c r="K435" s="80"/>
      <c r="L435" s="238"/>
      <c r="M435" s="85"/>
    </row>
    <row r="436" spans="1:13" ht="56" hidden="1" outlineLevel="1" x14ac:dyDescent="0.35">
      <c r="A436" s="32">
        <f>A435</f>
        <v>307</v>
      </c>
      <c r="B436" s="142">
        <v>231</v>
      </c>
      <c r="C436" s="86" t="s">
        <v>422</v>
      </c>
      <c r="D436" s="87" t="s">
        <v>9</v>
      </c>
      <c r="E436" s="90">
        <v>907.8</v>
      </c>
      <c r="F436" s="3"/>
      <c r="G436" s="3"/>
      <c r="H436" s="226">
        <f t="shared" si="47"/>
        <v>0</v>
      </c>
      <c r="I436" s="79">
        <f t="shared" si="48"/>
        <v>0</v>
      </c>
      <c r="J436" s="80">
        <f t="shared" si="49"/>
        <v>0</v>
      </c>
      <c r="K436" s="80">
        <f t="shared" si="50"/>
        <v>0</v>
      </c>
      <c r="L436" s="238"/>
      <c r="M436" s="86" t="s">
        <v>423</v>
      </c>
    </row>
    <row r="437" spans="1:13" ht="28" hidden="1" outlineLevel="1" x14ac:dyDescent="0.35">
      <c r="A437" s="32">
        <f t="shared" si="51"/>
        <v>308</v>
      </c>
      <c r="B437" s="142">
        <v>232</v>
      </c>
      <c r="C437" s="86" t="s">
        <v>424</v>
      </c>
      <c r="D437" s="87" t="s">
        <v>279</v>
      </c>
      <c r="E437" s="90">
        <v>253.6</v>
      </c>
      <c r="F437" s="3"/>
      <c r="G437" s="3"/>
      <c r="H437" s="226">
        <f t="shared" si="47"/>
        <v>0</v>
      </c>
      <c r="I437" s="79">
        <f t="shared" si="48"/>
        <v>0</v>
      </c>
      <c r="J437" s="80">
        <f t="shared" si="49"/>
        <v>0</v>
      </c>
      <c r="K437" s="80">
        <f t="shared" si="50"/>
        <v>0</v>
      </c>
      <c r="L437" s="238"/>
      <c r="M437" s="86" t="s">
        <v>508</v>
      </c>
    </row>
    <row r="438" spans="1:13" hidden="1" outlineLevel="1" x14ac:dyDescent="0.35">
      <c r="A438" s="146">
        <f t="shared" si="51"/>
        <v>309</v>
      </c>
      <c r="B438" s="179"/>
      <c r="C438" s="204" t="s">
        <v>425</v>
      </c>
      <c r="D438" s="85"/>
      <c r="E438" s="85"/>
      <c r="F438" s="3"/>
      <c r="G438" s="3"/>
      <c r="H438" s="226"/>
      <c r="I438" s="79"/>
      <c r="J438" s="80"/>
      <c r="K438" s="80"/>
      <c r="L438" s="238"/>
      <c r="M438" s="85"/>
    </row>
    <row r="439" spans="1:13" ht="28" hidden="1" outlineLevel="1" x14ac:dyDescent="0.35">
      <c r="A439" s="32">
        <f>A438</f>
        <v>309</v>
      </c>
      <c r="B439" s="142">
        <v>233</v>
      </c>
      <c r="C439" s="86" t="s">
        <v>312</v>
      </c>
      <c r="D439" s="87" t="s">
        <v>9</v>
      </c>
      <c r="E439" s="90">
        <v>1790.5</v>
      </c>
      <c r="F439" s="3"/>
      <c r="G439" s="3"/>
      <c r="H439" s="226">
        <f t="shared" si="47"/>
        <v>0</v>
      </c>
      <c r="I439" s="79">
        <f t="shared" si="48"/>
        <v>0</v>
      </c>
      <c r="J439" s="80">
        <f t="shared" si="49"/>
        <v>0</v>
      </c>
      <c r="K439" s="80">
        <f t="shared" si="50"/>
        <v>0</v>
      </c>
      <c r="L439" s="238"/>
      <c r="M439" s="86" t="s">
        <v>509</v>
      </c>
    </row>
    <row r="440" spans="1:13" ht="28" hidden="1" outlineLevel="1" x14ac:dyDescent="0.35">
      <c r="A440" s="32">
        <f t="shared" si="51"/>
        <v>310</v>
      </c>
      <c r="B440" s="142">
        <v>234</v>
      </c>
      <c r="C440" s="86" t="s">
        <v>314</v>
      </c>
      <c r="D440" s="87" t="s">
        <v>9</v>
      </c>
      <c r="E440" s="96">
        <v>1798</v>
      </c>
      <c r="F440" s="3"/>
      <c r="G440" s="3"/>
      <c r="H440" s="226">
        <f t="shared" si="47"/>
        <v>0</v>
      </c>
      <c r="I440" s="79">
        <f t="shared" si="48"/>
        <v>0</v>
      </c>
      <c r="J440" s="80">
        <f t="shared" si="49"/>
        <v>0</v>
      </c>
      <c r="K440" s="80">
        <f t="shared" si="50"/>
        <v>0</v>
      </c>
      <c r="L440" s="238"/>
      <c r="M440" s="86" t="s">
        <v>315</v>
      </c>
    </row>
    <row r="441" spans="1:13" hidden="1" outlineLevel="1" x14ac:dyDescent="0.35">
      <c r="A441" s="32">
        <f t="shared" si="51"/>
        <v>311</v>
      </c>
      <c r="B441" s="142">
        <v>235</v>
      </c>
      <c r="C441" s="86" t="s">
        <v>22</v>
      </c>
      <c r="D441" s="87" t="s">
        <v>9</v>
      </c>
      <c r="E441" s="88">
        <v>1833.33</v>
      </c>
      <c r="F441" s="3"/>
      <c r="G441" s="3"/>
      <c r="H441" s="226">
        <f t="shared" si="47"/>
        <v>0</v>
      </c>
      <c r="I441" s="79">
        <f t="shared" si="48"/>
        <v>0</v>
      </c>
      <c r="J441" s="80">
        <f t="shared" si="49"/>
        <v>0</v>
      </c>
      <c r="K441" s="80">
        <f t="shared" si="50"/>
        <v>0</v>
      </c>
      <c r="L441" s="238"/>
      <c r="M441" s="86" t="s">
        <v>316</v>
      </c>
    </row>
    <row r="442" spans="1:13" ht="28" hidden="1" outlineLevel="1" x14ac:dyDescent="0.35">
      <c r="A442" s="32">
        <f t="shared" si="51"/>
        <v>312</v>
      </c>
      <c r="B442" s="142">
        <v>236</v>
      </c>
      <c r="C442" s="86" t="s">
        <v>317</v>
      </c>
      <c r="D442" s="87" t="s">
        <v>9</v>
      </c>
      <c r="E442" s="96">
        <v>1798</v>
      </c>
      <c r="F442" s="3"/>
      <c r="G442" s="3"/>
      <c r="H442" s="226">
        <f t="shared" si="47"/>
        <v>0</v>
      </c>
      <c r="I442" s="79">
        <f t="shared" si="48"/>
        <v>0</v>
      </c>
      <c r="J442" s="80">
        <f t="shared" si="49"/>
        <v>0</v>
      </c>
      <c r="K442" s="80">
        <f t="shared" si="50"/>
        <v>0</v>
      </c>
      <c r="L442" s="238"/>
      <c r="M442" s="86" t="s">
        <v>510</v>
      </c>
    </row>
    <row r="443" spans="1:13" ht="28" hidden="1" outlineLevel="1" x14ac:dyDescent="0.35">
      <c r="A443" s="32">
        <f t="shared" si="51"/>
        <v>313</v>
      </c>
      <c r="B443" s="142">
        <v>237</v>
      </c>
      <c r="C443" s="86" t="s">
        <v>319</v>
      </c>
      <c r="D443" s="87" t="s">
        <v>9</v>
      </c>
      <c r="E443" s="90">
        <v>1849.2</v>
      </c>
      <c r="F443" s="3"/>
      <c r="G443" s="3"/>
      <c r="H443" s="226">
        <f t="shared" si="47"/>
        <v>0</v>
      </c>
      <c r="I443" s="79">
        <f t="shared" si="48"/>
        <v>0</v>
      </c>
      <c r="J443" s="80">
        <f t="shared" si="49"/>
        <v>0</v>
      </c>
      <c r="K443" s="80">
        <f t="shared" si="50"/>
        <v>0</v>
      </c>
      <c r="L443" s="238"/>
      <c r="M443" s="86" t="s">
        <v>511</v>
      </c>
    </row>
    <row r="444" spans="1:13" ht="28" hidden="1" outlineLevel="1" x14ac:dyDescent="0.35">
      <c r="A444" s="32">
        <f t="shared" si="51"/>
        <v>314</v>
      </c>
      <c r="B444" s="142">
        <v>238</v>
      </c>
      <c r="C444" s="92" t="s">
        <v>321</v>
      </c>
      <c r="D444" s="93" t="s">
        <v>9</v>
      </c>
      <c r="E444" s="94">
        <v>1856</v>
      </c>
      <c r="F444" s="3"/>
      <c r="G444" s="3"/>
      <c r="H444" s="226">
        <f t="shared" si="47"/>
        <v>0</v>
      </c>
      <c r="I444" s="79">
        <f t="shared" si="48"/>
        <v>0</v>
      </c>
      <c r="J444" s="80">
        <f t="shared" si="49"/>
        <v>0</v>
      </c>
      <c r="K444" s="80">
        <f t="shared" si="50"/>
        <v>0</v>
      </c>
      <c r="L444" s="238"/>
      <c r="M444" s="92" t="s">
        <v>322</v>
      </c>
    </row>
    <row r="445" spans="1:13" ht="28" hidden="1" outlineLevel="1" x14ac:dyDescent="0.35">
      <c r="A445" s="32">
        <f t="shared" si="51"/>
        <v>315</v>
      </c>
      <c r="B445" s="142">
        <v>239</v>
      </c>
      <c r="C445" s="92" t="s">
        <v>323</v>
      </c>
      <c r="D445" s="93" t="s">
        <v>9</v>
      </c>
      <c r="E445" s="100">
        <v>1891.84</v>
      </c>
      <c r="F445" s="3"/>
      <c r="G445" s="3"/>
      <c r="H445" s="226">
        <f t="shared" si="47"/>
        <v>0</v>
      </c>
      <c r="I445" s="79">
        <f t="shared" si="48"/>
        <v>0</v>
      </c>
      <c r="J445" s="80">
        <f t="shared" si="49"/>
        <v>0</v>
      </c>
      <c r="K445" s="80">
        <f t="shared" si="50"/>
        <v>0</v>
      </c>
      <c r="L445" s="238"/>
      <c r="M445" s="92" t="s">
        <v>324</v>
      </c>
    </row>
    <row r="446" spans="1:13" ht="28" hidden="1" outlineLevel="1" x14ac:dyDescent="0.35">
      <c r="A446" s="32">
        <f t="shared" si="51"/>
        <v>316</v>
      </c>
      <c r="B446" s="142">
        <v>240</v>
      </c>
      <c r="C446" s="86" t="s">
        <v>512</v>
      </c>
      <c r="D446" s="87" t="s">
        <v>9</v>
      </c>
      <c r="E446" s="90">
        <v>272.60000000000002</v>
      </c>
      <c r="F446" s="3"/>
      <c r="G446" s="3"/>
      <c r="H446" s="226">
        <f t="shared" si="47"/>
        <v>0</v>
      </c>
      <c r="I446" s="79">
        <f t="shared" si="48"/>
        <v>0</v>
      </c>
      <c r="J446" s="80">
        <f t="shared" si="49"/>
        <v>0</v>
      </c>
      <c r="K446" s="80">
        <f t="shared" si="50"/>
        <v>0</v>
      </c>
      <c r="L446" s="238"/>
      <c r="M446" s="86" t="s">
        <v>513</v>
      </c>
    </row>
    <row r="447" spans="1:13" hidden="1" outlineLevel="1" x14ac:dyDescent="0.35">
      <c r="A447" s="32">
        <f t="shared" si="51"/>
        <v>317</v>
      </c>
      <c r="B447" s="142">
        <v>241</v>
      </c>
      <c r="C447" s="86" t="s">
        <v>471</v>
      </c>
      <c r="D447" s="87" t="s">
        <v>9</v>
      </c>
      <c r="E447" s="90">
        <v>308.5</v>
      </c>
      <c r="F447" s="3"/>
      <c r="G447" s="3"/>
      <c r="H447" s="226">
        <f t="shared" ref="H447:H472" si="52">G447+F447</f>
        <v>0</v>
      </c>
      <c r="I447" s="79">
        <f t="shared" ref="I447:I472" si="53">F447/E447</f>
        <v>0</v>
      </c>
      <c r="J447" s="80">
        <f t="shared" ref="J447:J472" si="54">G447/E447</f>
        <v>0</v>
      </c>
      <c r="K447" s="80">
        <f t="shared" ref="K447:K472" si="55">J447+I447</f>
        <v>0</v>
      </c>
      <c r="L447" s="238"/>
      <c r="M447" s="86" t="s">
        <v>436</v>
      </c>
    </row>
    <row r="448" spans="1:13" ht="28" hidden="1" outlineLevel="1" x14ac:dyDescent="0.35">
      <c r="A448" s="32">
        <f t="shared" si="51"/>
        <v>318</v>
      </c>
      <c r="B448" s="142">
        <v>242</v>
      </c>
      <c r="C448" s="86" t="s">
        <v>493</v>
      </c>
      <c r="D448" s="87" t="s">
        <v>13</v>
      </c>
      <c r="E448" s="96">
        <v>5046</v>
      </c>
      <c r="F448" s="3"/>
      <c r="G448" s="3"/>
      <c r="H448" s="226">
        <f t="shared" si="52"/>
        <v>0</v>
      </c>
      <c r="I448" s="79">
        <f t="shared" si="53"/>
        <v>0</v>
      </c>
      <c r="J448" s="80">
        <f t="shared" si="54"/>
        <v>0</v>
      </c>
      <c r="K448" s="80">
        <f t="shared" si="55"/>
        <v>0</v>
      </c>
      <c r="L448" s="238"/>
      <c r="M448" s="86" t="s">
        <v>514</v>
      </c>
    </row>
    <row r="449" spans="1:13" hidden="1" outlineLevel="1" x14ac:dyDescent="0.35">
      <c r="A449" s="146">
        <f t="shared" si="51"/>
        <v>319</v>
      </c>
      <c r="B449" s="179"/>
      <c r="C449" s="204" t="s">
        <v>439</v>
      </c>
      <c r="D449" s="85"/>
      <c r="E449" s="85"/>
      <c r="F449" s="3"/>
      <c r="G449" s="3"/>
      <c r="H449" s="226"/>
      <c r="I449" s="79"/>
      <c r="J449" s="80"/>
      <c r="K449" s="80"/>
      <c r="L449" s="238"/>
      <c r="M449" s="85"/>
    </row>
    <row r="450" spans="1:13" ht="28" hidden="1" outlineLevel="1" x14ac:dyDescent="0.35">
      <c r="A450" s="32">
        <f>A449</f>
        <v>319</v>
      </c>
      <c r="B450" s="142">
        <v>243</v>
      </c>
      <c r="C450" s="86" t="s">
        <v>440</v>
      </c>
      <c r="D450" s="87" t="s">
        <v>13</v>
      </c>
      <c r="E450" s="96">
        <v>8</v>
      </c>
      <c r="F450" s="3"/>
      <c r="G450" s="3"/>
      <c r="H450" s="226">
        <f t="shared" si="52"/>
        <v>0</v>
      </c>
      <c r="I450" s="79">
        <f t="shared" si="53"/>
        <v>0</v>
      </c>
      <c r="J450" s="80">
        <f t="shared" si="54"/>
        <v>0</v>
      </c>
      <c r="K450" s="80">
        <f t="shared" si="55"/>
        <v>0</v>
      </c>
      <c r="L450" s="238"/>
      <c r="M450" s="86" t="s">
        <v>515</v>
      </c>
    </row>
    <row r="451" spans="1:13" hidden="1" outlineLevel="1" x14ac:dyDescent="0.35">
      <c r="A451" s="146">
        <f t="shared" ref="A451:A515" si="56">A450+1</f>
        <v>320</v>
      </c>
      <c r="B451" s="179"/>
      <c r="C451" s="204" t="s">
        <v>442</v>
      </c>
      <c r="D451" s="85"/>
      <c r="E451" s="85"/>
      <c r="F451" s="3"/>
      <c r="G451" s="3"/>
      <c r="H451" s="226"/>
      <c r="I451" s="79"/>
      <c r="J451" s="80"/>
      <c r="K451" s="80"/>
      <c r="L451" s="238"/>
      <c r="M451" s="85"/>
    </row>
    <row r="452" spans="1:13" ht="140" hidden="1" outlineLevel="1" x14ac:dyDescent="0.35">
      <c r="A452" s="32">
        <f>A451</f>
        <v>320</v>
      </c>
      <c r="B452" s="142">
        <v>244</v>
      </c>
      <c r="C452" s="86" t="s">
        <v>443</v>
      </c>
      <c r="D452" s="87" t="s">
        <v>9</v>
      </c>
      <c r="E452" s="96">
        <v>1056</v>
      </c>
      <c r="F452" s="3"/>
      <c r="G452" s="3"/>
      <c r="H452" s="226">
        <f t="shared" si="52"/>
        <v>0</v>
      </c>
      <c r="I452" s="79">
        <f t="shared" si="53"/>
        <v>0</v>
      </c>
      <c r="J452" s="80">
        <f t="shared" si="54"/>
        <v>0</v>
      </c>
      <c r="K452" s="80">
        <f t="shared" si="55"/>
        <v>0</v>
      </c>
      <c r="L452" s="238"/>
      <c r="M452" s="86" t="s">
        <v>516</v>
      </c>
    </row>
    <row r="453" spans="1:13" ht="28" hidden="1" outlineLevel="1" x14ac:dyDescent="0.35">
      <c r="A453" s="32">
        <f t="shared" si="56"/>
        <v>321</v>
      </c>
      <c r="B453" s="142">
        <v>245</v>
      </c>
      <c r="C453" s="86" t="s">
        <v>445</v>
      </c>
      <c r="D453" s="87" t="s">
        <v>57</v>
      </c>
      <c r="E453" s="96">
        <v>320</v>
      </c>
      <c r="F453" s="3"/>
      <c r="G453" s="3"/>
      <c r="H453" s="226">
        <f t="shared" si="52"/>
        <v>0</v>
      </c>
      <c r="I453" s="79">
        <f t="shared" si="53"/>
        <v>0</v>
      </c>
      <c r="J453" s="80">
        <f t="shared" si="54"/>
        <v>0</v>
      </c>
      <c r="K453" s="80">
        <f t="shared" si="55"/>
        <v>0</v>
      </c>
      <c r="L453" s="238"/>
      <c r="M453" s="86" t="s">
        <v>446</v>
      </c>
    </row>
    <row r="454" spans="1:13" ht="42" hidden="1" outlineLevel="1" x14ac:dyDescent="0.35">
      <c r="A454" s="146">
        <f t="shared" si="56"/>
        <v>322</v>
      </c>
      <c r="B454" s="179"/>
      <c r="C454" s="204" t="s">
        <v>447</v>
      </c>
      <c r="D454" s="85"/>
      <c r="E454" s="85"/>
      <c r="F454" s="3"/>
      <c r="G454" s="3"/>
      <c r="H454" s="226"/>
      <c r="I454" s="79"/>
      <c r="J454" s="80"/>
      <c r="K454" s="80"/>
      <c r="L454" s="238"/>
      <c r="M454" s="85"/>
    </row>
    <row r="455" spans="1:13" hidden="1" outlineLevel="1" x14ac:dyDescent="0.35">
      <c r="A455" s="32">
        <f>A454</f>
        <v>322</v>
      </c>
      <c r="B455" s="142">
        <v>246</v>
      </c>
      <c r="C455" s="86" t="s">
        <v>497</v>
      </c>
      <c r="D455" s="87" t="s">
        <v>10</v>
      </c>
      <c r="E455" s="90">
        <v>2647.8</v>
      </c>
      <c r="F455" s="3"/>
      <c r="G455" s="3"/>
      <c r="H455" s="226">
        <f t="shared" si="52"/>
        <v>0</v>
      </c>
      <c r="I455" s="79">
        <f t="shared" si="53"/>
        <v>0</v>
      </c>
      <c r="J455" s="80">
        <f t="shared" si="54"/>
        <v>0</v>
      </c>
      <c r="K455" s="80">
        <f t="shared" si="55"/>
        <v>0</v>
      </c>
      <c r="L455" s="238"/>
      <c r="M455" s="86" t="s">
        <v>29</v>
      </c>
    </row>
    <row r="456" spans="1:13" ht="28" hidden="1" outlineLevel="1" x14ac:dyDescent="0.35">
      <c r="A456" s="146">
        <f>A455+1</f>
        <v>323</v>
      </c>
      <c r="B456" s="179"/>
      <c r="C456" s="204" t="s">
        <v>517</v>
      </c>
      <c r="D456" s="85"/>
      <c r="E456" s="85"/>
      <c r="F456" s="3"/>
      <c r="G456" s="3"/>
      <c r="H456" s="226"/>
      <c r="I456" s="79"/>
      <c r="J456" s="80"/>
      <c r="K456" s="80"/>
      <c r="L456" s="238"/>
      <c r="M456" s="85"/>
    </row>
    <row r="457" spans="1:13" ht="42" hidden="1" outlineLevel="1" x14ac:dyDescent="0.35">
      <c r="A457" s="32">
        <f>A456</f>
        <v>323</v>
      </c>
      <c r="B457" s="142">
        <v>247</v>
      </c>
      <c r="C457" s="86" t="s">
        <v>28</v>
      </c>
      <c r="D457" s="87" t="s">
        <v>15</v>
      </c>
      <c r="E457" s="97">
        <v>9.8767999999999994</v>
      </c>
      <c r="F457" s="3"/>
      <c r="G457" s="3"/>
      <c r="H457" s="226">
        <f t="shared" si="52"/>
        <v>0</v>
      </c>
      <c r="I457" s="79">
        <f t="shared" si="53"/>
        <v>0</v>
      </c>
      <c r="J457" s="80">
        <f t="shared" si="54"/>
        <v>0</v>
      </c>
      <c r="K457" s="80">
        <f t="shared" si="55"/>
        <v>0</v>
      </c>
      <c r="L457" s="238"/>
      <c r="M457" s="86" t="s">
        <v>518</v>
      </c>
    </row>
    <row r="458" spans="1:13" hidden="1" outlineLevel="1" x14ac:dyDescent="0.35">
      <c r="A458" s="146">
        <f t="shared" si="56"/>
        <v>324</v>
      </c>
      <c r="B458" s="179"/>
      <c r="C458" s="204" t="s">
        <v>451</v>
      </c>
      <c r="D458" s="85"/>
      <c r="E458" s="85"/>
      <c r="F458" s="3"/>
      <c r="G458" s="3"/>
      <c r="H458" s="226">
        <f t="shared" si="52"/>
        <v>0</v>
      </c>
      <c r="I458" s="79" t="e">
        <f t="shared" si="53"/>
        <v>#DIV/0!</v>
      </c>
      <c r="J458" s="80" t="e">
        <f t="shared" si="54"/>
        <v>#DIV/0!</v>
      </c>
      <c r="K458" s="80" t="e">
        <f t="shared" si="55"/>
        <v>#DIV/0!</v>
      </c>
      <c r="L458" s="238"/>
      <c r="M458" s="85"/>
    </row>
    <row r="459" spans="1:13" ht="28" hidden="1" outlineLevel="1" x14ac:dyDescent="0.35">
      <c r="A459" s="32">
        <f>A458</f>
        <v>324</v>
      </c>
      <c r="B459" s="142">
        <v>248</v>
      </c>
      <c r="C459" s="86" t="s">
        <v>452</v>
      </c>
      <c r="D459" s="87" t="s">
        <v>9</v>
      </c>
      <c r="E459" s="88">
        <v>1420.06</v>
      </c>
      <c r="F459" s="3"/>
      <c r="G459" s="3"/>
      <c r="H459" s="226">
        <f t="shared" si="52"/>
        <v>0</v>
      </c>
      <c r="I459" s="79">
        <f t="shared" si="53"/>
        <v>0</v>
      </c>
      <c r="J459" s="80">
        <f t="shared" si="54"/>
        <v>0</v>
      </c>
      <c r="K459" s="80">
        <f t="shared" si="55"/>
        <v>0</v>
      </c>
      <c r="L459" s="238"/>
      <c r="M459" s="86" t="s">
        <v>519</v>
      </c>
    </row>
    <row r="460" spans="1:13" hidden="1" outlineLevel="1" x14ac:dyDescent="0.35">
      <c r="A460" s="146">
        <f t="shared" si="56"/>
        <v>325</v>
      </c>
      <c r="B460" s="179"/>
      <c r="C460" s="204" t="s">
        <v>454</v>
      </c>
      <c r="D460" s="85"/>
      <c r="E460" s="85"/>
      <c r="F460" s="3"/>
      <c r="G460" s="3"/>
      <c r="H460" s="226"/>
      <c r="I460" s="79"/>
      <c r="J460" s="80"/>
      <c r="K460" s="80"/>
      <c r="L460" s="238"/>
      <c r="M460" s="85"/>
    </row>
    <row r="461" spans="1:13" ht="126" hidden="1" outlineLevel="1" x14ac:dyDescent="0.35">
      <c r="A461" s="32">
        <f>A460</f>
        <v>325</v>
      </c>
      <c r="B461" s="142">
        <v>249</v>
      </c>
      <c r="C461" s="86" t="s">
        <v>455</v>
      </c>
      <c r="D461" s="87" t="s">
        <v>10</v>
      </c>
      <c r="E461" s="96">
        <v>576</v>
      </c>
      <c r="F461" s="3"/>
      <c r="G461" s="3"/>
      <c r="H461" s="226">
        <f t="shared" si="52"/>
        <v>0</v>
      </c>
      <c r="I461" s="79">
        <f t="shared" si="53"/>
        <v>0</v>
      </c>
      <c r="J461" s="80">
        <f t="shared" si="54"/>
        <v>0</v>
      </c>
      <c r="K461" s="80">
        <f t="shared" si="55"/>
        <v>0</v>
      </c>
      <c r="L461" s="238"/>
      <c r="M461" s="86" t="s">
        <v>520</v>
      </c>
    </row>
    <row r="462" spans="1:13" ht="28" hidden="1" outlineLevel="1" x14ac:dyDescent="0.35">
      <c r="A462" s="32">
        <f t="shared" si="56"/>
        <v>326</v>
      </c>
      <c r="B462" s="142">
        <v>250</v>
      </c>
      <c r="C462" s="86" t="s">
        <v>457</v>
      </c>
      <c r="D462" s="87" t="s">
        <v>13</v>
      </c>
      <c r="E462" s="96">
        <v>24</v>
      </c>
      <c r="F462" s="3"/>
      <c r="G462" s="3"/>
      <c r="H462" s="226">
        <f t="shared" si="52"/>
        <v>0</v>
      </c>
      <c r="I462" s="79">
        <f t="shared" si="53"/>
        <v>0</v>
      </c>
      <c r="J462" s="80">
        <f t="shared" si="54"/>
        <v>0</v>
      </c>
      <c r="K462" s="80">
        <f t="shared" si="55"/>
        <v>0</v>
      </c>
      <c r="L462" s="238"/>
      <c r="M462" s="86" t="s">
        <v>458</v>
      </c>
    </row>
    <row r="463" spans="1:13" ht="98" hidden="1" outlineLevel="1" x14ac:dyDescent="0.35">
      <c r="A463" s="32">
        <f t="shared" si="56"/>
        <v>327</v>
      </c>
      <c r="B463" s="142">
        <v>251</v>
      </c>
      <c r="C463" s="86" t="s">
        <v>27</v>
      </c>
      <c r="D463" s="87" t="s">
        <v>10</v>
      </c>
      <c r="E463" s="96">
        <v>84</v>
      </c>
      <c r="F463" s="3"/>
      <c r="G463" s="3"/>
      <c r="H463" s="226">
        <f t="shared" si="52"/>
        <v>0</v>
      </c>
      <c r="I463" s="79">
        <f t="shared" si="53"/>
        <v>0</v>
      </c>
      <c r="J463" s="80">
        <f t="shared" si="54"/>
        <v>0</v>
      </c>
      <c r="K463" s="80">
        <f t="shared" si="55"/>
        <v>0</v>
      </c>
      <c r="L463" s="238"/>
      <c r="M463" s="86" t="s">
        <v>521</v>
      </c>
    </row>
    <row r="464" spans="1:13" ht="28" hidden="1" outlineLevel="1" x14ac:dyDescent="0.35">
      <c r="A464" s="32">
        <f t="shared" si="56"/>
        <v>328</v>
      </c>
      <c r="B464" s="142">
        <v>251</v>
      </c>
      <c r="C464" s="86" t="s">
        <v>460</v>
      </c>
      <c r="D464" s="87" t="s">
        <v>13</v>
      </c>
      <c r="E464" s="96">
        <v>24</v>
      </c>
      <c r="F464" s="3"/>
      <c r="G464" s="3"/>
      <c r="H464" s="226">
        <f t="shared" si="52"/>
        <v>0</v>
      </c>
      <c r="I464" s="79">
        <f t="shared" si="53"/>
        <v>0</v>
      </c>
      <c r="J464" s="80">
        <f t="shared" si="54"/>
        <v>0</v>
      </c>
      <c r="K464" s="80">
        <f t="shared" si="55"/>
        <v>0</v>
      </c>
      <c r="L464" s="238"/>
      <c r="M464" s="86" t="s">
        <v>481</v>
      </c>
    </row>
    <row r="465" spans="1:13" collapsed="1" x14ac:dyDescent="0.35">
      <c r="A465" s="146">
        <f t="shared" si="56"/>
        <v>329</v>
      </c>
      <c r="B465" s="179"/>
      <c r="C465" s="209" t="s">
        <v>75</v>
      </c>
      <c r="D465" s="85"/>
      <c r="E465" s="85"/>
      <c r="F465" s="3"/>
      <c r="G465" s="3"/>
      <c r="H465" s="226"/>
      <c r="I465" s="79"/>
      <c r="J465" s="80"/>
      <c r="K465" s="80"/>
      <c r="L465" s="238"/>
      <c r="M465" s="85"/>
    </row>
    <row r="466" spans="1:13" ht="28" hidden="1" outlineLevel="1" x14ac:dyDescent="0.35">
      <c r="A466" s="32">
        <f>A465</f>
        <v>329</v>
      </c>
      <c r="B466" s="142">
        <v>253</v>
      </c>
      <c r="C466" s="86" t="s">
        <v>522</v>
      </c>
      <c r="D466" s="87" t="s">
        <v>21</v>
      </c>
      <c r="E466" s="89">
        <v>20.356000000000002</v>
      </c>
      <c r="F466" s="3"/>
      <c r="G466" s="3"/>
      <c r="H466" s="226">
        <f t="shared" si="52"/>
        <v>0</v>
      </c>
      <c r="I466" s="79">
        <f t="shared" si="53"/>
        <v>0</v>
      </c>
      <c r="J466" s="80">
        <f t="shared" si="54"/>
        <v>0</v>
      </c>
      <c r="K466" s="80">
        <f t="shared" si="55"/>
        <v>0</v>
      </c>
      <c r="L466" s="238"/>
      <c r="M466" s="86"/>
    </row>
    <row r="467" spans="1:13" ht="42" hidden="1" outlineLevel="1" x14ac:dyDescent="0.35">
      <c r="A467" s="32">
        <f t="shared" si="56"/>
        <v>330</v>
      </c>
      <c r="B467" s="142">
        <v>254</v>
      </c>
      <c r="C467" s="86" t="s">
        <v>523</v>
      </c>
      <c r="D467" s="87" t="s">
        <v>21</v>
      </c>
      <c r="E467" s="89">
        <v>20.356000000000002</v>
      </c>
      <c r="F467" s="3"/>
      <c r="G467" s="3"/>
      <c r="H467" s="226">
        <f t="shared" si="52"/>
        <v>0</v>
      </c>
      <c r="I467" s="79">
        <f t="shared" si="53"/>
        <v>0</v>
      </c>
      <c r="J467" s="80">
        <f t="shared" si="54"/>
        <v>0</v>
      </c>
      <c r="K467" s="80">
        <f t="shared" si="55"/>
        <v>0</v>
      </c>
      <c r="L467" s="238"/>
      <c r="M467" s="86"/>
    </row>
    <row r="468" spans="1:13" ht="28" hidden="1" outlineLevel="1" x14ac:dyDescent="0.35">
      <c r="A468" s="32">
        <f t="shared" si="56"/>
        <v>331</v>
      </c>
      <c r="B468" s="142">
        <v>255</v>
      </c>
      <c r="C468" s="86" t="s">
        <v>524</v>
      </c>
      <c r="D468" s="87" t="s">
        <v>21</v>
      </c>
      <c r="E468" s="89">
        <v>20.356000000000002</v>
      </c>
      <c r="F468" s="3"/>
      <c r="G468" s="3"/>
      <c r="H468" s="226">
        <f t="shared" si="52"/>
        <v>0</v>
      </c>
      <c r="I468" s="79">
        <f t="shared" si="53"/>
        <v>0</v>
      </c>
      <c r="J468" s="80">
        <f t="shared" si="54"/>
        <v>0</v>
      </c>
      <c r="K468" s="80">
        <f t="shared" si="55"/>
        <v>0</v>
      </c>
      <c r="L468" s="238"/>
      <c r="M468" s="86"/>
    </row>
    <row r="469" spans="1:13" ht="28" hidden="1" outlineLevel="1" x14ac:dyDescent="0.35">
      <c r="A469" s="32">
        <f t="shared" si="56"/>
        <v>332</v>
      </c>
      <c r="B469" s="142">
        <v>256</v>
      </c>
      <c r="C469" s="86" t="s">
        <v>56</v>
      </c>
      <c r="D469" s="87" t="s">
        <v>21</v>
      </c>
      <c r="E469" s="89">
        <v>453.84699999999998</v>
      </c>
      <c r="F469" s="3"/>
      <c r="G469" s="3"/>
      <c r="H469" s="226">
        <f t="shared" si="52"/>
        <v>0</v>
      </c>
      <c r="I469" s="79">
        <f t="shared" si="53"/>
        <v>0</v>
      </c>
      <c r="J469" s="80">
        <f t="shared" si="54"/>
        <v>0</v>
      </c>
      <c r="K469" s="80">
        <f t="shared" si="55"/>
        <v>0</v>
      </c>
      <c r="L469" s="238"/>
      <c r="M469" s="86"/>
    </row>
    <row r="470" spans="1:13" ht="28" hidden="1" outlineLevel="1" x14ac:dyDescent="0.35">
      <c r="A470" s="32">
        <f t="shared" si="56"/>
        <v>333</v>
      </c>
      <c r="B470" s="142">
        <v>257</v>
      </c>
      <c r="C470" s="86" t="s">
        <v>525</v>
      </c>
      <c r="D470" s="87" t="s">
        <v>21</v>
      </c>
      <c r="E470" s="89">
        <v>4084.625</v>
      </c>
      <c r="F470" s="3"/>
      <c r="G470" s="3"/>
      <c r="H470" s="226">
        <f t="shared" si="52"/>
        <v>0</v>
      </c>
      <c r="I470" s="79">
        <f t="shared" si="53"/>
        <v>0</v>
      </c>
      <c r="J470" s="80">
        <f t="shared" si="54"/>
        <v>0</v>
      </c>
      <c r="K470" s="80">
        <f t="shared" si="55"/>
        <v>0</v>
      </c>
      <c r="L470" s="238"/>
      <c r="M470" s="86"/>
    </row>
    <row r="471" spans="1:13" ht="28" hidden="1" outlineLevel="1" x14ac:dyDescent="0.35">
      <c r="A471" s="32">
        <f t="shared" si="56"/>
        <v>334</v>
      </c>
      <c r="B471" s="142">
        <v>258</v>
      </c>
      <c r="C471" s="86" t="s">
        <v>765</v>
      </c>
      <c r="D471" s="87" t="s">
        <v>21</v>
      </c>
      <c r="E471" s="89">
        <v>4538.473</v>
      </c>
      <c r="F471" s="3"/>
      <c r="G471" s="3"/>
      <c r="H471" s="226"/>
      <c r="I471" s="79"/>
      <c r="J471" s="80"/>
      <c r="K471" s="80"/>
      <c r="L471" s="238"/>
      <c r="M471" s="86"/>
    </row>
    <row r="472" spans="1:13" ht="28" hidden="1" outlineLevel="1" x14ac:dyDescent="0.35">
      <c r="A472" s="32">
        <v>335</v>
      </c>
      <c r="B472" s="142">
        <v>259</v>
      </c>
      <c r="C472" s="86" t="s">
        <v>763</v>
      </c>
      <c r="D472" s="87" t="s">
        <v>21</v>
      </c>
      <c r="E472" s="89">
        <v>4538.473</v>
      </c>
      <c r="F472" s="3"/>
      <c r="G472" s="3"/>
      <c r="H472" s="224">
        <f t="shared" si="52"/>
        <v>0</v>
      </c>
      <c r="I472" s="30">
        <f t="shared" si="53"/>
        <v>0</v>
      </c>
      <c r="J472" s="5">
        <f t="shared" si="54"/>
        <v>0</v>
      </c>
      <c r="K472" s="5">
        <f t="shared" si="55"/>
        <v>0</v>
      </c>
      <c r="L472" s="236"/>
      <c r="M472" s="86"/>
    </row>
    <row r="473" spans="1:13" ht="29" collapsed="1" x14ac:dyDescent="0.35">
      <c r="A473" s="146">
        <f t="shared" si="56"/>
        <v>336</v>
      </c>
      <c r="B473" s="182"/>
      <c r="C473" s="210" t="s">
        <v>526</v>
      </c>
      <c r="D473" s="21"/>
      <c r="E473" s="3"/>
      <c r="F473" s="3"/>
      <c r="G473" s="3"/>
      <c r="H473" s="3"/>
      <c r="I473" s="21"/>
      <c r="J473" s="21"/>
      <c r="K473" s="21"/>
      <c r="L473" s="235"/>
      <c r="M473" s="21"/>
    </row>
    <row r="474" spans="1:13" ht="15.5" hidden="1" outlineLevel="1" x14ac:dyDescent="0.35">
      <c r="A474" s="146">
        <f>A472</f>
        <v>335</v>
      </c>
      <c r="B474" s="186"/>
      <c r="C474" s="200" t="s">
        <v>33</v>
      </c>
      <c r="D474" s="8"/>
      <c r="E474" s="9"/>
      <c r="F474" s="3"/>
      <c r="G474" s="3"/>
      <c r="H474" s="3"/>
      <c r="I474" s="21"/>
      <c r="J474" s="21"/>
      <c r="K474" s="21"/>
      <c r="L474" s="235"/>
      <c r="M474" s="17"/>
    </row>
    <row r="475" spans="1:13" ht="28" hidden="1" outlineLevel="1" x14ac:dyDescent="0.35">
      <c r="A475" s="32">
        <f t="shared" si="56"/>
        <v>336</v>
      </c>
      <c r="B475" s="186">
        <v>1</v>
      </c>
      <c r="C475" s="7" t="s">
        <v>527</v>
      </c>
      <c r="D475" s="8" t="s">
        <v>528</v>
      </c>
      <c r="E475" s="101">
        <v>12.603</v>
      </c>
      <c r="F475" s="3"/>
      <c r="G475" s="3"/>
      <c r="H475" s="224">
        <f t="shared" ref="H475" si="57">G475+F475</f>
        <v>0</v>
      </c>
      <c r="I475" s="30">
        <f t="shared" ref="I475" si="58">F475/E475</f>
        <v>0</v>
      </c>
      <c r="J475" s="5">
        <f t="shared" ref="J475" si="59">G475/E475</f>
        <v>0</v>
      </c>
      <c r="K475" s="5">
        <f t="shared" ref="K475" si="60">J475+I475</f>
        <v>0</v>
      </c>
      <c r="L475" s="236"/>
      <c r="M475" s="17" t="s">
        <v>608</v>
      </c>
    </row>
    <row r="476" spans="1:13" ht="28" hidden="1" outlineLevel="1" x14ac:dyDescent="0.35">
      <c r="A476" s="32">
        <f t="shared" si="56"/>
        <v>337</v>
      </c>
      <c r="B476" s="186">
        <v>2</v>
      </c>
      <c r="C476" s="7" t="s">
        <v>529</v>
      </c>
      <c r="D476" s="8" t="s">
        <v>10</v>
      </c>
      <c r="E476" s="9">
        <v>1485.73</v>
      </c>
      <c r="F476" s="3"/>
      <c r="G476" s="3"/>
      <c r="H476" s="224">
        <f t="shared" ref="H476:H539" si="61">G476+F476</f>
        <v>0</v>
      </c>
      <c r="I476" s="30">
        <f t="shared" ref="I476:I539" si="62">F476/E476</f>
        <v>0</v>
      </c>
      <c r="J476" s="5">
        <f t="shared" ref="J476:J539" si="63">G476/E476</f>
        <v>0</v>
      </c>
      <c r="K476" s="5">
        <f t="shared" ref="K476:K539" si="64">J476+I476</f>
        <v>0</v>
      </c>
      <c r="L476" s="236"/>
      <c r="M476" s="17" t="s">
        <v>720</v>
      </c>
    </row>
    <row r="477" spans="1:13" ht="28" hidden="1" outlineLevel="1" x14ac:dyDescent="0.35">
      <c r="A477" s="146">
        <f>A476</f>
        <v>337</v>
      </c>
      <c r="B477" s="186"/>
      <c r="C477" s="200" t="s">
        <v>727</v>
      </c>
      <c r="D477" s="8"/>
      <c r="E477" s="9"/>
      <c r="F477" s="3"/>
      <c r="G477" s="3"/>
      <c r="H477" s="224"/>
      <c r="I477" s="30"/>
      <c r="J477" s="5"/>
      <c r="K477" s="5"/>
      <c r="L477" s="236"/>
      <c r="M477" s="17"/>
    </row>
    <row r="478" spans="1:13" ht="299" hidden="1" outlineLevel="1" x14ac:dyDescent="0.35">
      <c r="A478" s="32">
        <f t="shared" si="56"/>
        <v>338</v>
      </c>
      <c r="B478" s="186">
        <v>3</v>
      </c>
      <c r="C478" s="7" t="s">
        <v>530</v>
      </c>
      <c r="D478" s="8" t="s">
        <v>10</v>
      </c>
      <c r="E478" s="9">
        <f>2.35+1.95+150+1.5+1.5+1.5+3+3+1.4+2+1.5+2.28</f>
        <v>171.98000000000002</v>
      </c>
      <c r="F478" s="3"/>
      <c r="G478" s="3"/>
      <c r="H478" s="224">
        <f t="shared" si="61"/>
        <v>0</v>
      </c>
      <c r="I478" s="30">
        <f t="shared" si="62"/>
        <v>0</v>
      </c>
      <c r="J478" s="5">
        <f t="shared" si="63"/>
        <v>0</v>
      </c>
      <c r="K478" s="5">
        <f t="shared" si="64"/>
        <v>0</v>
      </c>
      <c r="L478" s="236"/>
      <c r="M478" s="107" t="s">
        <v>721</v>
      </c>
    </row>
    <row r="479" spans="1:13" ht="28" hidden="1" outlineLevel="1" x14ac:dyDescent="0.35">
      <c r="A479" s="32">
        <f t="shared" si="56"/>
        <v>339</v>
      </c>
      <c r="B479" s="186">
        <v>4</v>
      </c>
      <c r="C479" s="105" t="s">
        <v>531</v>
      </c>
      <c r="D479" s="8" t="s">
        <v>13</v>
      </c>
      <c r="E479" s="9">
        <v>1</v>
      </c>
      <c r="F479" s="3"/>
      <c r="G479" s="3"/>
      <c r="H479" s="224">
        <f t="shared" si="61"/>
        <v>0</v>
      </c>
      <c r="I479" s="30">
        <f t="shared" si="62"/>
        <v>0</v>
      </c>
      <c r="J479" s="5">
        <f t="shared" si="63"/>
        <v>0</v>
      </c>
      <c r="K479" s="5">
        <f t="shared" si="64"/>
        <v>0</v>
      </c>
      <c r="L479" s="236"/>
      <c r="M479" s="17" t="s">
        <v>609</v>
      </c>
    </row>
    <row r="480" spans="1:13" ht="28" hidden="1" outlineLevel="1" x14ac:dyDescent="0.35">
      <c r="A480" s="32">
        <f t="shared" si="56"/>
        <v>340</v>
      </c>
      <c r="B480" s="186">
        <v>5</v>
      </c>
      <c r="C480" s="105" t="s">
        <v>532</v>
      </c>
      <c r="D480" s="8" t="s">
        <v>13</v>
      </c>
      <c r="E480" s="9">
        <v>10</v>
      </c>
      <c r="F480" s="3"/>
      <c r="G480" s="3"/>
      <c r="H480" s="224">
        <f t="shared" si="61"/>
        <v>0</v>
      </c>
      <c r="I480" s="30">
        <f t="shared" si="62"/>
        <v>0</v>
      </c>
      <c r="J480" s="5">
        <f t="shared" si="63"/>
        <v>0</v>
      </c>
      <c r="K480" s="5">
        <f t="shared" si="64"/>
        <v>0</v>
      </c>
      <c r="L480" s="236"/>
      <c r="M480" s="17" t="s">
        <v>610</v>
      </c>
    </row>
    <row r="481" spans="1:13" ht="224" hidden="1" outlineLevel="1" x14ac:dyDescent="0.35">
      <c r="A481" s="32">
        <f t="shared" si="56"/>
        <v>341</v>
      </c>
      <c r="B481" s="186">
        <v>6</v>
      </c>
      <c r="C481" s="7" t="s">
        <v>533</v>
      </c>
      <c r="D481" s="8" t="s">
        <v>10</v>
      </c>
      <c r="E481" s="9">
        <f>1.66+159+1.5+1.5+2.45+1.87</f>
        <v>167.98</v>
      </c>
      <c r="F481" s="3"/>
      <c r="G481" s="3"/>
      <c r="H481" s="224">
        <f t="shared" si="61"/>
        <v>0</v>
      </c>
      <c r="I481" s="30">
        <f t="shared" si="62"/>
        <v>0</v>
      </c>
      <c r="J481" s="5">
        <f t="shared" si="63"/>
        <v>0</v>
      </c>
      <c r="K481" s="5">
        <f t="shared" si="64"/>
        <v>0</v>
      </c>
      <c r="L481" s="236"/>
      <c r="M481" s="105" t="s">
        <v>722</v>
      </c>
    </row>
    <row r="482" spans="1:13" ht="28" hidden="1" outlineLevel="1" x14ac:dyDescent="0.35">
      <c r="A482" s="32">
        <f t="shared" si="56"/>
        <v>342</v>
      </c>
      <c r="B482" s="186">
        <v>7</v>
      </c>
      <c r="C482" s="105" t="s">
        <v>531</v>
      </c>
      <c r="D482" s="8" t="s">
        <v>13</v>
      </c>
      <c r="E482" s="9">
        <v>2</v>
      </c>
      <c r="F482" s="3"/>
      <c r="G482" s="3"/>
      <c r="H482" s="224">
        <f t="shared" si="61"/>
        <v>0</v>
      </c>
      <c r="I482" s="30">
        <f t="shared" si="62"/>
        <v>0</v>
      </c>
      <c r="J482" s="5">
        <f t="shared" si="63"/>
        <v>0</v>
      </c>
      <c r="K482" s="5">
        <f t="shared" si="64"/>
        <v>0</v>
      </c>
      <c r="L482" s="236"/>
      <c r="M482" s="17" t="s">
        <v>611</v>
      </c>
    </row>
    <row r="483" spans="1:13" ht="28" hidden="1" outlineLevel="1" x14ac:dyDescent="0.35">
      <c r="A483" s="32">
        <f t="shared" si="56"/>
        <v>343</v>
      </c>
      <c r="B483" s="186">
        <v>8</v>
      </c>
      <c r="C483" s="105" t="s">
        <v>532</v>
      </c>
      <c r="D483" s="8" t="s">
        <v>13</v>
      </c>
      <c r="E483" s="9">
        <v>14</v>
      </c>
      <c r="F483" s="3"/>
      <c r="G483" s="3"/>
      <c r="H483" s="224">
        <f t="shared" si="61"/>
        <v>0</v>
      </c>
      <c r="I483" s="30">
        <f t="shared" si="62"/>
        <v>0</v>
      </c>
      <c r="J483" s="5">
        <f t="shared" si="63"/>
        <v>0</v>
      </c>
      <c r="K483" s="5">
        <f t="shared" si="64"/>
        <v>0</v>
      </c>
      <c r="L483" s="236"/>
      <c r="M483" s="17" t="s">
        <v>612</v>
      </c>
    </row>
    <row r="484" spans="1:13" ht="372" hidden="1" outlineLevel="1" x14ac:dyDescent="0.35">
      <c r="A484" s="32">
        <f t="shared" si="56"/>
        <v>344</v>
      </c>
      <c r="B484" s="186">
        <v>9</v>
      </c>
      <c r="C484" s="7" t="s">
        <v>534</v>
      </c>
      <c r="D484" s="8" t="s">
        <v>10</v>
      </c>
      <c r="E484" s="101">
        <v>188.72499999999999</v>
      </c>
      <c r="F484" s="3"/>
      <c r="G484" s="3"/>
      <c r="H484" s="224">
        <f t="shared" si="61"/>
        <v>0</v>
      </c>
      <c r="I484" s="30">
        <f t="shared" si="62"/>
        <v>0</v>
      </c>
      <c r="J484" s="5">
        <f t="shared" si="63"/>
        <v>0</v>
      </c>
      <c r="K484" s="5">
        <f t="shared" si="64"/>
        <v>0</v>
      </c>
      <c r="L484" s="236"/>
      <c r="M484" s="17" t="s">
        <v>613</v>
      </c>
    </row>
    <row r="485" spans="1:13" ht="28" hidden="1" outlineLevel="1" x14ac:dyDescent="0.35">
      <c r="A485" s="32">
        <f t="shared" si="56"/>
        <v>345</v>
      </c>
      <c r="B485" s="186">
        <v>10</v>
      </c>
      <c r="C485" s="105" t="s">
        <v>531</v>
      </c>
      <c r="D485" s="8" t="s">
        <v>13</v>
      </c>
      <c r="E485" s="9">
        <v>1</v>
      </c>
      <c r="F485" s="3"/>
      <c r="G485" s="3"/>
      <c r="H485" s="224">
        <f t="shared" si="61"/>
        <v>0</v>
      </c>
      <c r="I485" s="30">
        <f t="shared" si="62"/>
        <v>0</v>
      </c>
      <c r="J485" s="5">
        <f t="shared" si="63"/>
        <v>0</v>
      </c>
      <c r="K485" s="5">
        <f t="shared" si="64"/>
        <v>0</v>
      </c>
      <c r="L485" s="236"/>
      <c r="M485" s="17"/>
    </row>
    <row r="486" spans="1:13" ht="28" hidden="1" outlineLevel="1" x14ac:dyDescent="0.35">
      <c r="A486" s="32">
        <f t="shared" si="56"/>
        <v>346</v>
      </c>
      <c r="B486" s="186">
        <v>11</v>
      </c>
      <c r="C486" s="105" t="s">
        <v>532</v>
      </c>
      <c r="D486" s="8" t="s">
        <v>13</v>
      </c>
      <c r="E486" s="9">
        <v>15</v>
      </c>
      <c r="F486" s="3"/>
      <c r="G486" s="3"/>
      <c r="H486" s="224">
        <f t="shared" si="61"/>
        <v>0</v>
      </c>
      <c r="I486" s="30">
        <f t="shared" si="62"/>
        <v>0</v>
      </c>
      <c r="J486" s="5">
        <f t="shared" si="63"/>
        <v>0</v>
      </c>
      <c r="K486" s="5">
        <f t="shared" si="64"/>
        <v>0</v>
      </c>
      <c r="L486" s="236"/>
      <c r="M486" s="17"/>
    </row>
    <row r="487" spans="1:13" ht="207" hidden="1" outlineLevel="1" x14ac:dyDescent="0.35">
      <c r="A487" s="32">
        <f t="shared" si="56"/>
        <v>347</v>
      </c>
      <c r="B487" s="186">
        <v>12</v>
      </c>
      <c r="C487" s="7" t="s">
        <v>535</v>
      </c>
      <c r="D487" s="8" t="s">
        <v>10</v>
      </c>
      <c r="E487" s="101">
        <v>166.76499999999999</v>
      </c>
      <c r="F487" s="3"/>
      <c r="G487" s="3"/>
      <c r="H487" s="224">
        <f t="shared" si="61"/>
        <v>0</v>
      </c>
      <c r="I487" s="30">
        <f t="shared" si="62"/>
        <v>0</v>
      </c>
      <c r="J487" s="5">
        <f t="shared" si="63"/>
        <v>0</v>
      </c>
      <c r="K487" s="5">
        <f t="shared" si="64"/>
        <v>0</v>
      </c>
      <c r="L487" s="236"/>
      <c r="M487" s="109" t="s">
        <v>723</v>
      </c>
    </row>
    <row r="488" spans="1:13" ht="28" hidden="1" outlineLevel="1" x14ac:dyDescent="0.35">
      <c r="A488" s="32">
        <f t="shared" si="56"/>
        <v>348</v>
      </c>
      <c r="B488" s="186">
        <v>13</v>
      </c>
      <c r="C488" s="105" t="s">
        <v>531</v>
      </c>
      <c r="D488" s="8" t="s">
        <v>13</v>
      </c>
      <c r="E488" s="9">
        <v>1</v>
      </c>
      <c r="F488" s="3"/>
      <c r="G488" s="3"/>
      <c r="H488" s="224">
        <f t="shared" si="61"/>
        <v>0</v>
      </c>
      <c r="I488" s="30">
        <f t="shared" si="62"/>
        <v>0</v>
      </c>
      <c r="J488" s="5">
        <f t="shared" si="63"/>
        <v>0</v>
      </c>
      <c r="K488" s="5">
        <f t="shared" si="64"/>
        <v>0</v>
      </c>
      <c r="L488" s="236"/>
      <c r="M488" s="17" t="s">
        <v>611</v>
      </c>
    </row>
    <row r="489" spans="1:13" ht="28" hidden="1" outlineLevel="1" x14ac:dyDescent="0.35">
      <c r="A489" s="32">
        <f t="shared" si="56"/>
        <v>349</v>
      </c>
      <c r="B489" s="186">
        <v>14</v>
      </c>
      <c r="C489" s="105" t="s">
        <v>532</v>
      </c>
      <c r="D489" s="8" t="s">
        <v>13</v>
      </c>
      <c r="E489" s="9">
        <v>11</v>
      </c>
      <c r="F489" s="3"/>
      <c r="G489" s="3"/>
      <c r="H489" s="224">
        <f t="shared" si="61"/>
        <v>0</v>
      </c>
      <c r="I489" s="30">
        <f t="shared" si="62"/>
        <v>0</v>
      </c>
      <c r="J489" s="5">
        <f t="shared" si="63"/>
        <v>0</v>
      </c>
      <c r="K489" s="5">
        <f t="shared" si="64"/>
        <v>0</v>
      </c>
      <c r="L489" s="236"/>
      <c r="M489" s="17" t="s">
        <v>612</v>
      </c>
    </row>
    <row r="490" spans="1:13" ht="399.5" hidden="1" outlineLevel="1" x14ac:dyDescent="0.35">
      <c r="A490" s="32">
        <f t="shared" si="56"/>
        <v>350</v>
      </c>
      <c r="B490" s="186">
        <v>15</v>
      </c>
      <c r="C490" s="7" t="s">
        <v>536</v>
      </c>
      <c r="D490" s="8" t="s">
        <v>10</v>
      </c>
      <c r="E490" s="101">
        <f>1.55+0.95+2.5+156+1.5+1.5+1.67+2.45+0.761+1.675+2.382+1.22+2.45+2.535+1.625+2.38+18+2.535+2.57+2.4+2.271+2.535</f>
        <v>213.45899999999995</v>
      </c>
      <c r="F490" s="3"/>
      <c r="G490" s="3"/>
      <c r="H490" s="224">
        <f t="shared" si="61"/>
        <v>0</v>
      </c>
      <c r="I490" s="30">
        <f t="shared" si="62"/>
        <v>0</v>
      </c>
      <c r="J490" s="5">
        <f t="shared" si="63"/>
        <v>0</v>
      </c>
      <c r="K490" s="5">
        <f t="shared" si="64"/>
        <v>0</v>
      </c>
      <c r="L490" s="236"/>
      <c r="M490" s="104" t="s">
        <v>724</v>
      </c>
    </row>
    <row r="491" spans="1:13" ht="28" hidden="1" outlineLevel="1" x14ac:dyDescent="0.35">
      <c r="A491" s="32">
        <f t="shared" si="56"/>
        <v>351</v>
      </c>
      <c r="B491" s="186">
        <v>16</v>
      </c>
      <c r="C491" s="105" t="s">
        <v>531</v>
      </c>
      <c r="D491" s="8" t="s">
        <v>13</v>
      </c>
      <c r="E491" s="9">
        <v>2</v>
      </c>
      <c r="F491" s="3"/>
      <c r="G491" s="3"/>
      <c r="H491" s="224">
        <f t="shared" si="61"/>
        <v>0</v>
      </c>
      <c r="I491" s="30">
        <f t="shared" si="62"/>
        <v>0</v>
      </c>
      <c r="J491" s="5">
        <f t="shared" si="63"/>
        <v>0</v>
      </c>
      <c r="K491" s="5">
        <f t="shared" si="64"/>
        <v>0</v>
      </c>
      <c r="L491" s="236"/>
      <c r="M491" s="17" t="s">
        <v>611</v>
      </c>
    </row>
    <row r="492" spans="1:13" ht="28" hidden="1" outlineLevel="1" x14ac:dyDescent="0.35">
      <c r="A492" s="32">
        <f t="shared" si="56"/>
        <v>352</v>
      </c>
      <c r="B492" s="186">
        <v>17</v>
      </c>
      <c r="C492" s="105" t="s">
        <v>532</v>
      </c>
      <c r="D492" s="8" t="s">
        <v>13</v>
      </c>
      <c r="E492" s="9">
        <v>14</v>
      </c>
      <c r="F492" s="3"/>
      <c r="G492" s="3"/>
      <c r="H492" s="224">
        <f t="shared" si="61"/>
        <v>0</v>
      </c>
      <c r="I492" s="30">
        <f t="shared" si="62"/>
        <v>0</v>
      </c>
      <c r="J492" s="5">
        <f t="shared" si="63"/>
        <v>0</v>
      </c>
      <c r="K492" s="5">
        <f t="shared" si="64"/>
        <v>0</v>
      </c>
      <c r="L492" s="236"/>
      <c r="M492" s="17" t="s">
        <v>612</v>
      </c>
    </row>
    <row r="493" spans="1:13" ht="390" hidden="1" outlineLevel="1" x14ac:dyDescent="0.35">
      <c r="A493" s="32">
        <f t="shared" si="56"/>
        <v>353</v>
      </c>
      <c r="B493" s="186">
        <v>18</v>
      </c>
      <c r="C493" s="7" t="s">
        <v>537</v>
      </c>
      <c r="D493" s="8" t="s">
        <v>10</v>
      </c>
      <c r="E493" s="101">
        <f>1.625+2.88+0.708+1.579+102+1.5+2.7+1.4+3+3+3+1.9+3+1.5+1+30+2.7</f>
        <v>163.49200000000002</v>
      </c>
      <c r="F493" s="3"/>
      <c r="G493" s="3"/>
      <c r="H493" s="224">
        <f t="shared" si="61"/>
        <v>0</v>
      </c>
      <c r="I493" s="30">
        <f t="shared" si="62"/>
        <v>0</v>
      </c>
      <c r="J493" s="5">
        <f t="shared" si="63"/>
        <v>0</v>
      </c>
      <c r="K493" s="5">
        <f t="shared" si="64"/>
        <v>0</v>
      </c>
      <c r="L493" s="236"/>
      <c r="M493" s="106" t="s">
        <v>614</v>
      </c>
    </row>
    <row r="494" spans="1:13" ht="28" hidden="1" outlineLevel="1" x14ac:dyDescent="0.35">
      <c r="A494" s="32">
        <f t="shared" si="56"/>
        <v>354</v>
      </c>
      <c r="B494" s="186">
        <v>19</v>
      </c>
      <c r="C494" s="105" t="s">
        <v>531</v>
      </c>
      <c r="D494" s="8" t="s">
        <v>13</v>
      </c>
      <c r="E494" s="9">
        <v>1</v>
      </c>
      <c r="F494" s="3"/>
      <c r="G494" s="3"/>
      <c r="H494" s="224">
        <f t="shared" si="61"/>
        <v>0</v>
      </c>
      <c r="I494" s="30">
        <f t="shared" si="62"/>
        <v>0</v>
      </c>
      <c r="J494" s="5">
        <f t="shared" si="63"/>
        <v>0</v>
      </c>
      <c r="K494" s="5">
        <f t="shared" si="64"/>
        <v>0</v>
      </c>
      <c r="L494" s="236"/>
      <c r="M494" s="17" t="s">
        <v>611</v>
      </c>
    </row>
    <row r="495" spans="1:13" ht="28" hidden="1" outlineLevel="1" x14ac:dyDescent="0.35">
      <c r="A495" s="32">
        <f t="shared" si="56"/>
        <v>355</v>
      </c>
      <c r="B495" s="186">
        <v>20</v>
      </c>
      <c r="C495" s="105" t="s">
        <v>532</v>
      </c>
      <c r="D495" s="8" t="s">
        <v>13</v>
      </c>
      <c r="E495" s="9">
        <v>8</v>
      </c>
      <c r="F495" s="3"/>
      <c r="G495" s="3"/>
      <c r="H495" s="224">
        <f t="shared" si="61"/>
        <v>0</v>
      </c>
      <c r="I495" s="30">
        <f t="shared" si="62"/>
        <v>0</v>
      </c>
      <c r="J495" s="5">
        <f t="shared" si="63"/>
        <v>0</v>
      </c>
      <c r="K495" s="5">
        <f t="shared" si="64"/>
        <v>0</v>
      </c>
      <c r="L495" s="236"/>
      <c r="M495" s="17" t="s">
        <v>612</v>
      </c>
    </row>
    <row r="496" spans="1:13" ht="351" hidden="1" outlineLevel="1" x14ac:dyDescent="0.35">
      <c r="A496" s="32">
        <f t="shared" si="56"/>
        <v>356</v>
      </c>
      <c r="B496" s="186">
        <v>21</v>
      </c>
      <c r="C496" s="7" t="s">
        <v>538</v>
      </c>
      <c r="D496" s="8" t="s">
        <v>10</v>
      </c>
      <c r="E496" s="101">
        <f>1.75+0.5+0.42+2.1+1.55+39+0.5+84+1.5+1.91+0.408+2.45+2.55</f>
        <v>138.63799999999998</v>
      </c>
      <c r="F496" s="3"/>
      <c r="G496" s="3"/>
      <c r="H496" s="224">
        <f t="shared" si="61"/>
        <v>0</v>
      </c>
      <c r="I496" s="30">
        <f t="shared" si="62"/>
        <v>0</v>
      </c>
      <c r="J496" s="5">
        <f t="shared" si="63"/>
        <v>0</v>
      </c>
      <c r="K496" s="5">
        <f t="shared" si="64"/>
        <v>0</v>
      </c>
      <c r="L496" s="236"/>
      <c r="M496" s="106" t="s">
        <v>615</v>
      </c>
    </row>
    <row r="497" spans="1:13" ht="28" hidden="1" outlineLevel="1" x14ac:dyDescent="0.35">
      <c r="A497" s="32">
        <f t="shared" si="56"/>
        <v>357</v>
      </c>
      <c r="B497" s="186">
        <v>22</v>
      </c>
      <c r="C497" s="105" t="s">
        <v>532</v>
      </c>
      <c r="D497" s="8" t="s">
        <v>13</v>
      </c>
      <c r="E497" s="9">
        <v>4</v>
      </c>
      <c r="F497" s="3"/>
      <c r="G497" s="3"/>
      <c r="H497" s="224">
        <f t="shared" si="61"/>
        <v>0</v>
      </c>
      <c r="I497" s="30">
        <f t="shared" si="62"/>
        <v>0</v>
      </c>
      <c r="J497" s="5">
        <f t="shared" si="63"/>
        <v>0</v>
      </c>
      <c r="K497" s="5">
        <f t="shared" si="64"/>
        <v>0</v>
      </c>
      <c r="L497" s="236"/>
      <c r="M497" s="17" t="s">
        <v>612</v>
      </c>
    </row>
    <row r="498" spans="1:13" ht="286" hidden="1" outlineLevel="1" x14ac:dyDescent="0.35">
      <c r="A498" s="32">
        <f t="shared" si="56"/>
        <v>358</v>
      </c>
      <c r="B498" s="186">
        <v>23</v>
      </c>
      <c r="C498" s="7" t="s">
        <v>539</v>
      </c>
      <c r="D498" s="8" t="s">
        <v>10</v>
      </c>
      <c r="E498" s="101">
        <f>1.5+2+2.58+81+0.36+2.03+1.727+0.67+1.5+2.14+3</f>
        <v>98.507000000000005</v>
      </c>
      <c r="F498" s="3"/>
      <c r="G498" s="3"/>
      <c r="H498" s="224">
        <f t="shared" si="61"/>
        <v>0</v>
      </c>
      <c r="I498" s="30">
        <f t="shared" si="62"/>
        <v>0</v>
      </c>
      <c r="J498" s="5">
        <f t="shared" si="63"/>
        <v>0</v>
      </c>
      <c r="K498" s="5">
        <f t="shared" si="64"/>
        <v>0</v>
      </c>
      <c r="L498" s="236"/>
      <c r="M498" s="107" t="s">
        <v>616</v>
      </c>
    </row>
    <row r="499" spans="1:13" ht="28" hidden="1" outlineLevel="1" x14ac:dyDescent="0.35">
      <c r="A499" s="32">
        <f t="shared" si="56"/>
        <v>359</v>
      </c>
      <c r="B499" s="186">
        <v>24</v>
      </c>
      <c r="C499" s="105" t="s">
        <v>532</v>
      </c>
      <c r="D499" s="8" t="s">
        <v>13</v>
      </c>
      <c r="E499" s="9">
        <v>5</v>
      </c>
      <c r="F499" s="3"/>
      <c r="G499" s="3"/>
      <c r="H499" s="224">
        <f t="shared" si="61"/>
        <v>0</v>
      </c>
      <c r="I499" s="30">
        <f t="shared" si="62"/>
        <v>0</v>
      </c>
      <c r="J499" s="5">
        <f t="shared" si="63"/>
        <v>0</v>
      </c>
      <c r="K499" s="5">
        <f t="shared" si="64"/>
        <v>0</v>
      </c>
      <c r="L499" s="236"/>
      <c r="M499" s="17" t="s">
        <v>612</v>
      </c>
    </row>
    <row r="500" spans="1:13" ht="351" hidden="1" outlineLevel="1" x14ac:dyDescent="0.35">
      <c r="A500" s="32">
        <f t="shared" si="56"/>
        <v>360</v>
      </c>
      <c r="B500" s="186">
        <v>25</v>
      </c>
      <c r="C500" s="7" t="s">
        <v>540</v>
      </c>
      <c r="D500" s="8" t="s">
        <v>10</v>
      </c>
      <c r="E500" s="101">
        <f>1.525+1.34+123+1.79+0.61+1.5+1.36+1.04+2.15+1.6+1.5+2.17+1.92+2.57+0.8+1.228+2.95+3+0.35+1.6+1.586+1.625</f>
        <v>157.214</v>
      </c>
      <c r="F500" s="3"/>
      <c r="G500" s="3"/>
      <c r="H500" s="224">
        <f t="shared" si="61"/>
        <v>0</v>
      </c>
      <c r="I500" s="30">
        <f t="shared" si="62"/>
        <v>0</v>
      </c>
      <c r="J500" s="5">
        <f t="shared" si="63"/>
        <v>0</v>
      </c>
      <c r="K500" s="5">
        <f t="shared" si="64"/>
        <v>0</v>
      </c>
      <c r="L500" s="236"/>
      <c r="M500" s="108" t="s">
        <v>617</v>
      </c>
    </row>
    <row r="501" spans="1:13" ht="28" hidden="1" outlineLevel="1" x14ac:dyDescent="0.35">
      <c r="A501" s="32">
        <f t="shared" si="56"/>
        <v>361</v>
      </c>
      <c r="B501" s="186">
        <v>26</v>
      </c>
      <c r="C501" s="105" t="s">
        <v>531</v>
      </c>
      <c r="D501" s="8" t="s">
        <v>13</v>
      </c>
      <c r="E501" s="9">
        <v>1</v>
      </c>
      <c r="F501" s="3"/>
      <c r="G501" s="3"/>
      <c r="H501" s="224">
        <f t="shared" si="61"/>
        <v>0</v>
      </c>
      <c r="I501" s="30">
        <f t="shared" si="62"/>
        <v>0</v>
      </c>
      <c r="J501" s="5">
        <f t="shared" si="63"/>
        <v>0</v>
      </c>
      <c r="K501" s="5">
        <f t="shared" si="64"/>
        <v>0</v>
      </c>
      <c r="L501" s="236"/>
      <c r="M501" s="17" t="s">
        <v>611</v>
      </c>
    </row>
    <row r="502" spans="1:13" ht="28" hidden="1" outlineLevel="1" x14ac:dyDescent="0.35">
      <c r="A502" s="32">
        <f t="shared" si="56"/>
        <v>362</v>
      </c>
      <c r="B502" s="186">
        <v>27</v>
      </c>
      <c r="C502" s="105" t="s">
        <v>532</v>
      </c>
      <c r="D502" s="8" t="s">
        <v>13</v>
      </c>
      <c r="E502" s="9">
        <v>11</v>
      </c>
      <c r="F502" s="3"/>
      <c r="G502" s="3"/>
      <c r="H502" s="224">
        <f t="shared" si="61"/>
        <v>0</v>
      </c>
      <c r="I502" s="30">
        <f t="shared" si="62"/>
        <v>0</v>
      </c>
      <c r="J502" s="5">
        <f t="shared" si="63"/>
        <v>0</v>
      </c>
      <c r="K502" s="5">
        <f t="shared" si="64"/>
        <v>0</v>
      </c>
      <c r="L502" s="236"/>
      <c r="M502" s="17" t="s">
        <v>612</v>
      </c>
    </row>
    <row r="503" spans="1:13" ht="357" hidden="1" outlineLevel="1" x14ac:dyDescent="0.35">
      <c r="A503" s="32">
        <f t="shared" si="56"/>
        <v>363</v>
      </c>
      <c r="B503" s="186">
        <v>28</v>
      </c>
      <c r="C503" s="7" t="s">
        <v>541</v>
      </c>
      <c r="D503" s="8" t="s">
        <v>10</v>
      </c>
      <c r="E503" s="101">
        <f>1.625+75+2.51+108+1.62+1.81+1.5+2+1.43+1.61+1.5+1.9+1.39+1.5</f>
        <v>203.39500000000001</v>
      </c>
      <c r="F503" s="3"/>
      <c r="G503" s="3"/>
      <c r="H503" s="224">
        <f t="shared" si="61"/>
        <v>0</v>
      </c>
      <c r="I503" s="30">
        <f t="shared" si="62"/>
        <v>0</v>
      </c>
      <c r="J503" s="5">
        <f t="shared" si="63"/>
        <v>0</v>
      </c>
      <c r="K503" s="5">
        <f t="shared" si="64"/>
        <v>0</v>
      </c>
      <c r="L503" s="236"/>
      <c r="M503" s="135" t="s">
        <v>725</v>
      </c>
    </row>
    <row r="504" spans="1:13" ht="28" hidden="1" outlineLevel="1" x14ac:dyDescent="0.35">
      <c r="A504" s="32">
        <f t="shared" si="56"/>
        <v>364</v>
      </c>
      <c r="B504" s="186">
        <v>29</v>
      </c>
      <c r="C504" s="105" t="s">
        <v>531</v>
      </c>
      <c r="D504" s="8" t="s">
        <v>13</v>
      </c>
      <c r="E504" s="9">
        <v>2</v>
      </c>
      <c r="F504" s="3"/>
      <c r="G504" s="3"/>
      <c r="H504" s="224">
        <f t="shared" si="61"/>
        <v>0</v>
      </c>
      <c r="I504" s="30">
        <f t="shared" si="62"/>
        <v>0</v>
      </c>
      <c r="J504" s="5">
        <f t="shared" si="63"/>
        <v>0</v>
      </c>
      <c r="K504" s="5">
        <f t="shared" si="64"/>
        <v>0</v>
      </c>
      <c r="L504" s="236"/>
      <c r="M504" s="17" t="s">
        <v>611</v>
      </c>
    </row>
    <row r="505" spans="1:13" ht="28" hidden="1" outlineLevel="1" x14ac:dyDescent="0.35">
      <c r="A505" s="32">
        <f t="shared" si="56"/>
        <v>365</v>
      </c>
      <c r="B505" s="186">
        <v>30</v>
      </c>
      <c r="C505" s="105" t="s">
        <v>532</v>
      </c>
      <c r="D505" s="8" t="s">
        <v>13</v>
      </c>
      <c r="E505" s="9">
        <v>8</v>
      </c>
      <c r="F505" s="3"/>
      <c r="G505" s="3"/>
      <c r="H505" s="224">
        <f t="shared" si="61"/>
        <v>0</v>
      </c>
      <c r="I505" s="30">
        <f t="shared" si="62"/>
        <v>0</v>
      </c>
      <c r="J505" s="5">
        <f t="shared" si="63"/>
        <v>0</v>
      </c>
      <c r="K505" s="5">
        <f t="shared" si="64"/>
        <v>0</v>
      </c>
      <c r="L505" s="236"/>
      <c r="M505" s="17" t="s">
        <v>612</v>
      </c>
    </row>
    <row r="506" spans="1:13" ht="155" hidden="1" outlineLevel="1" x14ac:dyDescent="0.35">
      <c r="A506" s="32">
        <f t="shared" si="56"/>
        <v>366</v>
      </c>
      <c r="B506" s="186">
        <v>31</v>
      </c>
      <c r="C506" s="7" t="s">
        <v>542</v>
      </c>
      <c r="D506" s="8" t="s">
        <v>10</v>
      </c>
      <c r="E506" s="101">
        <f>0.7+0.725</f>
        <v>1.4249999999999998</v>
      </c>
      <c r="F506" s="3"/>
      <c r="G506" s="3"/>
      <c r="H506" s="224">
        <f t="shared" si="61"/>
        <v>0</v>
      </c>
      <c r="I506" s="30">
        <f t="shared" si="62"/>
        <v>0</v>
      </c>
      <c r="J506" s="5">
        <f t="shared" si="63"/>
        <v>0</v>
      </c>
      <c r="K506" s="5">
        <f t="shared" si="64"/>
        <v>0</v>
      </c>
      <c r="L506" s="236"/>
      <c r="M506" s="17" t="s">
        <v>618</v>
      </c>
    </row>
    <row r="507" spans="1:13" ht="155" hidden="1" outlineLevel="1" x14ac:dyDescent="0.35">
      <c r="A507" s="32">
        <f t="shared" si="56"/>
        <v>367</v>
      </c>
      <c r="B507" s="186">
        <v>32</v>
      </c>
      <c r="C507" s="7" t="s">
        <v>543</v>
      </c>
      <c r="D507" s="8" t="s">
        <v>10</v>
      </c>
      <c r="E507" s="101">
        <f>0.7+0.725</f>
        <v>1.4249999999999998</v>
      </c>
      <c r="F507" s="3"/>
      <c r="G507" s="3"/>
      <c r="H507" s="224">
        <f t="shared" si="61"/>
        <v>0</v>
      </c>
      <c r="I507" s="30">
        <f t="shared" si="62"/>
        <v>0</v>
      </c>
      <c r="J507" s="5">
        <f t="shared" si="63"/>
        <v>0</v>
      </c>
      <c r="K507" s="5">
        <f t="shared" si="64"/>
        <v>0</v>
      </c>
      <c r="L507" s="236"/>
      <c r="M507" s="17" t="s">
        <v>726</v>
      </c>
    </row>
    <row r="508" spans="1:13" ht="155" hidden="1" outlineLevel="1" x14ac:dyDescent="0.35">
      <c r="A508" s="32">
        <f t="shared" si="56"/>
        <v>368</v>
      </c>
      <c r="B508" s="186">
        <v>33</v>
      </c>
      <c r="C508" s="7" t="s">
        <v>544</v>
      </c>
      <c r="D508" s="8" t="s">
        <v>10</v>
      </c>
      <c r="E508" s="101">
        <f>0.7+0.725</f>
        <v>1.4249999999999998</v>
      </c>
      <c r="F508" s="3"/>
      <c r="G508" s="3"/>
      <c r="H508" s="224">
        <f t="shared" si="61"/>
        <v>0</v>
      </c>
      <c r="I508" s="30">
        <f t="shared" si="62"/>
        <v>0</v>
      </c>
      <c r="J508" s="5">
        <f t="shared" si="63"/>
        <v>0</v>
      </c>
      <c r="K508" s="5">
        <f t="shared" si="64"/>
        <v>0</v>
      </c>
      <c r="L508" s="236"/>
      <c r="M508" s="17" t="s">
        <v>618</v>
      </c>
    </row>
    <row r="509" spans="1:13" ht="155" hidden="1" outlineLevel="1" x14ac:dyDescent="0.35">
      <c r="A509" s="32">
        <f t="shared" si="56"/>
        <v>369</v>
      </c>
      <c r="B509" s="186">
        <v>34</v>
      </c>
      <c r="C509" s="7" t="s">
        <v>545</v>
      </c>
      <c r="D509" s="8" t="s">
        <v>10</v>
      </c>
      <c r="E509" s="101">
        <f>0.7+0.725</f>
        <v>1.4249999999999998</v>
      </c>
      <c r="F509" s="3"/>
      <c r="G509" s="3"/>
      <c r="H509" s="224">
        <f t="shared" si="61"/>
        <v>0</v>
      </c>
      <c r="I509" s="30">
        <f t="shared" si="62"/>
        <v>0</v>
      </c>
      <c r="J509" s="5">
        <f t="shared" si="63"/>
        <v>0</v>
      </c>
      <c r="K509" s="5">
        <f t="shared" si="64"/>
        <v>0</v>
      </c>
      <c r="L509" s="236"/>
      <c r="M509" s="17" t="s">
        <v>618</v>
      </c>
    </row>
    <row r="510" spans="1:13" ht="124" hidden="1" outlineLevel="1" x14ac:dyDescent="0.35">
      <c r="A510" s="32">
        <f t="shared" si="56"/>
        <v>370</v>
      </c>
      <c r="B510" s="186">
        <v>35</v>
      </c>
      <c r="C510" s="7" t="s">
        <v>546</v>
      </c>
      <c r="D510" s="8" t="s">
        <v>10</v>
      </c>
      <c r="E510" s="101">
        <f>2.21+1.107</f>
        <v>3.3170000000000002</v>
      </c>
      <c r="F510" s="3"/>
      <c r="G510" s="3"/>
      <c r="H510" s="224">
        <f t="shared" si="61"/>
        <v>0</v>
      </c>
      <c r="I510" s="30">
        <f t="shared" si="62"/>
        <v>0</v>
      </c>
      <c r="J510" s="5">
        <f t="shared" si="63"/>
        <v>0</v>
      </c>
      <c r="K510" s="5">
        <f t="shared" si="64"/>
        <v>0</v>
      </c>
      <c r="L510" s="236"/>
      <c r="M510" s="17" t="s">
        <v>619</v>
      </c>
    </row>
    <row r="511" spans="1:13" ht="124" hidden="1" outlineLevel="1" x14ac:dyDescent="0.35">
      <c r="A511" s="32">
        <f t="shared" si="56"/>
        <v>371</v>
      </c>
      <c r="B511" s="186">
        <v>36</v>
      </c>
      <c r="C511" s="7" t="s">
        <v>547</v>
      </c>
      <c r="D511" s="8" t="s">
        <v>10</v>
      </c>
      <c r="E511" s="101">
        <f>2.21+1.107</f>
        <v>3.3170000000000002</v>
      </c>
      <c r="F511" s="3"/>
      <c r="G511" s="3"/>
      <c r="H511" s="224">
        <f t="shared" si="61"/>
        <v>0</v>
      </c>
      <c r="I511" s="30">
        <f t="shared" si="62"/>
        <v>0</v>
      </c>
      <c r="J511" s="5">
        <f t="shared" si="63"/>
        <v>0</v>
      </c>
      <c r="K511" s="5">
        <f t="shared" si="64"/>
        <v>0</v>
      </c>
      <c r="L511" s="236"/>
      <c r="M511" s="17" t="s">
        <v>619</v>
      </c>
    </row>
    <row r="512" spans="1:13" ht="15.5" hidden="1" outlineLevel="1" x14ac:dyDescent="0.35">
      <c r="A512" s="146">
        <f t="shared" si="56"/>
        <v>372</v>
      </c>
      <c r="B512" s="186"/>
      <c r="C512" s="200" t="s">
        <v>34</v>
      </c>
      <c r="D512" s="8"/>
      <c r="E512" s="9"/>
      <c r="F512" s="3"/>
      <c r="G512" s="3"/>
      <c r="H512" s="224"/>
      <c r="I512" s="30"/>
      <c r="J512" s="5"/>
      <c r="K512" s="5"/>
      <c r="L512" s="236"/>
      <c r="M512" s="17"/>
    </row>
    <row r="513" spans="1:13" ht="15.5" hidden="1" outlineLevel="1" x14ac:dyDescent="0.35">
      <c r="A513" s="146">
        <f>A511</f>
        <v>371</v>
      </c>
      <c r="B513" s="186"/>
      <c r="C513" s="211" t="s">
        <v>548</v>
      </c>
      <c r="D513" s="8"/>
      <c r="E513" s="9"/>
      <c r="F513" s="3"/>
      <c r="G513" s="3"/>
      <c r="H513" s="224"/>
      <c r="I513" s="30"/>
      <c r="J513" s="5"/>
      <c r="K513" s="5"/>
      <c r="L513" s="236"/>
      <c r="M513" s="17"/>
    </row>
    <row r="514" spans="1:13" ht="28" hidden="1" outlineLevel="1" x14ac:dyDescent="0.35">
      <c r="A514" s="32">
        <f t="shared" si="56"/>
        <v>372</v>
      </c>
      <c r="B514" s="186">
        <v>37</v>
      </c>
      <c r="C514" s="105" t="s">
        <v>549</v>
      </c>
      <c r="D514" s="8" t="s">
        <v>10</v>
      </c>
      <c r="E514" s="9">
        <v>1664</v>
      </c>
      <c r="F514" s="3"/>
      <c r="G514" s="3"/>
      <c r="H514" s="224">
        <f t="shared" si="61"/>
        <v>0</v>
      </c>
      <c r="I514" s="30">
        <f t="shared" si="62"/>
        <v>0</v>
      </c>
      <c r="J514" s="5">
        <f t="shared" si="63"/>
        <v>0</v>
      </c>
      <c r="K514" s="5">
        <f t="shared" si="64"/>
        <v>0</v>
      </c>
      <c r="L514" s="236"/>
      <c r="M514" s="17" t="s">
        <v>620</v>
      </c>
    </row>
    <row r="515" spans="1:13" ht="77.5" hidden="1" outlineLevel="1" x14ac:dyDescent="0.35">
      <c r="A515" s="32">
        <f t="shared" si="56"/>
        <v>373</v>
      </c>
      <c r="B515" s="186">
        <v>38</v>
      </c>
      <c r="C515" s="105" t="s">
        <v>550</v>
      </c>
      <c r="D515" s="8" t="s">
        <v>10</v>
      </c>
      <c r="E515" s="9">
        <v>1664</v>
      </c>
      <c r="F515" s="3"/>
      <c r="G515" s="3"/>
      <c r="H515" s="224">
        <f t="shared" si="61"/>
        <v>0</v>
      </c>
      <c r="I515" s="30">
        <f t="shared" si="62"/>
        <v>0</v>
      </c>
      <c r="J515" s="5">
        <f t="shared" si="63"/>
        <v>0</v>
      </c>
      <c r="K515" s="5">
        <f t="shared" si="64"/>
        <v>0</v>
      </c>
      <c r="L515" s="236"/>
      <c r="M515" s="17" t="s">
        <v>621</v>
      </c>
    </row>
    <row r="516" spans="1:13" ht="15.5" hidden="1" outlineLevel="1" x14ac:dyDescent="0.35">
      <c r="A516" s="146">
        <f>A515</f>
        <v>373</v>
      </c>
      <c r="B516" s="186"/>
      <c r="C516" s="211" t="s">
        <v>551</v>
      </c>
      <c r="D516" s="8"/>
      <c r="E516" s="9"/>
      <c r="F516" s="3"/>
      <c r="G516" s="3"/>
      <c r="H516" s="224"/>
      <c r="I516" s="30"/>
      <c r="J516" s="5"/>
      <c r="K516" s="5"/>
      <c r="L516" s="236"/>
      <c r="M516" s="17"/>
    </row>
    <row r="517" spans="1:13" ht="28" hidden="1" outlineLevel="1" x14ac:dyDescent="0.35">
      <c r="A517" s="32">
        <f t="shared" ref="A517:A578" si="65">A516+1</f>
        <v>374</v>
      </c>
      <c r="B517" s="186">
        <v>39</v>
      </c>
      <c r="C517" s="105" t="s">
        <v>549</v>
      </c>
      <c r="D517" s="8" t="s">
        <v>10</v>
      </c>
      <c r="E517" s="9">
        <v>60</v>
      </c>
      <c r="F517" s="3"/>
      <c r="G517" s="3"/>
      <c r="H517" s="224">
        <f t="shared" si="61"/>
        <v>0</v>
      </c>
      <c r="I517" s="30">
        <f t="shared" si="62"/>
        <v>0</v>
      </c>
      <c r="J517" s="5">
        <f t="shared" si="63"/>
        <v>0</v>
      </c>
      <c r="K517" s="5">
        <f t="shared" si="64"/>
        <v>0</v>
      </c>
      <c r="L517" s="236"/>
      <c r="M517" s="17" t="s">
        <v>622</v>
      </c>
    </row>
    <row r="518" spans="1:13" ht="77.5" hidden="1" outlineLevel="1" x14ac:dyDescent="0.35">
      <c r="A518" s="32">
        <f t="shared" si="65"/>
        <v>375</v>
      </c>
      <c r="B518" s="186">
        <v>40</v>
      </c>
      <c r="C518" s="105" t="s">
        <v>550</v>
      </c>
      <c r="D518" s="8" t="s">
        <v>10</v>
      </c>
      <c r="E518" s="9">
        <v>60</v>
      </c>
      <c r="F518" s="3"/>
      <c r="G518" s="3"/>
      <c r="H518" s="224">
        <f t="shared" si="61"/>
        <v>0</v>
      </c>
      <c r="I518" s="30">
        <f t="shared" si="62"/>
        <v>0</v>
      </c>
      <c r="J518" s="5">
        <f t="shared" si="63"/>
        <v>0</v>
      </c>
      <c r="K518" s="5">
        <f t="shared" si="64"/>
        <v>0</v>
      </c>
      <c r="L518" s="236"/>
      <c r="M518" s="17" t="s">
        <v>623</v>
      </c>
    </row>
    <row r="519" spans="1:13" ht="15.5" hidden="1" outlineLevel="1" x14ac:dyDescent="0.35">
      <c r="A519" s="32">
        <f t="shared" si="65"/>
        <v>376</v>
      </c>
      <c r="B519" s="186"/>
      <c r="C519" s="211" t="s">
        <v>552</v>
      </c>
      <c r="D519" s="8"/>
      <c r="E519" s="9"/>
      <c r="F519" s="3"/>
      <c r="G519" s="3"/>
      <c r="H519" s="224">
        <f t="shared" si="61"/>
        <v>0</v>
      </c>
      <c r="I519" s="30"/>
      <c r="J519" s="5"/>
      <c r="K519" s="5"/>
      <c r="L519" s="236"/>
      <c r="M519" s="17"/>
    </row>
    <row r="520" spans="1:13" ht="62" hidden="1" outlineLevel="1" x14ac:dyDescent="0.35">
      <c r="A520" s="32">
        <f t="shared" si="65"/>
        <v>377</v>
      </c>
      <c r="B520" s="186">
        <v>41</v>
      </c>
      <c r="C520" s="105" t="s">
        <v>553</v>
      </c>
      <c r="D520" s="8" t="s">
        <v>528</v>
      </c>
      <c r="E520" s="9">
        <f>7.731+1.17</f>
        <v>8.9009999999999998</v>
      </c>
      <c r="F520" s="3"/>
      <c r="G520" s="3"/>
      <c r="H520" s="224">
        <f t="shared" si="61"/>
        <v>0</v>
      </c>
      <c r="I520" s="30">
        <f t="shared" si="62"/>
        <v>0</v>
      </c>
      <c r="J520" s="5">
        <f t="shared" si="63"/>
        <v>0</v>
      </c>
      <c r="K520" s="5">
        <f t="shared" si="64"/>
        <v>0</v>
      </c>
      <c r="L520" s="236"/>
      <c r="M520" s="17" t="s">
        <v>624</v>
      </c>
    </row>
    <row r="521" spans="1:13" ht="15.5" hidden="1" outlineLevel="1" x14ac:dyDescent="0.35">
      <c r="A521" s="146">
        <f>A520</f>
        <v>377</v>
      </c>
      <c r="B521" s="186"/>
      <c r="C521" s="211" t="s">
        <v>554</v>
      </c>
      <c r="D521" s="8"/>
      <c r="E521" s="9"/>
      <c r="F521" s="3"/>
      <c r="G521" s="3"/>
      <c r="H521" s="224"/>
      <c r="I521" s="30"/>
      <c r="J521" s="5"/>
      <c r="K521" s="5"/>
      <c r="L521" s="236"/>
      <c r="M521" s="17"/>
    </row>
    <row r="522" spans="1:13" ht="93" hidden="1" outlineLevel="1" x14ac:dyDescent="0.35">
      <c r="A522" s="32">
        <f t="shared" si="65"/>
        <v>378</v>
      </c>
      <c r="B522" s="186">
        <v>42</v>
      </c>
      <c r="C522" s="105" t="s">
        <v>550</v>
      </c>
      <c r="D522" s="8" t="s">
        <v>10</v>
      </c>
      <c r="E522" s="9">
        <v>21</v>
      </c>
      <c r="F522" s="3"/>
      <c r="G522" s="3"/>
      <c r="H522" s="224">
        <f t="shared" si="61"/>
        <v>0</v>
      </c>
      <c r="I522" s="30">
        <f t="shared" si="62"/>
        <v>0</v>
      </c>
      <c r="J522" s="5">
        <f t="shared" si="63"/>
        <v>0</v>
      </c>
      <c r="K522" s="5">
        <f t="shared" si="64"/>
        <v>0</v>
      </c>
      <c r="L522" s="236"/>
      <c r="M522" s="17" t="s">
        <v>625</v>
      </c>
    </row>
    <row r="523" spans="1:13" ht="15.5" hidden="1" outlineLevel="1" x14ac:dyDescent="0.35">
      <c r="A523" s="146">
        <f>A522</f>
        <v>378</v>
      </c>
      <c r="B523" s="186"/>
      <c r="C523" s="211" t="s">
        <v>555</v>
      </c>
      <c r="D523" s="8"/>
      <c r="E523" s="9"/>
      <c r="F523" s="3"/>
      <c r="G523" s="3"/>
      <c r="H523" s="224"/>
      <c r="I523" s="30"/>
      <c r="J523" s="5"/>
      <c r="K523" s="5"/>
      <c r="L523" s="236"/>
      <c r="M523" s="17"/>
    </row>
    <row r="524" spans="1:13" ht="31" hidden="1" outlineLevel="1" x14ac:dyDescent="0.35">
      <c r="A524" s="32">
        <f t="shared" si="65"/>
        <v>379</v>
      </c>
      <c r="B524" s="186">
        <v>43</v>
      </c>
      <c r="C524" s="105" t="s">
        <v>556</v>
      </c>
      <c r="D524" s="8" t="s">
        <v>13</v>
      </c>
      <c r="E524" s="9">
        <v>80</v>
      </c>
      <c r="F524" s="3"/>
      <c r="G524" s="3"/>
      <c r="H524" s="224">
        <f t="shared" si="61"/>
        <v>0</v>
      </c>
      <c r="I524" s="30">
        <f t="shared" si="62"/>
        <v>0</v>
      </c>
      <c r="J524" s="5">
        <f t="shared" si="63"/>
        <v>0</v>
      </c>
      <c r="K524" s="5">
        <f t="shared" si="64"/>
        <v>0</v>
      </c>
      <c r="L524" s="236"/>
      <c r="M524" s="17" t="s">
        <v>626</v>
      </c>
    </row>
    <row r="525" spans="1:13" ht="15.5" hidden="1" outlineLevel="1" x14ac:dyDescent="0.35">
      <c r="A525" s="146">
        <f>A524</f>
        <v>379</v>
      </c>
      <c r="B525" s="186"/>
      <c r="C525" s="211" t="s">
        <v>557</v>
      </c>
      <c r="D525" s="8"/>
      <c r="E525" s="9"/>
      <c r="F525" s="3"/>
      <c r="G525" s="3"/>
      <c r="H525" s="224">
        <f t="shared" si="61"/>
        <v>0</v>
      </c>
      <c r="I525" s="30"/>
      <c r="J525" s="5"/>
      <c r="K525" s="5"/>
      <c r="L525" s="236"/>
      <c r="M525" s="17"/>
    </row>
    <row r="526" spans="1:13" ht="77.5" hidden="1" outlineLevel="1" x14ac:dyDescent="0.35">
      <c r="A526" s="32">
        <f t="shared" si="65"/>
        <v>380</v>
      </c>
      <c r="B526" s="186">
        <v>44</v>
      </c>
      <c r="C526" s="105" t="s">
        <v>550</v>
      </c>
      <c r="D526" s="8" t="s">
        <v>10</v>
      </c>
      <c r="E526" s="9">
        <v>13</v>
      </c>
      <c r="F526" s="3"/>
      <c r="G526" s="3"/>
      <c r="H526" s="224">
        <f t="shared" si="61"/>
        <v>0</v>
      </c>
      <c r="I526" s="30">
        <f t="shared" si="62"/>
        <v>0</v>
      </c>
      <c r="J526" s="5">
        <f t="shared" si="63"/>
        <v>0</v>
      </c>
      <c r="K526" s="5">
        <f t="shared" si="64"/>
        <v>0</v>
      </c>
      <c r="L526" s="236"/>
      <c r="M526" s="17" t="s">
        <v>627</v>
      </c>
    </row>
    <row r="527" spans="1:13" ht="31" hidden="1" outlineLevel="1" x14ac:dyDescent="0.35">
      <c r="A527" s="32">
        <f t="shared" si="65"/>
        <v>381</v>
      </c>
      <c r="B527" s="186">
        <v>45</v>
      </c>
      <c r="C527" s="102" t="s">
        <v>558</v>
      </c>
      <c r="D527" s="8" t="s">
        <v>8</v>
      </c>
      <c r="E527" s="101">
        <v>2.5999999999999999E-2</v>
      </c>
      <c r="F527" s="3"/>
      <c r="G527" s="3"/>
      <c r="H527" s="224">
        <f t="shared" si="61"/>
        <v>0</v>
      </c>
      <c r="I527" s="30">
        <f t="shared" si="62"/>
        <v>0</v>
      </c>
      <c r="J527" s="5">
        <f t="shared" si="63"/>
        <v>0</v>
      </c>
      <c r="K527" s="5">
        <f t="shared" si="64"/>
        <v>0</v>
      </c>
      <c r="L527" s="236"/>
      <c r="M527" s="17" t="s">
        <v>628</v>
      </c>
    </row>
    <row r="528" spans="1:13" ht="15.5" hidden="1" outlineLevel="1" x14ac:dyDescent="0.35">
      <c r="A528" s="32">
        <f t="shared" si="65"/>
        <v>382</v>
      </c>
      <c r="B528" s="186">
        <v>46</v>
      </c>
      <c r="C528" s="102" t="s">
        <v>559</v>
      </c>
      <c r="D528" s="8" t="s">
        <v>14</v>
      </c>
      <c r="E528" s="9">
        <v>111</v>
      </c>
      <c r="F528" s="3"/>
      <c r="G528" s="3"/>
      <c r="H528" s="224">
        <f t="shared" si="61"/>
        <v>0</v>
      </c>
      <c r="I528" s="30">
        <f t="shared" si="62"/>
        <v>0</v>
      </c>
      <c r="J528" s="5">
        <f t="shared" si="63"/>
        <v>0</v>
      </c>
      <c r="K528" s="5">
        <f t="shared" si="64"/>
        <v>0</v>
      </c>
      <c r="L528" s="236"/>
      <c r="M528" s="17" t="s">
        <v>629</v>
      </c>
    </row>
    <row r="529" spans="1:13" ht="15.5" hidden="1" outlineLevel="1" x14ac:dyDescent="0.35">
      <c r="A529" s="32">
        <f t="shared" si="65"/>
        <v>383</v>
      </c>
      <c r="B529" s="186">
        <v>47</v>
      </c>
      <c r="C529" s="102" t="s">
        <v>559</v>
      </c>
      <c r="D529" s="8" t="s">
        <v>14</v>
      </c>
      <c r="E529" s="9">
        <v>1.7</v>
      </c>
      <c r="F529" s="3"/>
      <c r="G529" s="3"/>
      <c r="H529" s="224">
        <f t="shared" si="61"/>
        <v>0</v>
      </c>
      <c r="I529" s="30">
        <f t="shared" si="62"/>
        <v>0</v>
      </c>
      <c r="J529" s="5">
        <f t="shared" si="63"/>
        <v>0</v>
      </c>
      <c r="K529" s="5">
        <f t="shared" si="64"/>
        <v>0</v>
      </c>
      <c r="L529" s="236"/>
      <c r="M529" s="17" t="s">
        <v>630</v>
      </c>
    </row>
    <row r="530" spans="1:13" ht="28" hidden="1" outlineLevel="1" x14ac:dyDescent="0.35">
      <c r="A530" s="146">
        <f>A529</f>
        <v>383</v>
      </c>
      <c r="B530" s="186"/>
      <c r="C530" s="212" t="s">
        <v>560</v>
      </c>
      <c r="D530" s="8"/>
      <c r="E530" s="9"/>
      <c r="F530" s="3"/>
      <c r="G530" s="3"/>
      <c r="H530" s="224"/>
      <c r="I530" s="30"/>
      <c r="J530" s="5"/>
      <c r="K530" s="5"/>
      <c r="L530" s="236"/>
      <c r="M530" s="17"/>
    </row>
    <row r="531" spans="1:13" ht="15.5" hidden="1" outlineLevel="1" x14ac:dyDescent="0.35">
      <c r="A531" s="32">
        <f t="shared" si="65"/>
        <v>384</v>
      </c>
      <c r="B531" s="186">
        <v>48</v>
      </c>
      <c r="C531" s="102" t="s">
        <v>561</v>
      </c>
      <c r="D531" s="103" t="s">
        <v>10</v>
      </c>
      <c r="E531" s="103">
        <v>75</v>
      </c>
      <c r="F531" s="3"/>
      <c r="G531" s="3"/>
      <c r="H531" s="224">
        <f t="shared" si="61"/>
        <v>0</v>
      </c>
      <c r="I531" s="30">
        <f t="shared" si="62"/>
        <v>0</v>
      </c>
      <c r="J531" s="5">
        <f t="shared" si="63"/>
        <v>0</v>
      </c>
      <c r="K531" s="5">
        <f t="shared" si="64"/>
        <v>0</v>
      </c>
      <c r="L531" s="236"/>
      <c r="M531" s="17" t="s">
        <v>631</v>
      </c>
    </row>
    <row r="532" spans="1:13" ht="15.5" hidden="1" outlineLevel="1" x14ac:dyDescent="0.35">
      <c r="A532" s="32">
        <f t="shared" si="65"/>
        <v>385</v>
      </c>
      <c r="B532" s="186">
        <v>49</v>
      </c>
      <c r="C532" s="102" t="s">
        <v>562</v>
      </c>
      <c r="D532" s="103" t="s">
        <v>10</v>
      </c>
      <c r="E532" s="103">
        <v>160</v>
      </c>
      <c r="F532" s="3"/>
      <c r="G532" s="3"/>
      <c r="H532" s="224">
        <f t="shared" si="61"/>
        <v>0</v>
      </c>
      <c r="I532" s="30">
        <f t="shared" si="62"/>
        <v>0</v>
      </c>
      <c r="J532" s="5">
        <f t="shared" si="63"/>
        <v>0</v>
      </c>
      <c r="K532" s="5">
        <f t="shared" si="64"/>
        <v>0</v>
      </c>
      <c r="L532" s="236"/>
      <c r="M532" s="17" t="s">
        <v>632</v>
      </c>
    </row>
    <row r="533" spans="1:13" ht="15.5" hidden="1" outlineLevel="1" x14ac:dyDescent="0.35">
      <c r="A533" s="32">
        <f t="shared" si="65"/>
        <v>386</v>
      </c>
      <c r="B533" s="186">
        <v>50</v>
      </c>
      <c r="C533" s="105" t="s">
        <v>563</v>
      </c>
      <c r="D533" s="8" t="s">
        <v>10</v>
      </c>
      <c r="E533" s="9">
        <v>75</v>
      </c>
      <c r="F533" s="3"/>
      <c r="G533" s="3"/>
      <c r="H533" s="224">
        <f t="shared" si="61"/>
        <v>0</v>
      </c>
      <c r="I533" s="30">
        <f t="shared" si="62"/>
        <v>0</v>
      </c>
      <c r="J533" s="5">
        <f t="shared" si="63"/>
        <v>0</v>
      </c>
      <c r="K533" s="5">
        <f t="shared" si="64"/>
        <v>0</v>
      </c>
      <c r="L533" s="236"/>
      <c r="M533" s="17"/>
    </row>
    <row r="534" spans="1:13" ht="15.5" hidden="1" outlineLevel="1" x14ac:dyDescent="0.35">
      <c r="A534" s="32">
        <f t="shared" si="65"/>
        <v>387</v>
      </c>
      <c r="B534" s="186">
        <v>51</v>
      </c>
      <c r="C534" s="105" t="s">
        <v>564</v>
      </c>
      <c r="D534" s="8" t="s">
        <v>10</v>
      </c>
      <c r="E534" s="9">
        <f>85-75</f>
        <v>10</v>
      </c>
      <c r="F534" s="3"/>
      <c r="G534" s="3"/>
      <c r="H534" s="224">
        <f t="shared" si="61"/>
        <v>0</v>
      </c>
      <c r="I534" s="30">
        <f t="shared" si="62"/>
        <v>0</v>
      </c>
      <c r="J534" s="5">
        <f t="shared" si="63"/>
        <v>0</v>
      </c>
      <c r="K534" s="5">
        <f t="shared" si="64"/>
        <v>0</v>
      </c>
      <c r="L534" s="236"/>
      <c r="M534" s="17" t="s">
        <v>633</v>
      </c>
    </row>
    <row r="535" spans="1:13" ht="15.5" hidden="1" outlineLevel="1" x14ac:dyDescent="0.35">
      <c r="A535" s="32">
        <f t="shared" si="65"/>
        <v>388</v>
      </c>
      <c r="B535" s="186">
        <v>52</v>
      </c>
      <c r="C535" s="105" t="s">
        <v>565</v>
      </c>
      <c r="D535" s="8" t="s">
        <v>10</v>
      </c>
      <c r="E535" s="9">
        <f>200-160</f>
        <v>40</v>
      </c>
      <c r="F535" s="3"/>
      <c r="G535" s="3"/>
      <c r="H535" s="224">
        <f t="shared" si="61"/>
        <v>0</v>
      </c>
      <c r="I535" s="30">
        <f t="shared" si="62"/>
        <v>0</v>
      </c>
      <c r="J535" s="5">
        <f t="shared" si="63"/>
        <v>0</v>
      </c>
      <c r="K535" s="5">
        <f t="shared" si="64"/>
        <v>0</v>
      </c>
      <c r="L535" s="236"/>
      <c r="M535" s="17" t="s">
        <v>633</v>
      </c>
    </row>
    <row r="536" spans="1:13" ht="28" hidden="1" outlineLevel="1" x14ac:dyDescent="0.35">
      <c r="A536" s="32">
        <f t="shared" si="65"/>
        <v>389</v>
      </c>
      <c r="B536" s="186">
        <v>53</v>
      </c>
      <c r="C536" s="105" t="s">
        <v>566</v>
      </c>
      <c r="D536" s="8" t="s">
        <v>10</v>
      </c>
      <c r="E536" s="9">
        <v>160</v>
      </c>
      <c r="F536" s="3"/>
      <c r="G536" s="3"/>
      <c r="H536" s="224">
        <f t="shared" si="61"/>
        <v>0</v>
      </c>
      <c r="I536" s="30">
        <f t="shared" si="62"/>
        <v>0</v>
      </c>
      <c r="J536" s="5">
        <f t="shared" si="63"/>
        <v>0</v>
      </c>
      <c r="K536" s="5">
        <f t="shared" si="64"/>
        <v>0</v>
      </c>
      <c r="L536" s="236"/>
      <c r="M536" s="17"/>
    </row>
    <row r="537" spans="1:13" ht="28" hidden="1" outlineLevel="1" x14ac:dyDescent="0.35">
      <c r="A537" s="32">
        <f t="shared" si="65"/>
        <v>390</v>
      </c>
      <c r="B537" s="186">
        <v>54</v>
      </c>
      <c r="C537" s="105" t="s">
        <v>567</v>
      </c>
      <c r="D537" s="8" t="s">
        <v>13</v>
      </c>
      <c r="E537" s="9">
        <v>2</v>
      </c>
      <c r="F537" s="3"/>
      <c r="G537" s="3"/>
      <c r="H537" s="224">
        <f t="shared" si="61"/>
        <v>0</v>
      </c>
      <c r="I537" s="30">
        <f t="shared" si="62"/>
        <v>0</v>
      </c>
      <c r="J537" s="5">
        <f t="shared" si="63"/>
        <v>0</v>
      </c>
      <c r="K537" s="5">
        <f t="shared" si="64"/>
        <v>0</v>
      </c>
      <c r="L537" s="236"/>
      <c r="M537" s="17"/>
    </row>
    <row r="538" spans="1:13" ht="15.5" hidden="1" outlineLevel="1" x14ac:dyDescent="0.35">
      <c r="A538" s="32">
        <f t="shared" si="65"/>
        <v>391</v>
      </c>
      <c r="B538" s="186">
        <v>55</v>
      </c>
      <c r="C538" s="105" t="s">
        <v>568</v>
      </c>
      <c r="D538" s="8" t="s">
        <v>13</v>
      </c>
      <c r="E538" s="9">
        <v>3</v>
      </c>
      <c r="F538" s="3"/>
      <c r="G538" s="3"/>
      <c r="H538" s="224">
        <f t="shared" si="61"/>
        <v>0</v>
      </c>
      <c r="I538" s="30">
        <f t="shared" si="62"/>
        <v>0</v>
      </c>
      <c r="J538" s="5">
        <f t="shared" si="63"/>
        <v>0</v>
      </c>
      <c r="K538" s="5">
        <f t="shared" si="64"/>
        <v>0</v>
      </c>
      <c r="L538" s="236"/>
      <c r="M538" s="17"/>
    </row>
    <row r="539" spans="1:13" ht="28" hidden="1" outlineLevel="1" x14ac:dyDescent="0.35">
      <c r="A539" s="32">
        <f t="shared" si="65"/>
        <v>392</v>
      </c>
      <c r="B539" s="186">
        <v>56</v>
      </c>
      <c r="C539" s="105" t="s">
        <v>569</v>
      </c>
      <c r="D539" s="8" t="s">
        <v>13</v>
      </c>
      <c r="E539" s="9">
        <v>8</v>
      </c>
      <c r="F539" s="3"/>
      <c r="G539" s="3"/>
      <c r="H539" s="224">
        <f t="shared" si="61"/>
        <v>0</v>
      </c>
      <c r="I539" s="30">
        <f t="shared" si="62"/>
        <v>0</v>
      </c>
      <c r="J539" s="5">
        <f t="shared" si="63"/>
        <v>0</v>
      </c>
      <c r="K539" s="5">
        <f t="shared" si="64"/>
        <v>0</v>
      </c>
      <c r="L539" s="236"/>
      <c r="M539" s="17"/>
    </row>
    <row r="540" spans="1:13" ht="28" hidden="1" outlineLevel="1" x14ac:dyDescent="0.35">
      <c r="A540" s="32">
        <f t="shared" si="65"/>
        <v>393</v>
      </c>
      <c r="B540" s="186">
        <v>57</v>
      </c>
      <c r="C540" s="105" t="s">
        <v>570</v>
      </c>
      <c r="D540" s="8" t="s">
        <v>13</v>
      </c>
      <c r="E540" s="9">
        <v>11</v>
      </c>
      <c r="F540" s="3"/>
      <c r="G540" s="3"/>
      <c r="H540" s="224">
        <f t="shared" ref="H540:H597" si="66">G540+F540</f>
        <v>0</v>
      </c>
      <c r="I540" s="30">
        <f t="shared" ref="I540:I597" si="67">F540/E540</f>
        <v>0</v>
      </c>
      <c r="J540" s="5">
        <f t="shared" ref="J540:J597" si="68">G540/E540</f>
        <v>0</v>
      </c>
      <c r="K540" s="5">
        <f t="shared" ref="K540:K597" si="69">J540+I540</f>
        <v>0</v>
      </c>
      <c r="L540" s="236"/>
      <c r="M540" s="17"/>
    </row>
    <row r="541" spans="1:13" ht="15.5" hidden="1" outlineLevel="1" x14ac:dyDescent="0.35">
      <c r="A541" s="146">
        <f t="shared" si="65"/>
        <v>394</v>
      </c>
      <c r="B541" s="186"/>
      <c r="C541" s="212" t="s">
        <v>571</v>
      </c>
      <c r="D541" s="8"/>
      <c r="E541" s="9"/>
      <c r="F541" s="3"/>
      <c r="G541" s="3"/>
      <c r="H541" s="224"/>
      <c r="I541" s="30"/>
      <c r="J541" s="5"/>
      <c r="K541" s="5"/>
      <c r="L541" s="236"/>
      <c r="M541" s="17"/>
    </row>
    <row r="542" spans="1:13" ht="15.5" hidden="1" outlineLevel="1" x14ac:dyDescent="0.35">
      <c r="A542" s="146">
        <f>A540</f>
        <v>393</v>
      </c>
      <c r="B542" s="186"/>
      <c r="C542" s="211" t="s">
        <v>572</v>
      </c>
      <c r="D542" s="8"/>
      <c r="E542" s="9"/>
      <c r="F542" s="3"/>
      <c r="G542" s="3"/>
      <c r="H542" s="224"/>
      <c r="I542" s="30"/>
      <c r="J542" s="5"/>
      <c r="K542" s="5"/>
      <c r="L542" s="236"/>
      <c r="M542" s="17"/>
    </row>
    <row r="543" spans="1:13" ht="15.5" hidden="1" outlineLevel="1" x14ac:dyDescent="0.35">
      <c r="A543" s="32">
        <f t="shared" si="65"/>
        <v>394</v>
      </c>
      <c r="B543" s="186">
        <v>58</v>
      </c>
      <c r="C543" s="105" t="s">
        <v>573</v>
      </c>
      <c r="D543" s="8" t="s">
        <v>13</v>
      </c>
      <c r="E543" s="9">
        <v>2</v>
      </c>
      <c r="F543" s="3"/>
      <c r="G543" s="3"/>
      <c r="H543" s="224">
        <f t="shared" si="66"/>
        <v>0</v>
      </c>
      <c r="I543" s="30">
        <f t="shared" si="67"/>
        <v>0</v>
      </c>
      <c r="J543" s="5">
        <f t="shared" si="68"/>
        <v>0</v>
      </c>
      <c r="K543" s="5">
        <f t="shared" si="69"/>
        <v>0</v>
      </c>
      <c r="L543" s="236"/>
      <c r="M543" s="17" t="s">
        <v>634</v>
      </c>
    </row>
    <row r="544" spans="1:13" ht="15.5" hidden="1" outlineLevel="1" x14ac:dyDescent="0.35">
      <c r="A544" s="32">
        <f t="shared" si="65"/>
        <v>395</v>
      </c>
      <c r="B544" s="186">
        <v>59</v>
      </c>
      <c r="C544" s="105" t="s">
        <v>574</v>
      </c>
      <c r="D544" s="8" t="s">
        <v>10</v>
      </c>
      <c r="E544" s="9">
        <v>5.6</v>
      </c>
      <c r="F544" s="3"/>
      <c r="G544" s="3"/>
      <c r="H544" s="224">
        <f t="shared" si="66"/>
        <v>0</v>
      </c>
      <c r="I544" s="30">
        <f t="shared" si="67"/>
        <v>0</v>
      </c>
      <c r="J544" s="5">
        <f t="shared" si="68"/>
        <v>0</v>
      </c>
      <c r="K544" s="5">
        <f t="shared" si="69"/>
        <v>0</v>
      </c>
      <c r="L544" s="236"/>
      <c r="M544" s="17" t="s">
        <v>635</v>
      </c>
    </row>
    <row r="545" spans="1:13" ht="15.5" hidden="1" outlineLevel="1" x14ac:dyDescent="0.35">
      <c r="A545" s="146">
        <f>A544</f>
        <v>395</v>
      </c>
      <c r="B545" s="186"/>
      <c r="C545" s="211" t="s">
        <v>575</v>
      </c>
      <c r="D545" s="8"/>
      <c r="E545" s="9"/>
      <c r="F545" s="3"/>
      <c r="G545" s="3"/>
      <c r="H545" s="224"/>
      <c r="I545" s="30"/>
      <c r="J545" s="5"/>
      <c r="K545" s="5"/>
      <c r="L545" s="236"/>
      <c r="M545" s="17"/>
    </row>
    <row r="546" spans="1:13" ht="15.5" hidden="1" outlineLevel="1" x14ac:dyDescent="0.35">
      <c r="A546" s="32">
        <f t="shared" si="65"/>
        <v>396</v>
      </c>
      <c r="B546" s="186">
        <v>60</v>
      </c>
      <c r="C546" s="105" t="s">
        <v>573</v>
      </c>
      <c r="D546" s="8" t="s">
        <v>13</v>
      </c>
      <c r="E546" s="9">
        <v>2</v>
      </c>
      <c r="F546" s="3"/>
      <c r="G546" s="3"/>
      <c r="H546" s="224">
        <f t="shared" si="66"/>
        <v>0</v>
      </c>
      <c r="I546" s="30">
        <f t="shared" si="67"/>
        <v>0</v>
      </c>
      <c r="J546" s="5">
        <f t="shared" si="68"/>
        <v>0</v>
      </c>
      <c r="K546" s="5">
        <f t="shared" si="69"/>
        <v>0</v>
      </c>
      <c r="L546" s="236"/>
      <c r="M546" s="17" t="s">
        <v>634</v>
      </c>
    </row>
    <row r="547" spans="1:13" ht="15.5" hidden="1" outlineLevel="1" x14ac:dyDescent="0.35">
      <c r="A547" s="32">
        <f t="shared" si="65"/>
        <v>397</v>
      </c>
      <c r="B547" s="186">
        <v>61</v>
      </c>
      <c r="C547" s="105" t="s">
        <v>576</v>
      </c>
      <c r="D547" s="8" t="s">
        <v>10</v>
      </c>
      <c r="E547" s="9">
        <v>6.2</v>
      </c>
      <c r="F547" s="3"/>
      <c r="G547" s="3"/>
      <c r="H547" s="224">
        <f t="shared" si="66"/>
        <v>0</v>
      </c>
      <c r="I547" s="30">
        <f t="shared" si="67"/>
        <v>0</v>
      </c>
      <c r="J547" s="5">
        <f t="shared" si="68"/>
        <v>0</v>
      </c>
      <c r="K547" s="5">
        <f t="shared" si="69"/>
        <v>0</v>
      </c>
      <c r="L547" s="236"/>
      <c r="M547" s="17" t="s">
        <v>636</v>
      </c>
    </row>
    <row r="548" spans="1:13" ht="15.5" hidden="1" outlineLevel="1" x14ac:dyDescent="0.35">
      <c r="A548" s="146">
        <f>A547</f>
        <v>397</v>
      </c>
      <c r="B548" s="186"/>
      <c r="C548" s="211" t="s">
        <v>577</v>
      </c>
      <c r="D548" s="8"/>
      <c r="E548" s="9"/>
      <c r="F548" s="3"/>
      <c r="G548" s="3"/>
      <c r="H548" s="224"/>
      <c r="I548" s="30"/>
      <c r="J548" s="5"/>
      <c r="K548" s="5"/>
      <c r="L548" s="236"/>
      <c r="M548" s="17"/>
    </row>
    <row r="549" spans="1:13" ht="15.5" hidden="1" outlineLevel="1" x14ac:dyDescent="0.35">
      <c r="A549" s="32">
        <f t="shared" si="65"/>
        <v>398</v>
      </c>
      <c r="B549" s="186">
        <v>62</v>
      </c>
      <c r="C549" s="105" t="s">
        <v>573</v>
      </c>
      <c r="D549" s="8" t="s">
        <v>13</v>
      </c>
      <c r="E549" s="9">
        <v>2</v>
      </c>
      <c r="F549" s="3"/>
      <c r="G549" s="3"/>
      <c r="H549" s="224">
        <f t="shared" si="66"/>
        <v>0</v>
      </c>
      <c r="I549" s="30">
        <f t="shared" si="67"/>
        <v>0</v>
      </c>
      <c r="J549" s="5">
        <f t="shared" si="68"/>
        <v>0</v>
      </c>
      <c r="K549" s="5">
        <f t="shared" si="69"/>
        <v>0</v>
      </c>
      <c r="L549" s="236"/>
      <c r="M549" s="17" t="s">
        <v>634</v>
      </c>
    </row>
    <row r="550" spans="1:13" ht="15.5" hidden="1" outlineLevel="1" x14ac:dyDescent="0.35">
      <c r="A550" s="32">
        <f t="shared" si="65"/>
        <v>399</v>
      </c>
      <c r="B550" s="186">
        <v>63</v>
      </c>
      <c r="C550" s="7" t="s">
        <v>578</v>
      </c>
      <c r="D550" s="8" t="s">
        <v>10</v>
      </c>
      <c r="E550" s="9">
        <v>6</v>
      </c>
      <c r="F550" s="3"/>
      <c r="G550" s="3"/>
      <c r="H550" s="224">
        <f t="shared" si="66"/>
        <v>0</v>
      </c>
      <c r="I550" s="30">
        <f t="shared" si="67"/>
        <v>0</v>
      </c>
      <c r="J550" s="5">
        <f t="shared" si="68"/>
        <v>0</v>
      </c>
      <c r="K550" s="5">
        <f t="shared" si="69"/>
        <v>0</v>
      </c>
      <c r="L550" s="236"/>
      <c r="M550" s="17" t="s">
        <v>637</v>
      </c>
    </row>
    <row r="551" spans="1:13" ht="15.5" hidden="1" outlineLevel="1" x14ac:dyDescent="0.35">
      <c r="A551" s="146">
        <f>A550</f>
        <v>399</v>
      </c>
      <c r="B551" s="186"/>
      <c r="C551" s="211" t="s">
        <v>579</v>
      </c>
      <c r="D551" s="8"/>
      <c r="E551" s="9"/>
      <c r="F551" s="3"/>
      <c r="G551" s="3"/>
      <c r="H551" s="224"/>
      <c r="I551" s="30"/>
      <c r="J551" s="5"/>
      <c r="K551" s="5"/>
      <c r="L551" s="236"/>
      <c r="M551" s="17"/>
    </row>
    <row r="552" spans="1:13" ht="15.5" hidden="1" outlineLevel="1" x14ac:dyDescent="0.35">
      <c r="A552" s="32">
        <f t="shared" si="65"/>
        <v>400</v>
      </c>
      <c r="B552" s="186">
        <v>64</v>
      </c>
      <c r="C552" s="105" t="s">
        <v>580</v>
      </c>
      <c r="D552" s="8" t="s">
        <v>13</v>
      </c>
      <c r="E552" s="9">
        <v>1</v>
      </c>
      <c r="F552" s="3"/>
      <c r="G552" s="3"/>
      <c r="H552" s="224">
        <f t="shared" si="66"/>
        <v>0</v>
      </c>
      <c r="I552" s="30">
        <f t="shared" si="67"/>
        <v>0</v>
      </c>
      <c r="J552" s="5">
        <f t="shared" si="68"/>
        <v>0</v>
      </c>
      <c r="K552" s="5">
        <f t="shared" si="69"/>
        <v>0</v>
      </c>
      <c r="L552" s="236"/>
      <c r="M552" s="17" t="s">
        <v>638</v>
      </c>
    </row>
    <row r="553" spans="1:13" ht="15.5" hidden="1" outlineLevel="1" x14ac:dyDescent="0.35">
      <c r="A553" s="32">
        <f t="shared" si="65"/>
        <v>401</v>
      </c>
      <c r="B553" s="186">
        <v>65</v>
      </c>
      <c r="C553" s="105" t="s">
        <v>581</v>
      </c>
      <c r="D553" s="8" t="s">
        <v>10</v>
      </c>
      <c r="E553" s="9">
        <v>2</v>
      </c>
      <c r="F553" s="3"/>
      <c r="G553" s="3"/>
      <c r="H553" s="224">
        <f t="shared" si="66"/>
        <v>0</v>
      </c>
      <c r="I553" s="30">
        <f t="shared" si="67"/>
        <v>0</v>
      </c>
      <c r="J553" s="5">
        <f t="shared" si="68"/>
        <v>0</v>
      </c>
      <c r="K553" s="5">
        <f t="shared" si="69"/>
        <v>0</v>
      </c>
      <c r="L553" s="236"/>
      <c r="M553" s="17" t="s">
        <v>639</v>
      </c>
    </row>
    <row r="554" spans="1:13" ht="15.5" hidden="1" outlineLevel="1" x14ac:dyDescent="0.35">
      <c r="A554" s="146">
        <f>A553</f>
        <v>401</v>
      </c>
      <c r="B554" s="186"/>
      <c r="C554" s="211" t="s">
        <v>582</v>
      </c>
      <c r="D554" s="8"/>
      <c r="E554" s="9"/>
      <c r="F554" s="3"/>
      <c r="G554" s="3"/>
      <c r="H554" s="224"/>
      <c r="I554" s="30"/>
      <c r="J554" s="5"/>
      <c r="K554" s="5"/>
      <c r="L554" s="236"/>
      <c r="M554" s="17"/>
    </row>
    <row r="555" spans="1:13" ht="15.5" hidden="1" outlineLevel="1" x14ac:dyDescent="0.35">
      <c r="A555" s="32">
        <f t="shared" si="65"/>
        <v>402</v>
      </c>
      <c r="B555" s="186">
        <v>66</v>
      </c>
      <c r="C555" s="105" t="s">
        <v>583</v>
      </c>
      <c r="D555" s="8" t="s">
        <v>13</v>
      </c>
      <c r="E555" s="9">
        <v>1</v>
      </c>
      <c r="F555" s="3"/>
      <c r="G555" s="3"/>
      <c r="H555" s="224">
        <f t="shared" si="66"/>
        <v>0</v>
      </c>
      <c r="I555" s="30">
        <f t="shared" si="67"/>
        <v>0</v>
      </c>
      <c r="J555" s="5">
        <f t="shared" si="68"/>
        <v>0</v>
      </c>
      <c r="K555" s="5">
        <f t="shared" si="69"/>
        <v>0</v>
      </c>
      <c r="L555" s="236"/>
      <c r="M555" s="17" t="s">
        <v>640</v>
      </c>
    </row>
    <row r="556" spans="1:13" ht="15.5" hidden="1" outlineLevel="1" x14ac:dyDescent="0.35">
      <c r="A556" s="32">
        <f t="shared" si="65"/>
        <v>403</v>
      </c>
      <c r="B556" s="186">
        <v>67</v>
      </c>
      <c r="C556" s="105" t="s">
        <v>581</v>
      </c>
      <c r="D556" s="8" t="s">
        <v>10</v>
      </c>
      <c r="E556" s="9">
        <v>2</v>
      </c>
      <c r="F556" s="3"/>
      <c r="G556" s="3"/>
      <c r="H556" s="224">
        <f t="shared" si="66"/>
        <v>0</v>
      </c>
      <c r="I556" s="30">
        <f t="shared" si="67"/>
        <v>0</v>
      </c>
      <c r="J556" s="5">
        <f t="shared" si="68"/>
        <v>0</v>
      </c>
      <c r="K556" s="5">
        <f t="shared" si="69"/>
        <v>0</v>
      </c>
      <c r="L556" s="236"/>
      <c r="M556" s="17" t="s">
        <v>639</v>
      </c>
    </row>
    <row r="557" spans="1:13" ht="15.5" hidden="1" outlineLevel="1" x14ac:dyDescent="0.35">
      <c r="A557" s="146">
        <f>A556</f>
        <v>403</v>
      </c>
      <c r="B557" s="186"/>
      <c r="C557" s="211" t="s">
        <v>584</v>
      </c>
      <c r="D557" s="8"/>
      <c r="E557" s="9"/>
      <c r="F557" s="3"/>
      <c r="G557" s="3"/>
      <c r="H557" s="224"/>
      <c r="I557" s="30"/>
      <c r="J557" s="5"/>
      <c r="K557" s="5"/>
      <c r="L557" s="236"/>
      <c r="M557" s="17"/>
    </row>
    <row r="558" spans="1:13" ht="15.5" hidden="1" outlineLevel="1" x14ac:dyDescent="0.35">
      <c r="A558" s="32">
        <f t="shared" si="65"/>
        <v>404</v>
      </c>
      <c r="B558" s="186">
        <v>68</v>
      </c>
      <c r="C558" s="105" t="s">
        <v>585</v>
      </c>
      <c r="D558" s="8" t="s">
        <v>13</v>
      </c>
      <c r="E558" s="9">
        <v>2</v>
      </c>
      <c r="F558" s="3"/>
      <c r="G558" s="3"/>
      <c r="H558" s="224">
        <f t="shared" si="66"/>
        <v>0</v>
      </c>
      <c r="I558" s="30">
        <f t="shared" si="67"/>
        <v>0</v>
      </c>
      <c r="J558" s="5">
        <f t="shared" si="68"/>
        <v>0</v>
      </c>
      <c r="K558" s="5">
        <f t="shared" si="69"/>
        <v>0</v>
      </c>
      <c r="L558" s="236"/>
      <c r="M558" s="17" t="s">
        <v>641</v>
      </c>
    </row>
    <row r="559" spans="1:13" ht="15.5" hidden="1" outlineLevel="1" x14ac:dyDescent="0.35">
      <c r="A559" s="32">
        <f t="shared" si="65"/>
        <v>405</v>
      </c>
      <c r="B559" s="186">
        <v>69</v>
      </c>
      <c r="C559" s="105" t="s">
        <v>586</v>
      </c>
      <c r="D559" s="8" t="s">
        <v>13</v>
      </c>
      <c r="E559" s="9">
        <v>1</v>
      </c>
      <c r="F559" s="3"/>
      <c r="G559" s="3"/>
      <c r="H559" s="224">
        <f t="shared" si="66"/>
        <v>0</v>
      </c>
      <c r="I559" s="30">
        <f t="shared" si="67"/>
        <v>0</v>
      </c>
      <c r="J559" s="5">
        <f t="shared" si="68"/>
        <v>0</v>
      </c>
      <c r="K559" s="5">
        <f t="shared" si="69"/>
        <v>0</v>
      </c>
      <c r="L559" s="236"/>
      <c r="M559" s="17" t="s">
        <v>642</v>
      </c>
    </row>
    <row r="560" spans="1:13" ht="15.5" hidden="1" outlineLevel="1" x14ac:dyDescent="0.35">
      <c r="A560" s="146">
        <f>A559</f>
        <v>405</v>
      </c>
      <c r="B560" s="186"/>
      <c r="C560" s="211" t="s">
        <v>587</v>
      </c>
      <c r="D560" s="8"/>
      <c r="E560" s="9"/>
      <c r="F560" s="3"/>
      <c r="G560" s="3"/>
      <c r="H560" s="224"/>
      <c r="I560" s="30"/>
      <c r="J560" s="5"/>
      <c r="K560" s="5"/>
      <c r="L560" s="236"/>
      <c r="M560" s="17"/>
    </row>
    <row r="561" spans="1:13" ht="15.5" hidden="1" outlineLevel="1" x14ac:dyDescent="0.35">
      <c r="A561" s="32">
        <f t="shared" si="65"/>
        <v>406</v>
      </c>
      <c r="B561" s="186">
        <v>70</v>
      </c>
      <c r="C561" s="105" t="s">
        <v>585</v>
      </c>
      <c r="D561" s="8" t="s">
        <v>13</v>
      </c>
      <c r="E561" s="9">
        <v>2</v>
      </c>
      <c r="F561" s="3"/>
      <c r="G561" s="3"/>
      <c r="H561" s="224">
        <f t="shared" si="66"/>
        <v>0</v>
      </c>
      <c r="I561" s="30">
        <f t="shared" si="67"/>
        <v>0</v>
      </c>
      <c r="J561" s="5">
        <f t="shared" si="68"/>
        <v>0</v>
      </c>
      <c r="K561" s="5">
        <f t="shared" si="69"/>
        <v>0</v>
      </c>
      <c r="L561" s="236"/>
      <c r="M561" s="17" t="s">
        <v>641</v>
      </c>
    </row>
    <row r="562" spans="1:13" ht="15.5" hidden="1" outlineLevel="1" x14ac:dyDescent="0.35">
      <c r="A562" s="32">
        <f t="shared" si="65"/>
        <v>407</v>
      </c>
      <c r="B562" s="186">
        <v>71</v>
      </c>
      <c r="C562" s="105" t="s">
        <v>588</v>
      </c>
      <c r="D562" s="8" t="s">
        <v>13</v>
      </c>
      <c r="E562" s="9">
        <v>1</v>
      </c>
      <c r="F562" s="3"/>
      <c r="G562" s="3"/>
      <c r="H562" s="224">
        <f t="shared" si="66"/>
        <v>0</v>
      </c>
      <c r="I562" s="30">
        <f t="shared" si="67"/>
        <v>0</v>
      </c>
      <c r="J562" s="5">
        <f t="shared" si="68"/>
        <v>0</v>
      </c>
      <c r="K562" s="5">
        <f t="shared" si="69"/>
        <v>0</v>
      </c>
      <c r="L562" s="236"/>
      <c r="M562" s="17" t="s">
        <v>642</v>
      </c>
    </row>
    <row r="563" spans="1:13" ht="15.5" hidden="1" outlineLevel="1" x14ac:dyDescent="0.35">
      <c r="A563" s="146">
        <f>A562</f>
        <v>407</v>
      </c>
      <c r="B563" s="186"/>
      <c r="C563" s="211" t="s">
        <v>589</v>
      </c>
      <c r="D563" s="8"/>
      <c r="E563" s="9"/>
      <c r="F563" s="3"/>
      <c r="G563" s="3"/>
      <c r="H563" s="224"/>
      <c r="I563" s="30"/>
      <c r="J563" s="5"/>
      <c r="K563" s="5"/>
      <c r="L563" s="236"/>
      <c r="M563" s="17"/>
    </row>
    <row r="564" spans="1:13" ht="15.5" hidden="1" outlineLevel="1" x14ac:dyDescent="0.35">
      <c r="A564" s="32">
        <f t="shared" si="65"/>
        <v>408</v>
      </c>
      <c r="B564" s="186">
        <v>72</v>
      </c>
      <c r="C564" s="105" t="s">
        <v>585</v>
      </c>
      <c r="D564" s="8" t="s">
        <v>13</v>
      </c>
      <c r="E564" s="9">
        <v>2</v>
      </c>
      <c r="F564" s="3"/>
      <c r="G564" s="3"/>
      <c r="H564" s="224">
        <f t="shared" si="66"/>
        <v>0</v>
      </c>
      <c r="I564" s="30">
        <f t="shared" si="67"/>
        <v>0</v>
      </c>
      <c r="J564" s="5">
        <f t="shared" si="68"/>
        <v>0</v>
      </c>
      <c r="K564" s="5">
        <f t="shared" si="69"/>
        <v>0</v>
      </c>
      <c r="L564" s="236"/>
      <c r="M564" s="17" t="s">
        <v>641</v>
      </c>
    </row>
    <row r="565" spans="1:13" ht="15.5" hidden="1" outlineLevel="1" x14ac:dyDescent="0.35">
      <c r="A565" s="32">
        <f t="shared" si="65"/>
        <v>409</v>
      </c>
      <c r="B565" s="186">
        <v>73</v>
      </c>
      <c r="C565" s="105" t="s">
        <v>590</v>
      </c>
      <c r="D565" s="8" t="s">
        <v>13</v>
      </c>
      <c r="E565" s="9">
        <v>1</v>
      </c>
      <c r="F565" s="3"/>
      <c r="G565" s="3"/>
      <c r="H565" s="224">
        <f t="shared" si="66"/>
        <v>0</v>
      </c>
      <c r="I565" s="30">
        <f t="shared" si="67"/>
        <v>0</v>
      </c>
      <c r="J565" s="5">
        <f t="shared" si="68"/>
        <v>0</v>
      </c>
      <c r="K565" s="5">
        <f t="shared" si="69"/>
        <v>0</v>
      </c>
      <c r="L565" s="236"/>
      <c r="M565" s="17" t="s">
        <v>642</v>
      </c>
    </row>
    <row r="566" spans="1:13" ht="15.5" hidden="1" outlineLevel="1" x14ac:dyDescent="0.35">
      <c r="A566" s="146">
        <f>A565</f>
        <v>409</v>
      </c>
      <c r="B566" s="186"/>
      <c r="C566" s="211" t="s">
        <v>591</v>
      </c>
      <c r="D566" s="8"/>
      <c r="E566" s="9"/>
      <c r="F566" s="3"/>
      <c r="G566" s="3"/>
      <c r="H566" s="224"/>
      <c r="I566" s="30"/>
      <c r="J566" s="5"/>
      <c r="K566" s="5"/>
      <c r="L566" s="236"/>
      <c r="M566" s="17"/>
    </row>
    <row r="567" spans="1:13" ht="15.5" hidden="1" outlineLevel="1" x14ac:dyDescent="0.35">
      <c r="A567" s="32">
        <f t="shared" si="65"/>
        <v>410</v>
      </c>
      <c r="B567" s="186">
        <v>74</v>
      </c>
      <c r="C567" s="105" t="s">
        <v>592</v>
      </c>
      <c r="D567" s="8" t="s">
        <v>13</v>
      </c>
      <c r="E567" s="9">
        <v>1</v>
      </c>
      <c r="F567" s="3"/>
      <c r="G567" s="3"/>
      <c r="H567" s="224">
        <f t="shared" si="66"/>
        <v>0</v>
      </c>
      <c r="I567" s="30">
        <f t="shared" si="67"/>
        <v>0</v>
      </c>
      <c r="J567" s="5">
        <f t="shared" si="68"/>
        <v>0</v>
      </c>
      <c r="K567" s="5">
        <f t="shared" si="69"/>
        <v>0</v>
      </c>
      <c r="L567" s="236"/>
      <c r="M567" s="17" t="s">
        <v>643</v>
      </c>
    </row>
    <row r="568" spans="1:13" ht="15.5" hidden="1" outlineLevel="1" x14ac:dyDescent="0.35">
      <c r="A568" s="32">
        <f t="shared" si="65"/>
        <v>411</v>
      </c>
      <c r="B568" s="186">
        <v>75</v>
      </c>
      <c r="C568" s="105" t="s">
        <v>593</v>
      </c>
      <c r="D568" s="8" t="s">
        <v>13</v>
      </c>
      <c r="E568" s="9">
        <v>1</v>
      </c>
      <c r="F568" s="3"/>
      <c r="G568" s="3"/>
      <c r="H568" s="224">
        <f t="shared" si="66"/>
        <v>0</v>
      </c>
      <c r="I568" s="30">
        <f t="shared" si="67"/>
        <v>0</v>
      </c>
      <c r="J568" s="5">
        <f t="shared" si="68"/>
        <v>0</v>
      </c>
      <c r="K568" s="5">
        <f t="shared" si="69"/>
        <v>0</v>
      </c>
      <c r="L568" s="236"/>
      <c r="M568" s="17" t="s">
        <v>644</v>
      </c>
    </row>
    <row r="569" spans="1:13" ht="15.5" hidden="1" outlineLevel="1" x14ac:dyDescent="0.35">
      <c r="A569" s="146">
        <f>A568</f>
        <v>411</v>
      </c>
      <c r="B569" s="186"/>
      <c r="C569" s="211" t="s">
        <v>594</v>
      </c>
      <c r="D569" s="8"/>
      <c r="E569" s="9"/>
      <c r="F569" s="3"/>
      <c r="G569" s="3"/>
      <c r="H569" s="224"/>
      <c r="I569" s="30"/>
      <c r="J569" s="5"/>
      <c r="K569" s="5"/>
      <c r="L569" s="236"/>
      <c r="M569" s="17"/>
    </row>
    <row r="570" spans="1:13" ht="15.5" hidden="1" outlineLevel="1" x14ac:dyDescent="0.35">
      <c r="A570" s="32">
        <f t="shared" si="65"/>
        <v>412</v>
      </c>
      <c r="B570" s="186">
        <v>76</v>
      </c>
      <c r="C570" s="105" t="s">
        <v>592</v>
      </c>
      <c r="D570" s="8" t="s">
        <v>13</v>
      </c>
      <c r="E570" s="9">
        <v>1</v>
      </c>
      <c r="F570" s="3"/>
      <c r="G570" s="3"/>
      <c r="H570" s="224">
        <f t="shared" si="66"/>
        <v>0</v>
      </c>
      <c r="I570" s="30">
        <f t="shared" si="67"/>
        <v>0</v>
      </c>
      <c r="J570" s="5">
        <f t="shared" si="68"/>
        <v>0</v>
      </c>
      <c r="K570" s="5">
        <f t="shared" si="69"/>
        <v>0</v>
      </c>
      <c r="L570" s="236"/>
      <c r="M570" s="17" t="s">
        <v>643</v>
      </c>
    </row>
    <row r="571" spans="1:13" ht="15.5" hidden="1" outlineLevel="1" x14ac:dyDescent="0.35">
      <c r="A571" s="32">
        <f t="shared" si="65"/>
        <v>413</v>
      </c>
      <c r="B571" s="186">
        <v>77</v>
      </c>
      <c r="C571" s="105" t="s">
        <v>595</v>
      </c>
      <c r="D571" s="8" t="s">
        <v>13</v>
      </c>
      <c r="E571" s="9">
        <v>1</v>
      </c>
      <c r="F571" s="3"/>
      <c r="G571" s="3"/>
      <c r="H571" s="224">
        <f t="shared" si="66"/>
        <v>0</v>
      </c>
      <c r="I571" s="30">
        <f t="shared" si="67"/>
        <v>0</v>
      </c>
      <c r="J571" s="5">
        <f t="shared" si="68"/>
        <v>0</v>
      </c>
      <c r="K571" s="5">
        <f t="shared" si="69"/>
        <v>0</v>
      </c>
      <c r="L571" s="236"/>
      <c r="M571" s="17" t="s">
        <v>644</v>
      </c>
    </row>
    <row r="572" spans="1:13" ht="15.5" hidden="1" outlineLevel="1" x14ac:dyDescent="0.35">
      <c r="A572" s="146">
        <f>A571</f>
        <v>413</v>
      </c>
      <c r="B572" s="186"/>
      <c r="C572" s="211" t="s">
        <v>596</v>
      </c>
      <c r="D572" s="8"/>
      <c r="E572" s="9"/>
      <c r="F572" s="3"/>
      <c r="G572" s="3"/>
      <c r="H572" s="224"/>
      <c r="I572" s="30"/>
      <c r="J572" s="5"/>
      <c r="K572" s="5"/>
      <c r="L572" s="236"/>
      <c r="M572" s="17"/>
    </row>
    <row r="573" spans="1:13" ht="15.5" hidden="1" outlineLevel="1" x14ac:dyDescent="0.35">
      <c r="A573" s="32">
        <f t="shared" si="65"/>
        <v>414</v>
      </c>
      <c r="B573" s="186">
        <v>78</v>
      </c>
      <c r="C573" s="105" t="s">
        <v>597</v>
      </c>
      <c r="D573" s="8" t="s">
        <v>8</v>
      </c>
      <c r="E573" s="9">
        <f>10*0.6*0.5</f>
        <v>3</v>
      </c>
      <c r="F573" s="3"/>
      <c r="G573" s="3"/>
      <c r="H573" s="224">
        <f t="shared" si="66"/>
        <v>0</v>
      </c>
      <c r="I573" s="30">
        <f t="shared" si="67"/>
        <v>0</v>
      </c>
      <c r="J573" s="5">
        <f t="shared" si="68"/>
        <v>0</v>
      </c>
      <c r="K573" s="5">
        <f t="shared" si="69"/>
        <v>0</v>
      </c>
      <c r="L573" s="236"/>
      <c r="M573" s="17" t="s">
        <v>645</v>
      </c>
    </row>
    <row r="574" spans="1:13" ht="15.5" hidden="1" outlineLevel="1" x14ac:dyDescent="0.35">
      <c r="A574" s="32">
        <f t="shared" si="65"/>
        <v>415</v>
      </c>
      <c r="B574" s="186">
        <v>79</v>
      </c>
      <c r="C574" s="105" t="s">
        <v>598</v>
      </c>
      <c r="D574" s="8" t="s">
        <v>8</v>
      </c>
      <c r="E574" s="9">
        <v>3</v>
      </c>
      <c r="F574" s="3"/>
      <c r="G574" s="3"/>
      <c r="H574" s="224">
        <f t="shared" si="66"/>
        <v>0</v>
      </c>
      <c r="I574" s="30">
        <f t="shared" si="67"/>
        <v>0</v>
      </c>
      <c r="J574" s="5">
        <f t="shared" si="68"/>
        <v>0</v>
      </c>
      <c r="K574" s="5">
        <f t="shared" si="69"/>
        <v>0</v>
      </c>
      <c r="L574" s="236"/>
      <c r="M574" s="17" t="s">
        <v>646</v>
      </c>
    </row>
    <row r="575" spans="1:13" ht="15.5" hidden="1" outlineLevel="1" x14ac:dyDescent="0.35">
      <c r="A575" s="32">
        <f t="shared" si="65"/>
        <v>416</v>
      </c>
      <c r="B575" s="186">
        <v>80</v>
      </c>
      <c r="C575" s="105" t="s">
        <v>599</v>
      </c>
      <c r="D575" s="8" t="s">
        <v>13</v>
      </c>
      <c r="E575" s="9">
        <v>4</v>
      </c>
      <c r="F575" s="3"/>
      <c r="G575" s="3"/>
      <c r="H575" s="224">
        <f t="shared" si="66"/>
        <v>0</v>
      </c>
      <c r="I575" s="30">
        <f t="shared" si="67"/>
        <v>0</v>
      </c>
      <c r="J575" s="5">
        <f t="shared" si="68"/>
        <v>0</v>
      </c>
      <c r="K575" s="5">
        <f t="shared" si="69"/>
        <v>0</v>
      </c>
      <c r="L575" s="236"/>
      <c r="M575" s="17" t="s">
        <v>647</v>
      </c>
    </row>
    <row r="576" spans="1:13" ht="28" hidden="1" outlineLevel="1" x14ac:dyDescent="0.35">
      <c r="A576" s="32">
        <f t="shared" si="65"/>
        <v>417</v>
      </c>
      <c r="B576" s="186">
        <v>81</v>
      </c>
      <c r="C576" s="105" t="s">
        <v>600</v>
      </c>
      <c r="D576" s="8" t="s">
        <v>16</v>
      </c>
      <c r="E576" s="9">
        <v>10</v>
      </c>
      <c r="F576" s="3"/>
      <c r="G576" s="3"/>
      <c r="H576" s="224">
        <f t="shared" si="66"/>
        <v>0</v>
      </c>
      <c r="I576" s="30">
        <f t="shared" si="67"/>
        <v>0</v>
      </c>
      <c r="J576" s="5">
        <f t="shared" si="68"/>
        <v>0</v>
      </c>
      <c r="K576" s="5">
        <f t="shared" si="69"/>
        <v>0</v>
      </c>
      <c r="L576" s="236"/>
      <c r="M576" s="17" t="s">
        <v>648</v>
      </c>
    </row>
    <row r="577" spans="1:13" ht="28" hidden="1" outlineLevel="1" x14ac:dyDescent="0.35">
      <c r="A577" s="32">
        <f t="shared" si="65"/>
        <v>418</v>
      </c>
      <c r="B577" s="186">
        <v>82</v>
      </c>
      <c r="C577" s="105" t="s">
        <v>601</v>
      </c>
      <c r="D577" s="8" t="s">
        <v>10</v>
      </c>
      <c r="E577" s="9">
        <v>20</v>
      </c>
      <c r="F577" s="3"/>
      <c r="G577" s="3"/>
      <c r="H577" s="224">
        <f t="shared" si="66"/>
        <v>0</v>
      </c>
      <c r="I577" s="30">
        <f t="shared" si="67"/>
        <v>0</v>
      </c>
      <c r="J577" s="5">
        <f t="shared" si="68"/>
        <v>0</v>
      </c>
      <c r="K577" s="5">
        <f t="shared" si="69"/>
        <v>0</v>
      </c>
      <c r="L577" s="236"/>
      <c r="M577" s="17" t="s">
        <v>649</v>
      </c>
    </row>
    <row r="578" spans="1:13" ht="28" hidden="1" outlineLevel="1" x14ac:dyDescent="0.35">
      <c r="A578" s="32">
        <f t="shared" si="65"/>
        <v>419</v>
      </c>
      <c r="B578" s="186">
        <v>83</v>
      </c>
      <c r="C578" s="105" t="s">
        <v>602</v>
      </c>
      <c r="D578" s="8" t="s">
        <v>10</v>
      </c>
      <c r="E578" s="9">
        <v>20</v>
      </c>
      <c r="F578" s="3"/>
      <c r="G578" s="3"/>
      <c r="H578" s="224">
        <f t="shared" si="66"/>
        <v>0</v>
      </c>
      <c r="I578" s="30">
        <f t="shared" si="67"/>
        <v>0</v>
      </c>
      <c r="J578" s="5">
        <f t="shared" si="68"/>
        <v>0</v>
      </c>
      <c r="K578" s="5">
        <f t="shared" si="69"/>
        <v>0</v>
      </c>
      <c r="L578" s="236"/>
      <c r="M578" s="17" t="s">
        <v>650</v>
      </c>
    </row>
    <row r="579" spans="1:13" ht="15.5" hidden="1" outlineLevel="1" x14ac:dyDescent="0.35">
      <c r="A579" s="146">
        <f>A578</f>
        <v>419</v>
      </c>
      <c r="B579" s="186"/>
      <c r="C579" s="211" t="s">
        <v>603</v>
      </c>
      <c r="D579" s="8"/>
      <c r="E579" s="9"/>
      <c r="F579" s="3"/>
      <c r="G579" s="3"/>
      <c r="H579" s="224"/>
      <c r="I579" s="30"/>
      <c r="J579" s="5"/>
      <c r="K579" s="5"/>
      <c r="L579" s="236"/>
      <c r="M579" s="17"/>
    </row>
    <row r="580" spans="1:13" ht="15.5" hidden="1" outlineLevel="1" x14ac:dyDescent="0.35">
      <c r="A580" s="32">
        <f t="shared" ref="A580:A644" si="70">A579+1</f>
        <v>420</v>
      </c>
      <c r="B580" s="186">
        <v>84</v>
      </c>
      <c r="C580" s="105" t="s">
        <v>597</v>
      </c>
      <c r="D580" s="8" t="s">
        <v>8</v>
      </c>
      <c r="E580" s="9">
        <v>3</v>
      </c>
      <c r="F580" s="3"/>
      <c r="G580" s="3"/>
      <c r="H580" s="224">
        <f t="shared" si="66"/>
        <v>0</v>
      </c>
      <c r="I580" s="30">
        <f t="shared" si="67"/>
        <v>0</v>
      </c>
      <c r="J580" s="5">
        <f t="shared" si="68"/>
        <v>0</v>
      </c>
      <c r="K580" s="5">
        <f t="shared" si="69"/>
        <v>0</v>
      </c>
      <c r="L580" s="236"/>
      <c r="M580" s="17" t="s">
        <v>645</v>
      </c>
    </row>
    <row r="581" spans="1:13" ht="15.5" hidden="1" outlineLevel="1" x14ac:dyDescent="0.35">
      <c r="A581" s="32">
        <f t="shared" si="70"/>
        <v>421</v>
      </c>
      <c r="B581" s="186">
        <v>85</v>
      </c>
      <c r="C581" s="105" t="s">
        <v>598</v>
      </c>
      <c r="D581" s="8" t="s">
        <v>8</v>
      </c>
      <c r="E581" s="9">
        <v>3</v>
      </c>
      <c r="F581" s="3"/>
      <c r="G581" s="3"/>
      <c r="H581" s="224">
        <f t="shared" si="66"/>
        <v>0</v>
      </c>
      <c r="I581" s="30">
        <f t="shared" si="67"/>
        <v>0</v>
      </c>
      <c r="J581" s="5">
        <f t="shared" si="68"/>
        <v>0</v>
      </c>
      <c r="K581" s="5">
        <f t="shared" si="69"/>
        <v>0</v>
      </c>
      <c r="L581" s="236"/>
      <c r="M581" s="17" t="s">
        <v>646</v>
      </c>
    </row>
    <row r="582" spans="1:13" ht="15.5" hidden="1" outlineLevel="1" x14ac:dyDescent="0.35">
      <c r="A582" s="32">
        <f t="shared" si="70"/>
        <v>422</v>
      </c>
      <c r="B582" s="186">
        <v>86</v>
      </c>
      <c r="C582" s="105" t="s">
        <v>599</v>
      </c>
      <c r="D582" s="8" t="s">
        <v>13</v>
      </c>
      <c r="E582" s="9">
        <v>3</v>
      </c>
      <c r="F582" s="3"/>
      <c r="G582" s="3"/>
      <c r="H582" s="224">
        <f t="shared" si="66"/>
        <v>0</v>
      </c>
      <c r="I582" s="30">
        <f t="shared" si="67"/>
        <v>0</v>
      </c>
      <c r="J582" s="5">
        <f t="shared" si="68"/>
        <v>0</v>
      </c>
      <c r="K582" s="5">
        <f t="shared" si="69"/>
        <v>0</v>
      </c>
      <c r="L582" s="236"/>
      <c r="M582" s="17" t="s">
        <v>647</v>
      </c>
    </row>
    <row r="583" spans="1:13" ht="28" hidden="1" outlineLevel="1" x14ac:dyDescent="0.35">
      <c r="A583" s="32">
        <f t="shared" si="70"/>
        <v>423</v>
      </c>
      <c r="B583" s="186">
        <v>87</v>
      </c>
      <c r="C583" s="105" t="s">
        <v>600</v>
      </c>
      <c r="D583" s="8" t="s">
        <v>16</v>
      </c>
      <c r="E583" s="9">
        <v>10</v>
      </c>
      <c r="F583" s="3"/>
      <c r="G583" s="3"/>
      <c r="H583" s="224">
        <f t="shared" si="66"/>
        <v>0</v>
      </c>
      <c r="I583" s="30">
        <f t="shared" si="67"/>
        <v>0</v>
      </c>
      <c r="J583" s="5">
        <f t="shared" si="68"/>
        <v>0</v>
      </c>
      <c r="K583" s="5">
        <f t="shared" si="69"/>
        <v>0</v>
      </c>
      <c r="L583" s="236"/>
      <c r="M583" s="17" t="s">
        <v>648</v>
      </c>
    </row>
    <row r="584" spans="1:13" ht="28" hidden="1" outlineLevel="1" x14ac:dyDescent="0.35">
      <c r="A584" s="32">
        <f t="shared" si="70"/>
        <v>424</v>
      </c>
      <c r="B584" s="186">
        <v>88</v>
      </c>
      <c r="C584" s="105" t="s">
        <v>601</v>
      </c>
      <c r="D584" s="8" t="s">
        <v>10</v>
      </c>
      <c r="E584" s="9">
        <v>20</v>
      </c>
      <c r="F584" s="3"/>
      <c r="G584" s="3"/>
      <c r="H584" s="224">
        <f t="shared" si="66"/>
        <v>0</v>
      </c>
      <c r="I584" s="30">
        <f t="shared" si="67"/>
        <v>0</v>
      </c>
      <c r="J584" s="5">
        <f t="shared" si="68"/>
        <v>0</v>
      </c>
      <c r="K584" s="5">
        <f t="shared" si="69"/>
        <v>0</v>
      </c>
      <c r="L584" s="236"/>
      <c r="M584" s="17" t="s">
        <v>649</v>
      </c>
    </row>
    <row r="585" spans="1:13" ht="28" hidden="1" outlineLevel="1" x14ac:dyDescent="0.35">
      <c r="A585" s="32">
        <f t="shared" si="70"/>
        <v>425</v>
      </c>
      <c r="B585" s="186">
        <v>89</v>
      </c>
      <c r="C585" s="105" t="s">
        <v>602</v>
      </c>
      <c r="D585" s="8" t="s">
        <v>10</v>
      </c>
      <c r="E585" s="9">
        <v>20</v>
      </c>
      <c r="F585" s="3"/>
      <c r="G585" s="3"/>
      <c r="H585" s="224">
        <f t="shared" si="66"/>
        <v>0</v>
      </c>
      <c r="I585" s="30">
        <f t="shared" si="67"/>
        <v>0</v>
      </c>
      <c r="J585" s="5">
        <f t="shared" si="68"/>
        <v>0</v>
      </c>
      <c r="K585" s="5">
        <f t="shared" si="69"/>
        <v>0</v>
      </c>
      <c r="L585" s="236"/>
      <c r="M585" s="17" t="s">
        <v>650</v>
      </c>
    </row>
    <row r="586" spans="1:13" ht="15.5" hidden="1" outlineLevel="1" x14ac:dyDescent="0.35">
      <c r="A586" s="146">
        <f>A585</f>
        <v>425</v>
      </c>
      <c r="B586" s="186"/>
      <c r="C586" s="211" t="s">
        <v>604</v>
      </c>
      <c r="D586" s="8"/>
      <c r="E586" s="9"/>
      <c r="F586" s="3"/>
      <c r="G586" s="3"/>
      <c r="H586" s="224"/>
      <c r="I586" s="30"/>
      <c r="J586" s="5"/>
      <c r="K586" s="5"/>
      <c r="L586" s="236"/>
      <c r="M586" s="17"/>
    </row>
    <row r="587" spans="1:13" ht="15.5" hidden="1" outlineLevel="1" x14ac:dyDescent="0.35">
      <c r="A587" s="32">
        <f t="shared" si="70"/>
        <v>426</v>
      </c>
      <c r="B587" s="186">
        <v>90</v>
      </c>
      <c r="C587" s="105" t="s">
        <v>597</v>
      </c>
      <c r="D587" s="8" t="s">
        <v>8</v>
      </c>
      <c r="E587" s="9">
        <f>3+3+3</f>
        <v>9</v>
      </c>
      <c r="F587" s="3"/>
      <c r="G587" s="3"/>
      <c r="H587" s="224">
        <f t="shared" si="66"/>
        <v>0</v>
      </c>
      <c r="I587" s="30">
        <f t="shared" si="67"/>
        <v>0</v>
      </c>
      <c r="J587" s="5">
        <f t="shared" si="68"/>
        <v>0</v>
      </c>
      <c r="K587" s="5">
        <f t="shared" si="69"/>
        <v>0</v>
      </c>
      <c r="L587" s="236"/>
      <c r="M587" s="17"/>
    </row>
    <row r="588" spans="1:13" ht="15.5" hidden="1" outlineLevel="1" x14ac:dyDescent="0.35">
      <c r="A588" s="32">
        <f t="shared" si="70"/>
        <v>427</v>
      </c>
      <c r="B588" s="186">
        <v>91</v>
      </c>
      <c r="C588" s="105" t="s">
        <v>598</v>
      </c>
      <c r="D588" s="8" t="s">
        <v>8</v>
      </c>
      <c r="E588" s="9">
        <v>9</v>
      </c>
      <c r="F588" s="3"/>
      <c r="G588" s="3"/>
      <c r="H588" s="224">
        <f t="shared" si="66"/>
        <v>0</v>
      </c>
      <c r="I588" s="30">
        <f t="shared" si="67"/>
        <v>0</v>
      </c>
      <c r="J588" s="5">
        <f t="shared" si="68"/>
        <v>0</v>
      </c>
      <c r="K588" s="5">
        <f t="shared" si="69"/>
        <v>0</v>
      </c>
      <c r="L588" s="236"/>
      <c r="M588" s="17" t="s">
        <v>651</v>
      </c>
    </row>
    <row r="589" spans="1:13" ht="15.5" hidden="1" outlineLevel="1" x14ac:dyDescent="0.35">
      <c r="A589" s="32">
        <f t="shared" si="70"/>
        <v>428</v>
      </c>
      <c r="B589" s="186">
        <v>92</v>
      </c>
      <c r="C589" s="105" t="s">
        <v>599</v>
      </c>
      <c r="D589" s="8" t="s">
        <v>13</v>
      </c>
      <c r="E589" s="9">
        <f>4+4+4</f>
        <v>12</v>
      </c>
      <c r="F589" s="3"/>
      <c r="G589" s="3"/>
      <c r="H589" s="224">
        <f t="shared" si="66"/>
        <v>0</v>
      </c>
      <c r="I589" s="30">
        <f t="shared" si="67"/>
        <v>0</v>
      </c>
      <c r="J589" s="5">
        <f t="shared" si="68"/>
        <v>0</v>
      </c>
      <c r="K589" s="5">
        <f t="shared" si="69"/>
        <v>0</v>
      </c>
      <c r="L589" s="236"/>
      <c r="M589" s="17" t="s">
        <v>652</v>
      </c>
    </row>
    <row r="590" spans="1:13" ht="28" hidden="1" outlineLevel="1" x14ac:dyDescent="0.35">
      <c r="A590" s="32">
        <f t="shared" si="70"/>
        <v>429</v>
      </c>
      <c r="B590" s="186">
        <v>93</v>
      </c>
      <c r="C590" s="105" t="s">
        <v>600</v>
      </c>
      <c r="D590" s="8" t="s">
        <v>16</v>
      </c>
      <c r="E590" s="9">
        <f>10+10+10</f>
        <v>30</v>
      </c>
      <c r="F590" s="3"/>
      <c r="G590" s="3"/>
      <c r="H590" s="224">
        <f t="shared" si="66"/>
        <v>0</v>
      </c>
      <c r="I590" s="30">
        <f t="shared" si="67"/>
        <v>0</v>
      </c>
      <c r="J590" s="5">
        <f t="shared" si="68"/>
        <v>0</v>
      </c>
      <c r="K590" s="5">
        <f t="shared" si="69"/>
        <v>0</v>
      </c>
      <c r="L590" s="236"/>
      <c r="M590" s="17" t="s">
        <v>653</v>
      </c>
    </row>
    <row r="591" spans="1:13" ht="28" hidden="1" outlineLevel="1" x14ac:dyDescent="0.35">
      <c r="A591" s="32">
        <f t="shared" si="70"/>
        <v>430</v>
      </c>
      <c r="B591" s="186">
        <v>94</v>
      </c>
      <c r="C591" s="105" t="s">
        <v>601</v>
      </c>
      <c r="D591" s="8" t="s">
        <v>10</v>
      </c>
      <c r="E591" s="9">
        <f>60+60+60</f>
        <v>180</v>
      </c>
      <c r="F591" s="3"/>
      <c r="G591" s="3"/>
      <c r="H591" s="224">
        <f t="shared" si="66"/>
        <v>0</v>
      </c>
      <c r="I591" s="30">
        <f t="shared" si="67"/>
        <v>0</v>
      </c>
      <c r="J591" s="5">
        <f t="shared" si="68"/>
        <v>0</v>
      </c>
      <c r="K591" s="5">
        <f t="shared" si="69"/>
        <v>0</v>
      </c>
      <c r="L591" s="236"/>
      <c r="M591" s="17" t="s">
        <v>654</v>
      </c>
    </row>
    <row r="592" spans="1:13" ht="28" hidden="1" outlineLevel="1" x14ac:dyDescent="0.35">
      <c r="A592" s="32">
        <f t="shared" si="70"/>
        <v>431</v>
      </c>
      <c r="B592" s="186">
        <v>95</v>
      </c>
      <c r="C592" s="105" t="s">
        <v>602</v>
      </c>
      <c r="D592" s="8" t="s">
        <v>10</v>
      </c>
      <c r="E592" s="9">
        <f>40+40+40</f>
        <v>120</v>
      </c>
      <c r="F592" s="3"/>
      <c r="G592" s="3"/>
      <c r="H592" s="224">
        <f t="shared" si="66"/>
        <v>0</v>
      </c>
      <c r="I592" s="30">
        <f t="shared" si="67"/>
        <v>0</v>
      </c>
      <c r="J592" s="5">
        <f t="shared" si="68"/>
        <v>0</v>
      </c>
      <c r="K592" s="5">
        <f t="shared" si="69"/>
        <v>0</v>
      </c>
      <c r="L592" s="236"/>
      <c r="M592" s="17" t="s">
        <v>650</v>
      </c>
    </row>
    <row r="593" spans="1:13" ht="15.5" hidden="1" outlineLevel="1" x14ac:dyDescent="0.35">
      <c r="A593" s="32">
        <f t="shared" si="70"/>
        <v>432</v>
      </c>
      <c r="B593" s="186"/>
      <c r="C593" s="8" t="s">
        <v>75</v>
      </c>
      <c r="D593" s="8"/>
      <c r="E593" s="9"/>
      <c r="F593" s="3"/>
      <c r="G593" s="3"/>
      <c r="H593" s="224"/>
      <c r="I593" s="30"/>
      <c r="J593" s="5"/>
      <c r="K593" s="5"/>
      <c r="L593" s="236"/>
      <c r="M593" s="17"/>
    </row>
    <row r="594" spans="1:13" ht="15.5" hidden="1" outlineLevel="1" x14ac:dyDescent="0.35">
      <c r="A594" s="32">
        <f t="shared" si="70"/>
        <v>433</v>
      </c>
      <c r="B594" s="186">
        <v>96</v>
      </c>
      <c r="C594" s="105" t="s">
        <v>605</v>
      </c>
      <c r="D594" s="8" t="s">
        <v>8</v>
      </c>
      <c r="E594" s="9">
        <f>1+1</f>
        <v>2</v>
      </c>
      <c r="F594" s="3"/>
      <c r="G594" s="3"/>
      <c r="H594" s="224">
        <f t="shared" si="66"/>
        <v>0</v>
      </c>
      <c r="I594" s="30">
        <f t="shared" si="67"/>
        <v>0</v>
      </c>
      <c r="J594" s="5">
        <f t="shared" si="68"/>
        <v>0</v>
      </c>
      <c r="K594" s="5">
        <f t="shared" si="69"/>
        <v>0</v>
      </c>
      <c r="L594" s="236"/>
      <c r="M594" s="17"/>
    </row>
    <row r="595" spans="1:13" ht="15.5" hidden="1" outlineLevel="1" x14ac:dyDescent="0.35">
      <c r="A595" s="32">
        <v>434</v>
      </c>
      <c r="B595" s="186">
        <v>97</v>
      </c>
      <c r="C595" s="105" t="s">
        <v>766</v>
      </c>
      <c r="D595" s="8" t="s">
        <v>8</v>
      </c>
      <c r="E595" s="9">
        <v>5</v>
      </c>
      <c r="F595" s="3"/>
      <c r="G595" s="3"/>
      <c r="H595" s="224"/>
      <c r="I595" s="30"/>
      <c r="J595" s="5"/>
      <c r="K595" s="5"/>
      <c r="L595" s="236"/>
      <c r="M595" s="17"/>
    </row>
    <row r="596" spans="1:13" ht="15.5" hidden="1" outlineLevel="1" x14ac:dyDescent="0.35">
      <c r="A596" s="32">
        <v>435</v>
      </c>
      <c r="B596" s="186">
        <v>98</v>
      </c>
      <c r="C596" s="105" t="s">
        <v>767</v>
      </c>
      <c r="D596" s="8" t="s">
        <v>8</v>
      </c>
      <c r="E596" s="9">
        <v>5</v>
      </c>
      <c r="F596" s="3"/>
      <c r="G596" s="3"/>
      <c r="H596" s="224">
        <f t="shared" si="66"/>
        <v>0</v>
      </c>
      <c r="I596" s="30">
        <f t="shared" si="67"/>
        <v>0</v>
      </c>
      <c r="J596" s="5">
        <f t="shared" si="68"/>
        <v>0</v>
      </c>
      <c r="K596" s="5">
        <f t="shared" si="69"/>
        <v>0</v>
      </c>
      <c r="L596" s="236"/>
      <c r="M596" s="17" t="s">
        <v>655</v>
      </c>
    </row>
    <row r="597" spans="1:13" ht="28" hidden="1" outlineLevel="1" x14ac:dyDescent="0.35">
      <c r="A597" s="32">
        <f t="shared" si="70"/>
        <v>436</v>
      </c>
      <c r="B597" s="186">
        <v>99</v>
      </c>
      <c r="C597" s="7" t="s">
        <v>606</v>
      </c>
      <c r="D597" s="8" t="s">
        <v>607</v>
      </c>
      <c r="E597" s="9">
        <v>1</v>
      </c>
      <c r="F597" s="3"/>
      <c r="G597" s="3"/>
      <c r="H597" s="224">
        <f t="shared" si="66"/>
        <v>0</v>
      </c>
      <c r="I597" s="30">
        <f t="shared" si="67"/>
        <v>0</v>
      </c>
      <c r="J597" s="5">
        <f t="shared" si="68"/>
        <v>0</v>
      </c>
      <c r="K597" s="5">
        <f t="shared" si="69"/>
        <v>0</v>
      </c>
      <c r="L597" s="236"/>
      <c r="M597" s="17"/>
    </row>
    <row r="598" spans="1:13" ht="15.5" collapsed="1" x14ac:dyDescent="0.35">
      <c r="A598" s="146">
        <f>A597</f>
        <v>436</v>
      </c>
      <c r="B598" s="186"/>
      <c r="C598" s="213" t="s">
        <v>656</v>
      </c>
      <c r="D598" s="110"/>
      <c r="E598" s="111"/>
      <c r="F598" s="3"/>
      <c r="G598" s="3"/>
      <c r="H598" s="228"/>
      <c r="I598" s="30"/>
      <c r="J598" s="5"/>
      <c r="K598" s="5"/>
      <c r="L598" s="236"/>
      <c r="M598" s="17"/>
    </row>
    <row r="599" spans="1:13" ht="31" hidden="1" outlineLevel="1" x14ac:dyDescent="0.35">
      <c r="A599" s="32">
        <f t="shared" si="70"/>
        <v>437</v>
      </c>
      <c r="B599" s="186">
        <v>1</v>
      </c>
      <c r="C599" s="112" t="s">
        <v>657</v>
      </c>
      <c r="D599" s="113" t="s">
        <v>13</v>
      </c>
      <c r="E599" s="113">
        <v>112</v>
      </c>
      <c r="F599" s="3"/>
      <c r="G599" s="3"/>
      <c r="H599" s="224">
        <f t="shared" ref="H599" si="71">G599+F599</f>
        <v>0</v>
      </c>
      <c r="I599" s="30">
        <f t="shared" ref="I599" si="72">F599/E599</f>
        <v>0</v>
      </c>
      <c r="J599" s="5">
        <f t="shared" ref="J599" si="73">G599/E599</f>
        <v>0</v>
      </c>
      <c r="K599" s="5">
        <f t="shared" ref="K599" si="74">J599+I599</f>
        <v>0</v>
      </c>
      <c r="L599" s="236"/>
      <c r="M599" s="17" t="s">
        <v>697</v>
      </c>
    </row>
    <row r="600" spans="1:13" ht="139.5" hidden="1" outlineLevel="1" x14ac:dyDescent="0.35">
      <c r="A600" s="32">
        <f t="shared" si="70"/>
        <v>438</v>
      </c>
      <c r="B600" s="186">
        <v>2</v>
      </c>
      <c r="C600" s="112" t="s">
        <v>658</v>
      </c>
      <c r="D600" s="114" t="s">
        <v>13</v>
      </c>
      <c r="E600" s="114">
        <v>112</v>
      </c>
      <c r="F600" s="3"/>
      <c r="G600" s="3"/>
      <c r="H600" s="224">
        <f t="shared" ref="H600:H663" si="75">G600+F600</f>
        <v>0</v>
      </c>
      <c r="I600" s="30">
        <f t="shared" ref="I600:I663" si="76">F600/E600</f>
        <v>0</v>
      </c>
      <c r="J600" s="5">
        <f t="shared" ref="J600:J663" si="77">G600/E600</f>
        <v>0</v>
      </c>
      <c r="K600" s="5">
        <f t="shared" ref="K600:K663" si="78">J600+I600</f>
        <v>0</v>
      </c>
      <c r="L600" s="236"/>
      <c r="M600" s="17" t="s">
        <v>698</v>
      </c>
    </row>
    <row r="601" spans="1:13" ht="31" hidden="1" outlineLevel="1" x14ac:dyDescent="0.35">
      <c r="A601" s="32">
        <f t="shared" si="70"/>
        <v>439</v>
      </c>
      <c r="B601" s="186">
        <v>3</v>
      </c>
      <c r="C601" s="112" t="s">
        <v>659</v>
      </c>
      <c r="D601" s="43" t="s">
        <v>20</v>
      </c>
      <c r="E601" s="115">
        <v>511</v>
      </c>
      <c r="F601" s="3"/>
      <c r="G601" s="3"/>
      <c r="H601" s="224">
        <f t="shared" si="75"/>
        <v>0</v>
      </c>
      <c r="I601" s="30">
        <f t="shared" si="76"/>
        <v>0</v>
      </c>
      <c r="J601" s="5">
        <f t="shared" si="77"/>
        <v>0</v>
      </c>
      <c r="K601" s="5">
        <f t="shared" si="78"/>
        <v>0</v>
      </c>
      <c r="L601" s="238"/>
      <c r="M601" s="64" t="s">
        <v>699</v>
      </c>
    </row>
    <row r="602" spans="1:13" ht="31" hidden="1" outlineLevel="1" x14ac:dyDescent="0.35">
      <c r="A602" s="32">
        <f t="shared" si="70"/>
        <v>440</v>
      </c>
      <c r="B602" s="186">
        <v>4</v>
      </c>
      <c r="C602" s="116" t="s">
        <v>660</v>
      </c>
      <c r="D602" s="114" t="s">
        <v>13</v>
      </c>
      <c r="E602" s="113">
        <v>896</v>
      </c>
      <c r="F602" s="3"/>
      <c r="G602" s="3"/>
      <c r="H602" s="224">
        <f t="shared" si="75"/>
        <v>0</v>
      </c>
      <c r="I602" s="30">
        <f t="shared" si="76"/>
        <v>0</v>
      </c>
      <c r="J602" s="5">
        <f t="shared" si="77"/>
        <v>0</v>
      </c>
      <c r="K602" s="5">
        <f t="shared" si="78"/>
        <v>0</v>
      </c>
      <c r="L602" s="236"/>
      <c r="M602" s="17" t="s">
        <v>700</v>
      </c>
    </row>
    <row r="603" spans="1:13" ht="294.5" hidden="1" outlineLevel="1" x14ac:dyDescent="0.35">
      <c r="A603" s="32">
        <f t="shared" si="70"/>
        <v>441</v>
      </c>
      <c r="B603" s="186">
        <v>5</v>
      </c>
      <c r="C603" s="117" t="s">
        <v>661</v>
      </c>
      <c r="D603" s="118" t="s">
        <v>718</v>
      </c>
      <c r="E603" s="119">
        <v>336</v>
      </c>
      <c r="F603" s="3"/>
      <c r="G603" s="3"/>
      <c r="H603" s="224">
        <f t="shared" si="75"/>
        <v>0</v>
      </c>
      <c r="I603" s="30">
        <f t="shared" si="76"/>
        <v>0</v>
      </c>
      <c r="J603" s="5">
        <f t="shared" si="77"/>
        <v>0</v>
      </c>
      <c r="K603" s="5">
        <f t="shared" si="78"/>
        <v>0</v>
      </c>
      <c r="L603" s="237"/>
      <c r="M603" s="133" t="s">
        <v>701</v>
      </c>
    </row>
    <row r="604" spans="1:13" ht="15.5" hidden="1" outlineLevel="1" x14ac:dyDescent="0.35">
      <c r="A604" s="32">
        <f t="shared" si="70"/>
        <v>442</v>
      </c>
      <c r="B604" s="186">
        <v>6</v>
      </c>
      <c r="C604" s="120" t="s">
        <v>662</v>
      </c>
      <c r="D604" s="121" t="s">
        <v>14</v>
      </c>
      <c r="E604" s="122">
        <v>168</v>
      </c>
      <c r="F604" s="3"/>
      <c r="G604" s="3"/>
      <c r="H604" s="224">
        <f t="shared" si="75"/>
        <v>0</v>
      </c>
      <c r="I604" s="30">
        <f t="shared" si="76"/>
        <v>0</v>
      </c>
      <c r="J604" s="5">
        <f t="shared" si="77"/>
        <v>0</v>
      </c>
      <c r="K604" s="5">
        <f t="shared" si="78"/>
        <v>0</v>
      </c>
      <c r="L604" s="237"/>
      <c r="M604" s="133" t="s">
        <v>702</v>
      </c>
    </row>
    <row r="605" spans="1:13" ht="15.5" hidden="1" outlineLevel="1" x14ac:dyDescent="0.35">
      <c r="A605" s="32">
        <f t="shared" si="70"/>
        <v>443</v>
      </c>
      <c r="B605" s="186">
        <v>7</v>
      </c>
      <c r="C605" s="112" t="s">
        <v>663</v>
      </c>
      <c r="D605" s="119" t="s">
        <v>20</v>
      </c>
      <c r="E605" s="119">
        <v>4</v>
      </c>
      <c r="F605" s="3"/>
      <c r="G605" s="3"/>
      <c r="H605" s="224">
        <f t="shared" si="75"/>
        <v>0</v>
      </c>
      <c r="I605" s="30">
        <f t="shared" si="76"/>
        <v>0</v>
      </c>
      <c r="J605" s="5">
        <f t="shared" si="77"/>
        <v>0</v>
      </c>
      <c r="K605" s="5">
        <f t="shared" si="78"/>
        <v>0</v>
      </c>
      <c r="L605" s="237"/>
      <c r="M605" s="133" t="s">
        <v>702</v>
      </c>
    </row>
    <row r="606" spans="1:13" ht="15.5" hidden="1" outlineLevel="1" x14ac:dyDescent="0.35">
      <c r="A606" s="32">
        <f t="shared" si="70"/>
        <v>444</v>
      </c>
      <c r="B606" s="186">
        <v>8</v>
      </c>
      <c r="C606" s="117" t="s">
        <v>664</v>
      </c>
      <c r="D606" s="118" t="s">
        <v>665</v>
      </c>
      <c r="E606" s="118">
        <v>336</v>
      </c>
      <c r="F606" s="3"/>
      <c r="G606" s="3"/>
      <c r="H606" s="224">
        <f t="shared" si="75"/>
        <v>0</v>
      </c>
      <c r="I606" s="30">
        <f t="shared" si="76"/>
        <v>0</v>
      </c>
      <c r="J606" s="5">
        <f t="shared" si="77"/>
        <v>0</v>
      </c>
      <c r="K606" s="5">
        <f t="shared" si="78"/>
        <v>0</v>
      </c>
      <c r="L606" s="237"/>
      <c r="M606" s="133"/>
    </row>
    <row r="607" spans="1:13" ht="42" hidden="1" outlineLevel="1" x14ac:dyDescent="0.35">
      <c r="A607" s="32">
        <f t="shared" si="70"/>
        <v>445</v>
      </c>
      <c r="B607" s="186">
        <v>9</v>
      </c>
      <c r="C607" s="117" t="s">
        <v>666</v>
      </c>
      <c r="D607" s="118" t="s">
        <v>9</v>
      </c>
      <c r="E607" s="118">
        <v>211.52</v>
      </c>
      <c r="F607" s="3"/>
      <c r="G607" s="3"/>
      <c r="H607" s="224">
        <f t="shared" si="75"/>
        <v>0</v>
      </c>
      <c r="I607" s="30">
        <f t="shared" si="76"/>
        <v>0</v>
      </c>
      <c r="J607" s="5">
        <f t="shared" si="77"/>
        <v>0</v>
      </c>
      <c r="K607" s="5">
        <f t="shared" si="78"/>
        <v>0</v>
      </c>
      <c r="L607" s="237"/>
      <c r="M607" s="133"/>
    </row>
    <row r="608" spans="1:13" ht="15.5" collapsed="1" x14ac:dyDescent="0.35">
      <c r="A608" s="146">
        <f>A607</f>
        <v>445</v>
      </c>
      <c r="B608" s="190"/>
      <c r="C608" s="213" t="s">
        <v>667</v>
      </c>
      <c r="D608" s="123"/>
      <c r="E608" s="124"/>
      <c r="F608" s="3"/>
      <c r="G608" s="3"/>
      <c r="H608" s="224"/>
      <c r="I608" s="30"/>
      <c r="J608" s="5"/>
      <c r="K608" s="5"/>
      <c r="L608" s="237"/>
      <c r="M608" s="133"/>
    </row>
    <row r="609" spans="1:13" ht="31" hidden="1" outlineLevel="1" x14ac:dyDescent="0.35">
      <c r="A609" s="32">
        <f t="shared" si="70"/>
        <v>446</v>
      </c>
      <c r="B609" s="190">
        <v>10</v>
      </c>
      <c r="C609" s="112" t="s">
        <v>657</v>
      </c>
      <c r="D609" s="113" t="s">
        <v>20</v>
      </c>
      <c r="E609" s="125">
        <v>112</v>
      </c>
      <c r="F609" s="3"/>
      <c r="G609" s="3"/>
      <c r="H609" s="224">
        <f t="shared" si="75"/>
        <v>0</v>
      </c>
      <c r="I609" s="30">
        <f t="shared" si="76"/>
        <v>0</v>
      </c>
      <c r="J609" s="5">
        <f t="shared" si="77"/>
        <v>0</v>
      </c>
      <c r="K609" s="5">
        <f t="shared" si="78"/>
        <v>0</v>
      </c>
      <c r="L609" s="236"/>
      <c r="M609" s="17" t="s">
        <v>697</v>
      </c>
    </row>
    <row r="610" spans="1:13" ht="139.5" hidden="1" outlineLevel="1" x14ac:dyDescent="0.35">
      <c r="A610" s="32">
        <f t="shared" si="70"/>
        <v>447</v>
      </c>
      <c r="B610" s="190">
        <v>11</v>
      </c>
      <c r="C610" s="112" t="s">
        <v>658</v>
      </c>
      <c r="D610" s="114" t="s">
        <v>13</v>
      </c>
      <c r="E610" s="125">
        <v>112</v>
      </c>
      <c r="F610" s="3"/>
      <c r="G610" s="3"/>
      <c r="H610" s="224">
        <f t="shared" si="75"/>
        <v>0</v>
      </c>
      <c r="I610" s="30">
        <f t="shared" si="76"/>
        <v>0</v>
      </c>
      <c r="J610" s="5">
        <f t="shared" si="77"/>
        <v>0</v>
      </c>
      <c r="K610" s="5">
        <f t="shared" si="78"/>
        <v>0</v>
      </c>
      <c r="L610" s="236"/>
      <c r="M610" s="17" t="s">
        <v>698</v>
      </c>
    </row>
    <row r="611" spans="1:13" ht="46.5" hidden="1" outlineLevel="1" x14ac:dyDescent="0.35">
      <c r="A611" s="32">
        <f t="shared" si="70"/>
        <v>448</v>
      </c>
      <c r="B611" s="190">
        <v>12</v>
      </c>
      <c r="C611" s="112" t="s">
        <v>659</v>
      </c>
      <c r="D611" s="43" t="s">
        <v>20</v>
      </c>
      <c r="E611" s="101">
        <v>606</v>
      </c>
      <c r="F611" s="3"/>
      <c r="G611" s="3"/>
      <c r="H611" s="224">
        <f t="shared" si="75"/>
        <v>0</v>
      </c>
      <c r="I611" s="30">
        <f t="shared" si="76"/>
        <v>0</v>
      </c>
      <c r="J611" s="5">
        <f t="shared" si="77"/>
        <v>0</v>
      </c>
      <c r="K611" s="5">
        <f t="shared" si="78"/>
        <v>0</v>
      </c>
      <c r="L611" s="237"/>
      <c r="M611" s="133" t="s">
        <v>703</v>
      </c>
    </row>
    <row r="612" spans="1:13" ht="31" hidden="1" outlineLevel="1" x14ac:dyDescent="0.35">
      <c r="A612" s="32">
        <f t="shared" si="70"/>
        <v>449</v>
      </c>
      <c r="B612" s="190">
        <v>13</v>
      </c>
      <c r="C612" s="116" t="s">
        <v>660</v>
      </c>
      <c r="D612" s="114" t="s">
        <v>20</v>
      </c>
      <c r="E612" s="125">
        <v>896</v>
      </c>
      <c r="F612" s="3"/>
      <c r="G612" s="3"/>
      <c r="H612" s="224">
        <f t="shared" si="75"/>
        <v>0</v>
      </c>
      <c r="I612" s="30">
        <f t="shared" si="76"/>
        <v>0</v>
      </c>
      <c r="J612" s="5">
        <f t="shared" si="77"/>
        <v>0</v>
      </c>
      <c r="K612" s="5">
        <f t="shared" si="78"/>
        <v>0</v>
      </c>
      <c r="L612" s="236"/>
      <c r="M612" s="17" t="s">
        <v>700</v>
      </c>
    </row>
    <row r="613" spans="1:13" ht="294.5" hidden="1" outlineLevel="1" x14ac:dyDescent="0.35">
      <c r="A613" s="32">
        <f t="shared" si="70"/>
        <v>450</v>
      </c>
      <c r="B613" s="186">
        <v>14</v>
      </c>
      <c r="C613" s="117" t="s">
        <v>661</v>
      </c>
      <c r="D613" s="118" t="s">
        <v>718</v>
      </c>
      <c r="E613" s="125">
        <v>336</v>
      </c>
      <c r="F613" s="3"/>
      <c r="G613" s="3"/>
      <c r="H613" s="224">
        <f t="shared" si="75"/>
        <v>0</v>
      </c>
      <c r="I613" s="30">
        <f t="shared" si="76"/>
        <v>0</v>
      </c>
      <c r="J613" s="5">
        <f t="shared" si="77"/>
        <v>0</v>
      </c>
      <c r="K613" s="5">
        <f t="shared" si="78"/>
        <v>0</v>
      </c>
      <c r="L613" s="237"/>
      <c r="M613" s="133" t="s">
        <v>704</v>
      </c>
    </row>
    <row r="614" spans="1:13" ht="15.5" hidden="1" outlineLevel="1" x14ac:dyDescent="0.35">
      <c r="A614" s="32">
        <f t="shared" si="70"/>
        <v>451</v>
      </c>
      <c r="B614" s="190">
        <v>15</v>
      </c>
      <c r="C614" s="120" t="s">
        <v>662</v>
      </c>
      <c r="D614" s="121" t="s">
        <v>14</v>
      </c>
      <c r="E614" s="101">
        <v>168</v>
      </c>
      <c r="F614" s="3"/>
      <c r="G614" s="3"/>
      <c r="H614" s="224">
        <f t="shared" si="75"/>
        <v>0</v>
      </c>
      <c r="I614" s="30">
        <f t="shared" si="76"/>
        <v>0</v>
      </c>
      <c r="J614" s="5">
        <f t="shared" si="77"/>
        <v>0</v>
      </c>
      <c r="K614" s="5">
        <f t="shared" si="78"/>
        <v>0</v>
      </c>
      <c r="L614" s="237"/>
      <c r="M614" s="133" t="s">
        <v>702</v>
      </c>
    </row>
    <row r="615" spans="1:13" ht="15.5" hidden="1" outlineLevel="1" x14ac:dyDescent="0.35">
      <c r="A615" s="32">
        <f t="shared" si="70"/>
        <v>452</v>
      </c>
      <c r="B615" s="186">
        <v>16</v>
      </c>
      <c r="C615" s="112" t="s">
        <v>663</v>
      </c>
      <c r="D615" s="119" t="s">
        <v>13</v>
      </c>
      <c r="E615" s="125">
        <v>4</v>
      </c>
      <c r="F615" s="3"/>
      <c r="G615" s="3"/>
      <c r="H615" s="224">
        <f t="shared" si="75"/>
        <v>0</v>
      </c>
      <c r="I615" s="30">
        <f t="shared" si="76"/>
        <v>0</v>
      </c>
      <c r="J615" s="5">
        <f t="shared" si="77"/>
        <v>0</v>
      </c>
      <c r="K615" s="5">
        <f t="shared" si="78"/>
        <v>0</v>
      </c>
      <c r="L615" s="237"/>
      <c r="M615" s="133" t="s">
        <v>702</v>
      </c>
    </row>
    <row r="616" spans="1:13" ht="15.5" hidden="1" outlineLevel="1" x14ac:dyDescent="0.35">
      <c r="A616" s="32">
        <f t="shared" si="70"/>
        <v>453</v>
      </c>
      <c r="B616" s="190">
        <v>17</v>
      </c>
      <c r="C616" s="117" t="s">
        <v>664</v>
      </c>
      <c r="D616" s="118" t="s">
        <v>665</v>
      </c>
      <c r="E616" s="125">
        <v>336</v>
      </c>
      <c r="F616" s="3"/>
      <c r="G616" s="3"/>
      <c r="H616" s="224">
        <f t="shared" si="75"/>
        <v>0</v>
      </c>
      <c r="I616" s="30">
        <f t="shared" si="76"/>
        <v>0</v>
      </c>
      <c r="J616" s="5">
        <f t="shared" si="77"/>
        <v>0</v>
      </c>
      <c r="K616" s="5">
        <f t="shared" si="78"/>
        <v>0</v>
      </c>
      <c r="L616" s="237"/>
      <c r="M616" s="133"/>
    </row>
    <row r="617" spans="1:13" ht="42" hidden="1" outlineLevel="1" x14ac:dyDescent="0.35">
      <c r="A617" s="32">
        <f t="shared" si="70"/>
        <v>454</v>
      </c>
      <c r="B617" s="186">
        <v>18</v>
      </c>
      <c r="C617" s="117" t="s">
        <v>666</v>
      </c>
      <c r="D617" s="118" t="s">
        <v>9</v>
      </c>
      <c r="E617" s="124">
        <v>231.85</v>
      </c>
      <c r="F617" s="3"/>
      <c r="G617" s="3"/>
      <c r="H617" s="224">
        <f t="shared" si="75"/>
        <v>0</v>
      </c>
      <c r="I617" s="30">
        <f t="shared" si="76"/>
        <v>0</v>
      </c>
      <c r="J617" s="5">
        <f t="shared" si="77"/>
        <v>0</v>
      </c>
      <c r="K617" s="5">
        <f t="shared" si="78"/>
        <v>0</v>
      </c>
      <c r="L617" s="237"/>
      <c r="M617" s="134"/>
    </row>
    <row r="618" spans="1:13" ht="15.5" collapsed="1" x14ac:dyDescent="0.35">
      <c r="A618" s="146">
        <f>A617</f>
        <v>454</v>
      </c>
      <c r="B618" s="190"/>
      <c r="C618" s="213" t="s">
        <v>668</v>
      </c>
      <c r="D618" s="123"/>
      <c r="E618" s="125"/>
      <c r="F618" s="3"/>
      <c r="G618" s="3"/>
      <c r="H618" s="224"/>
      <c r="I618" s="30"/>
      <c r="J618" s="5"/>
      <c r="K618" s="5"/>
      <c r="L618" s="237"/>
      <c r="M618" s="133"/>
    </row>
    <row r="619" spans="1:13" ht="31" hidden="1" outlineLevel="1" x14ac:dyDescent="0.35">
      <c r="A619" s="32">
        <f t="shared" si="70"/>
        <v>455</v>
      </c>
      <c r="B619" s="186">
        <v>19</v>
      </c>
      <c r="C619" s="112" t="s">
        <v>657</v>
      </c>
      <c r="D619" s="113" t="s">
        <v>20</v>
      </c>
      <c r="E619" s="125">
        <v>112</v>
      </c>
      <c r="F619" s="3"/>
      <c r="G619" s="3"/>
      <c r="H619" s="224">
        <f t="shared" si="75"/>
        <v>0</v>
      </c>
      <c r="I619" s="30">
        <f t="shared" si="76"/>
        <v>0</v>
      </c>
      <c r="J619" s="5">
        <f t="shared" si="77"/>
        <v>0</v>
      </c>
      <c r="K619" s="5">
        <f t="shared" si="78"/>
        <v>0</v>
      </c>
      <c r="L619" s="236"/>
      <c r="M619" s="17" t="s">
        <v>697</v>
      </c>
    </row>
    <row r="620" spans="1:13" ht="139.5" hidden="1" outlineLevel="1" x14ac:dyDescent="0.35">
      <c r="A620" s="32">
        <f t="shared" si="70"/>
        <v>456</v>
      </c>
      <c r="B620" s="190">
        <v>20</v>
      </c>
      <c r="C620" s="112" t="s">
        <v>658</v>
      </c>
      <c r="D620" s="114" t="s">
        <v>20</v>
      </c>
      <c r="E620" s="125">
        <v>112</v>
      </c>
      <c r="F620" s="3"/>
      <c r="G620" s="3"/>
      <c r="H620" s="224">
        <f t="shared" si="75"/>
        <v>0</v>
      </c>
      <c r="I620" s="30">
        <f t="shared" si="76"/>
        <v>0</v>
      </c>
      <c r="J620" s="5">
        <f t="shared" si="77"/>
        <v>0</v>
      </c>
      <c r="K620" s="5">
        <f t="shared" si="78"/>
        <v>0</v>
      </c>
      <c r="L620" s="236"/>
      <c r="M620" s="17" t="s">
        <v>698</v>
      </c>
    </row>
    <row r="621" spans="1:13" ht="46.5" hidden="1" outlineLevel="1" x14ac:dyDescent="0.35">
      <c r="A621" s="32">
        <f t="shared" si="70"/>
        <v>457</v>
      </c>
      <c r="B621" s="186">
        <v>21</v>
      </c>
      <c r="C621" s="112" t="s">
        <v>659</v>
      </c>
      <c r="D621" s="43" t="s">
        <v>20</v>
      </c>
      <c r="E621" s="9">
        <v>540</v>
      </c>
      <c r="F621" s="3"/>
      <c r="G621" s="3"/>
      <c r="H621" s="224">
        <f t="shared" si="75"/>
        <v>0</v>
      </c>
      <c r="I621" s="30">
        <f t="shared" si="76"/>
        <v>0</v>
      </c>
      <c r="J621" s="5">
        <f t="shared" si="77"/>
        <v>0</v>
      </c>
      <c r="K621" s="5">
        <f t="shared" si="78"/>
        <v>0</v>
      </c>
      <c r="L621" s="237"/>
      <c r="M621" s="133" t="s">
        <v>705</v>
      </c>
    </row>
    <row r="622" spans="1:13" ht="31" hidden="1" outlineLevel="1" x14ac:dyDescent="0.35">
      <c r="A622" s="32">
        <f t="shared" si="70"/>
        <v>458</v>
      </c>
      <c r="B622" s="190">
        <v>22</v>
      </c>
      <c r="C622" s="116" t="s">
        <v>660</v>
      </c>
      <c r="D622" s="114" t="s">
        <v>20</v>
      </c>
      <c r="E622" s="125">
        <v>896</v>
      </c>
      <c r="F622" s="3"/>
      <c r="G622" s="3"/>
      <c r="H622" s="224">
        <f t="shared" si="75"/>
        <v>0</v>
      </c>
      <c r="I622" s="30">
        <f t="shared" si="76"/>
        <v>0</v>
      </c>
      <c r="J622" s="5">
        <f t="shared" si="77"/>
        <v>0</v>
      </c>
      <c r="K622" s="5">
        <f t="shared" si="78"/>
        <v>0</v>
      </c>
      <c r="L622" s="236"/>
      <c r="M622" s="17" t="s">
        <v>700</v>
      </c>
    </row>
    <row r="623" spans="1:13" ht="294.5" hidden="1" outlineLevel="1" x14ac:dyDescent="0.35">
      <c r="A623" s="32">
        <f t="shared" si="70"/>
        <v>459</v>
      </c>
      <c r="B623" s="186">
        <v>23</v>
      </c>
      <c r="C623" s="117" t="s">
        <v>661</v>
      </c>
      <c r="D623" s="118" t="s">
        <v>718</v>
      </c>
      <c r="E623" s="125">
        <v>336</v>
      </c>
      <c r="F623" s="3"/>
      <c r="G623" s="3"/>
      <c r="H623" s="224">
        <f t="shared" si="75"/>
        <v>0</v>
      </c>
      <c r="I623" s="30">
        <f t="shared" si="76"/>
        <v>0</v>
      </c>
      <c r="J623" s="5">
        <f t="shared" si="77"/>
        <v>0</v>
      </c>
      <c r="K623" s="5">
        <f t="shared" si="78"/>
        <v>0</v>
      </c>
      <c r="L623" s="237"/>
      <c r="M623" s="133" t="s">
        <v>704</v>
      </c>
    </row>
    <row r="624" spans="1:13" ht="15.5" hidden="1" outlineLevel="1" x14ac:dyDescent="0.35">
      <c r="A624" s="32">
        <f t="shared" si="70"/>
        <v>460</v>
      </c>
      <c r="B624" s="190">
        <v>24</v>
      </c>
      <c r="C624" s="120" t="s">
        <v>662</v>
      </c>
      <c r="D624" s="121" t="s">
        <v>14</v>
      </c>
      <c r="E624" s="101">
        <v>168</v>
      </c>
      <c r="F624" s="3"/>
      <c r="G624" s="3"/>
      <c r="H624" s="224">
        <f t="shared" si="75"/>
        <v>0</v>
      </c>
      <c r="I624" s="30">
        <f t="shared" si="76"/>
        <v>0</v>
      </c>
      <c r="J624" s="5">
        <f t="shared" si="77"/>
        <v>0</v>
      </c>
      <c r="K624" s="5">
        <f t="shared" si="78"/>
        <v>0</v>
      </c>
      <c r="L624" s="237"/>
      <c r="M624" s="133" t="s">
        <v>702</v>
      </c>
    </row>
    <row r="625" spans="1:13" ht="15.5" hidden="1" outlineLevel="1" x14ac:dyDescent="0.35">
      <c r="A625" s="32">
        <f t="shared" si="70"/>
        <v>461</v>
      </c>
      <c r="B625" s="186">
        <v>25</v>
      </c>
      <c r="C625" s="112" t="s">
        <v>663</v>
      </c>
      <c r="D625" s="119" t="s">
        <v>13</v>
      </c>
      <c r="E625" s="125">
        <v>4</v>
      </c>
      <c r="F625" s="3"/>
      <c r="G625" s="3"/>
      <c r="H625" s="224">
        <f t="shared" si="75"/>
        <v>0</v>
      </c>
      <c r="I625" s="30">
        <f t="shared" si="76"/>
        <v>0</v>
      </c>
      <c r="J625" s="5">
        <f t="shared" si="77"/>
        <v>0</v>
      </c>
      <c r="K625" s="5">
        <f t="shared" si="78"/>
        <v>0</v>
      </c>
      <c r="L625" s="237"/>
      <c r="M625" s="133" t="s">
        <v>702</v>
      </c>
    </row>
    <row r="626" spans="1:13" ht="15.5" hidden="1" outlineLevel="1" x14ac:dyDescent="0.35">
      <c r="A626" s="32">
        <f t="shared" si="70"/>
        <v>462</v>
      </c>
      <c r="B626" s="190">
        <v>26</v>
      </c>
      <c r="C626" s="117" t="s">
        <v>664</v>
      </c>
      <c r="D626" s="118" t="s">
        <v>665</v>
      </c>
      <c r="E626" s="125">
        <v>336</v>
      </c>
      <c r="F626" s="3"/>
      <c r="G626" s="3"/>
      <c r="H626" s="224">
        <f t="shared" si="75"/>
        <v>0</v>
      </c>
      <c r="I626" s="30">
        <f t="shared" si="76"/>
        <v>0</v>
      </c>
      <c r="J626" s="5">
        <f t="shared" si="77"/>
        <v>0</v>
      </c>
      <c r="K626" s="5">
        <f t="shared" si="78"/>
        <v>0</v>
      </c>
      <c r="L626" s="237"/>
      <c r="M626" s="133"/>
    </row>
    <row r="627" spans="1:13" ht="42" hidden="1" outlineLevel="1" x14ac:dyDescent="0.35">
      <c r="A627" s="32">
        <f t="shared" si="70"/>
        <v>463</v>
      </c>
      <c r="B627" s="186">
        <v>27</v>
      </c>
      <c r="C627" s="117" t="s">
        <v>666</v>
      </c>
      <c r="D627" s="118" t="s">
        <v>9</v>
      </c>
      <c r="E627" s="124">
        <v>222.75</v>
      </c>
      <c r="F627" s="3"/>
      <c r="G627" s="3"/>
      <c r="H627" s="224">
        <f t="shared" si="75"/>
        <v>0</v>
      </c>
      <c r="I627" s="30">
        <f t="shared" si="76"/>
        <v>0</v>
      </c>
      <c r="J627" s="5">
        <f t="shared" si="77"/>
        <v>0</v>
      </c>
      <c r="K627" s="5">
        <f t="shared" si="78"/>
        <v>0</v>
      </c>
      <c r="L627" s="237"/>
      <c r="M627" s="134"/>
    </row>
    <row r="628" spans="1:13" ht="15.5" collapsed="1" x14ac:dyDescent="0.35">
      <c r="A628" s="146">
        <f>A627</f>
        <v>463</v>
      </c>
      <c r="B628" s="190"/>
      <c r="C628" s="213" t="s">
        <v>669</v>
      </c>
      <c r="D628" s="123"/>
      <c r="E628" s="125"/>
      <c r="F628" s="3"/>
      <c r="G628" s="3"/>
      <c r="H628" s="224"/>
      <c r="I628" s="30"/>
      <c r="J628" s="5"/>
      <c r="K628" s="5"/>
      <c r="L628" s="237"/>
      <c r="M628" s="133"/>
    </row>
    <row r="629" spans="1:13" ht="31" hidden="1" outlineLevel="1" x14ac:dyDescent="0.35">
      <c r="A629" s="32">
        <f t="shared" si="70"/>
        <v>464</v>
      </c>
      <c r="B629" s="186">
        <v>28</v>
      </c>
      <c r="C629" s="112" t="s">
        <v>657</v>
      </c>
      <c r="D629" s="113" t="s">
        <v>20</v>
      </c>
      <c r="E629" s="125">
        <v>112</v>
      </c>
      <c r="F629" s="3"/>
      <c r="G629" s="3"/>
      <c r="H629" s="224">
        <f t="shared" si="75"/>
        <v>0</v>
      </c>
      <c r="I629" s="30">
        <f t="shared" si="76"/>
        <v>0</v>
      </c>
      <c r="J629" s="5">
        <f t="shared" si="77"/>
        <v>0</v>
      </c>
      <c r="K629" s="5">
        <f t="shared" si="78"/>
        <v>0</v>
      </c>
      <c r="L629" s="236"/>
      <c r="M629" s="17" t="s">
        <v>697</v>
      </c>
    </row>
    <row r="630" spans="1:13" ht="139.5" hidden="1" outlineLevel="1" x14ac:dyDescent="0.35">
      <c r="A630" s="32">
        <f t="shared" si="70"/>
        <v>465</v>
      </c>
      <c r="B630" s="190">
        <v>29</v>
      </c>
      <c r="C630" s="112" t="s">
        <v>658</v>
      </c>
      <c r="D630" s="114" t="s">
        <v>20</v>
      </c>
      <c r="E630" s="125">
        <v>112</v>
      </c>
      <c r="F630" s="3"/>
      <c r="G630" s="3"/>
      <c r="H630" s="224">
        <f t="shared" si="75"/>
        <v>0</v>
      </c>
      <c r="I630" s="30">
        <f t="shared" si="76"/>
        <v>0</v>
      </c>
      <c r="J630" s="5">
        <f t="shared" si="77"/>
        <v>0</v>
      </c>
      <c r="K630" s="5">
        <f t="shared" si="78"/>
        <v>0</v>
      </c>
      <c r="L630" s="236"/>
      <c r="M630" s="17" t="s">
        <v>698</v>
      </c>
    </row>
    <row r="631" spans="1:13" ht="46.5" hidden="1" outlineLevel="1" x14ac:dyDescent="0.35">
      <c r="A631" s="32">
        <f t="shared" si="70"/>
        <v>466</v>
      </c>
      <c r="B631" s="186">
        <v>30</v>
      </c>
      <c r="C631" s="112" t="s">
        <v>659</v>
      </c>
      <c r="D631" s="43" t="s">
        <v>13</v>
      </c>
      <c r="E631" s="101">
        <v>552</v>
      </c>
      <c r="F631" s="3"/>
      <c r="G631" s="3"/>
      <c r="H631" s="224">
        <f t="shared" si="75"/>
        <v>0</v>
      </c>
      <c r="I631" s="30">
        <f t="shared" si="76"/>
        <v>0</v>
      </c>
      <c r="J631" s="5">
        <f t="shared" si="77"/>
        <v>0</v>
      </c>
      <c r="K631" s="5">
        <f t="shared" si="78"/>
        <v>0</v>
      </c>
      <c r="L631" s="237"/>
      <c r="M631" s="133" t="s">
        <v>706</v>
      </c>
    </row>
    <row r="632" spans="1:13" ht="31" hidden="1" outlineLevel="1" x14ac:dyDescent="0.35">
      <c r="A632" s="32">
        <f t="shared" si="70"/>
        <v>467</v>
      </c>
      <c r="B632" s="190">
        <v>31</v>
      </c>
      <c r="C632" s="116" t="s">
        <v>660</v>
      </c>
      <c r="D632" s="114" t="s">
        <v>13</v>
      </c>
      <c r="E632" s="125">
        <v>896</v>
      </c>
      <c r="F632" s="3"/>
      <c r="G632" s="3"/>
      <c r="H632" s="224">
        <f t="shared" si="75"/>
        <v>0</v>
      </c>
      <c r="I632" s="30">
        <f t="shared" si="76"/>
        <v>0</v>
      </c>
      <c r="J632" s="5">
        <f t="shared" si="77"/>
        <v>0</v>
      </c>
      <c r="K632" s="5">
        <f t="shared" si="78"/>
        <v>0</v>
      </c>
      <c r="L632" s="236"/>
      <c r="M632" s="17" t="s">
        <v>700</v>
      </c>
    </row>
    <row r="633" spans="1:13" ht="294.5" hidden="1" outlineLevel="1" x14ac:dyDescent="0.35">
      <c r="A633" s="32">
        <f t="shared" si="70"/>
        <v>468</v>
      </c>
      <c r="B633" s="186">
        <v>32</v>
      </c>
      <c r="C633" s="117" t="s">
        <v>661</v>
      </c>
      <c r="D633" s="118" t="s">
        <v>14</v>
      </c>
      <c r="E633" s="125">
        <v>336</v>
      </c>
      <c r="F633" s="3"/>
      <c r="G633" s="3"/>
      <c r="H633" s="224">
        <f t="shared" si="75"/>
        <v>0</v>
      </c>
      <c r="I633" s="30">
        <f t="shared" si="76"/>
        <v>0</v>
      </c>
      <c r="J633" s="5">
        <f t="shared" si="77"/>
        <v>0</v>
      </c>
      <c r="K633" s="5">
        <f t="shared" si="78"/>
        <v>0</v>
      </c>
      <c r="L633" s="237"/>
      <c r="M633" s="133" t="s">
        <v>704</v>
      </c>
    </row>
    <row r="634" spans="1:13" ht="15.5" hidden="1" outlineLevel="1" x14ac:dyDescent="0.35">
      <c r="A634" s="32">
        <f t="shared" si="70"/>
        <v>469</v>
      </c>
      <c r="B634" s="190">
        <v>33</v>
      </c>
      <c r="C634" s="120" t="s">
        <v>662</v>
      </c>
      <c r="D634" s="121" t="s">
        <v>14</v>
      </c>
      <c r="E634" s="101">
        <v>168</v>
      </c>
      <c r="F634" s="3"/>
      <c r="G634" s="3"/>
      <c r="H634" s="224">
        <f t="shared" si="75"/>
        <v>0</v>
      </c>
      <c r="I634" s="30">
        <f t="shared" si="76"/>
        <v>0</v>
      </c>
      <c r="J634" s="5">
        <f t="shared" si="77"/>
        <v>0</v>
      </c>
      <c r="K634" s="5">
        <f t="shared" si="78"/>
        <v>0</v>
      </c>
      <c r="L634" s="237"/>
      <c r="M634" s="133" t="s">
        <v>702</v>
      </c>
    </row>
    <row r="635" spans="1:13" ht="15.5" hidden="1" outlineLevel="1" x14ac:dyDescent="0.35">
      <c r="A635" s="32">
        <f t="shared" si="70"/>
        <v>470</v>
      </c>
      <c r="B635" s="186">
        <v>34</v>
      </c>
      <c r="C635" s="112" t="s">
        <v>663</v>
      </c>
      <c r="D635" s="119" t="s">
        <v>20</v>
      </c>
      <c r="E635" s="125">
        <v>4</v>
      </c>
      <c r="F635" s="3"/>
      <c r="G635" s="3"/>
      <c r="H635" s="224">
        <f t="shared" si="75"/>
        <v>0</v>
      </c>
      <c r="I635" s="30">
        <f t="shared" si="76"/>
        <v>0</v>
      </c>
      <c r="J635" s="5">
        <f t="shared" si="77"/>
        <v>0</v>
      </c>
      <c r="K635" s="5">
        <f t="shared" si="78"/>
        <v>0</v>
      </c>
      <c r="L635" s="237"/>
      <c r="M635" s="133" t="s">
        <v>702</v>
      </c>
    </row>
    <row r="636" spans="1:13" ht="15.5" hidden="1" outlineLevel="1" x14ac:dyDescent="0.35">
      <c r="A636" s="32">
        <f t="shared" si="70"/>
        <v>471</v>
      </c>
      <c r="B636" s="186">
        <v>35</v>
      </c>
      <c r="C636" s="117" t="s">
        <v>664</v>
      </c>
      <c r="D636" s="118" t="s">
        <v>665</v>
      </c>
      <c r="E636" s="125">
        <v>336</v>
      </c>
      <c r="F636" s="3"/>
      <c r="G636" s="3"/>
      <c r="H636" s="224">
        <f t="shared" si="75"/>
        <v>0</v>
      </c>
      <c r="I636" s="30">
        <f t="shared" si="76"/>
        <v>0</v>
      </c>
      <c r="J636" s="5">
        <f t="shared" si="77"/>
        <v>0</v>
      </c>
      <c r="K636" s="5">
        <f t="shared" si="78"/>
        <v>0</v>
      </c>
      <c r="L636" s="237"/>
      <c r="M636" s="133"/>
    </row>
    <row r="637" spans="1:13" ht="42" hidden="1" outlineLevel="1" x14ac:dyDescent="0.35">
      <c r="A637" s="32">
        <f t="shared" si="70"/>
        <v>472</v>
      </c>
      <c r="B637" s="190">
        <v>36</v>
      </c>
      <c r="C637" s="117" t="s">
        <v>666</v>
      </c>
      <c r="D637" s="118" t="s">
        <v>9</v>
      </c>
      <c r="E637" s="124">
        <v>222.55</v>
      </c>
      <c r="F637" s="3"/>
      <c r="G637" s="3"/>
      <c r="H637" s="224">
        <f t="shared" si="75"/>
        <v>0</v>
      </c>
      <c r="I637" s="30">
        <f t="shared" si="76"/>
        <v>0</v>
      </c>
      <c r="J637" s="5">
        <f t="shared" si="77"/>
        <v>0</v>
      </c>
      <c r="K637" s="5">
        <f t="shared" si="78"/>
        <v>0</v>
      </c>
      <c r="L637" s="237"/>
      <c r="M637" s="134"/>
    </row>
    <row r="638" spans="1:13" ht="15.5" collapsed="1" x14ac:dyDescent="0.35">
      <c r="A638" s="146">
        <f>A637</f>
        <v>472</v>
      </c>
      <c r="B638" s="190"/>
      <c r="C638" s="213" t="s">
        <v>670</v>
      </c>
      <c r="D638" s="123"/>
      <c r="E638" s="125"/>
      <c r="F638" s="3"/>
      <c r="G638" s="3"/>
      <c r="H638" s="224"/>
      <c r="I638" s="30"/>
      <c r="J638" s="5"/>
      <c r="K638" s="5"/>
      <c r="L638" s="237"/>
      <c r="M638" s="133"/>
    </row>
    <row r="639" spans="1:13" ht="31" hidden="1" outlineLevel="1" x14ac:dyDescent="0.35">
      <c r="A639" s="32">
        <f t="shared" si="70"/>
        <v>473</v>
      </c>
      <c r="B639" s="190">
        <v>37</v>
      </c>
      <c r="C639" s="112" t="s">
        <v>657</v>
      </c>
      <c r="D639" s="113" t="s">
        <v>13</v>
      </c>
      <c r="E639" s="125">
        <v>112</v>
      </c>
      <c r="F639" s="3"/>
      <c r="G639" s="3"/>
      <c r="H639" s="224">
        <f t="shared" si="75"/>
        <v>0</v>
      </c>
      <c r="I639" s="30">
        <f t="shared" si="76"/>
        <v>0</v>
      </c>
      <c r="J639" s="5">
        <f t="shared" si="77"/>
        <v>0</v>
      </c>
      <c r="K639" s="5">
        <f t="shared" si="78"/>
        <v>0</v>
      </c>
      <c r="L639" s="236"/>
      <c r="M639" s="17" t="s">
        <v>697</v>
      </c>
    </row>
    <row r="640" spans="1:13" ht="139.5" hidden="1" outlineLevel="1" x14ac:dyDescent="0.35">
      <c r="A640" s="32">
        <f t="shared" si="70"/>
        <v>474</v>
      </c>
      <c r="B640" s="190">
        <v>38</v>
      </c>
      <c r="C640" s="112" t="s">
        <v>658</v>
      </c>
      <c r="D640" s="114" t="s">
        <v>20</v>
      </c>
      <c r="E640" s="125">
        <v>112</v>
      </c>
      <c r="F640" s="3"/>
      <c r="G640" s="3"/>
      <c r="H640" s="224">
        <f t="shared" si="75"/>
        <v>0</v>
      </c>
      <c r="I640" s="30">
        <f t="shared" si="76"/>
        <v>0</v>
      </c>
      <c r="J640" s="5">
        <f t="shared" si="77"/>
        <v>0</v>
      </c>
      <c r="K640" s="5">
        <f t="shared" si="78"/>
        <v>0</v>
      </c>
      <c r="L640" s="236"/>
      <c r="M640" s="17" t="s">
        <v>698</v>
      </c>
    </row>
    <row r="641" spans="1:13" ht="46.5" hidden="1" outlineLevel="1" x14ac:dyDescent="0.35">
      <c r="A641" s="32">
        <f t="shared" si="70"/>
        <v>475</v>
      </c>
      <c r="B641" s="190">
        <v>39</v>
      </c>
      <c r="C641" s="112" t="s">
        <v>659</v>
      </c>
      <c r="D641" s="43" t="s">
        <v>20</v>
      </c>
      <c r="E641" s="101">
        <v>540</v>
      </c>
      <c r="F641" s="3"/>
      <c r="G641" s="3"/>
      <c r="H641" s="224">
        <f t="shared" si="75"/>
        <v>0</v>
      </c>
      <c r="I641" s="30">
        <f t="shared" si="76"/>
        <v>0</v>
      </c>
      <c r="J641" s="5">
        <f t="shared" si="77"/>
        <v>0</v>
      </c>
      <c r="K641" s="5">
        <f t="shared" si="78"/>
        <v>0</v>
      </c>
      <c r="L641" s="237"/>
      <c r="M641" s="133" t="s">
        <v>707</v>
      </c>
    </row>
    <row r="642" spans="1:13" ht="31" hidden="1" outlineLevel="1" x14ac:dyDescent="0.35">
      <c r="A642" s="32">
        <f t="shared" si="70"/>
        <v>476</v>
      </c>
      <c r="B642" s="190">
        <v>40</v>
      </c>
      <c r="C642" s="116" t="s">
        <v>660</v>
      </c>
      <c r="D642" s="114" t="s">
        <v>20</v>
      </c>
      <c r="E642" s="125">
        <v>896</v>
      </c>
      <c r="F642" s="3"/>
      <c r="G642" s="3"/>
      <c r="H642" s="224">
        <f t="shared" si="75"/>
        <v>0</v>
      </c>
      <c r="I642" s="30">
        <f t="shared" si="76"/>
        <v>0</v>
      </c>
      <c r="J642" s="5">
        <f t="shared" si="77"/>
        <v>0</v>
      </c>
      <c r="K642" s="5">
        <f t="shared" si="78"/>
        <v>0</v>
      </c>
      <c r="L642" s="236"/>
      <c r="M642" s="17" t="s">
        <v>700</v>
      </c>
    </row>
    <row r="643" spans="1:13" ht="294.5" hidden="1" outlineLevel="1" x14ac:dyDescent="0.35">
      <c r="A643" s="32">
        <f t="shared" si="70"/>
        <v>477</v>
      </c>
      <c r="B643" s="190">
        <v>41</v>
      </c>
      <c r="C643" s="117" t="s">
        <v>661</v>
      </c>
      <c r="D643" s="118" t="s">
        <v>718</v>
      </c>
      <c r="E643" s="125">
        <v>336</v>
      </c>
      <c r="F643" s="3"/>
      <c r="G643" s="3"/>
      <c r="H643" s="224">
        <f t="shared" si="75"/>
        <v>0</v>
      </c>
      <c r="I643" s="30">
        <f t="shared" si="76"/>
        <v>0</v>
      </c>
      <c r="J643" s="5">
        <f t="shared" si="77"/>
        <v>0</v>
      </c>
      <c r="K643" s="5">
        <f t="shared" si="78"/>
        <v>0</v>
      </c>
      <c r="L643" s="237"/>
      <c r="M643" s="133" t="s">
        <v>704</v>
      </c>
    </row>
    <row r="644" spans="1:13" ht="15.5" hidden="1" outlineLevel="1" x14ac:dyDescent="0.35">
      <c r="A644" s="32">
        <f t="shared" si="70"/>
        <v>478</v>
      </c>
      <c r="B644" s="190">
        <v>42</v>
      </c>
      <c r="C644" s="120" t="s">
        <v>662</v>
      </c>
      <c r="D644" s="121" t="s">
        <v>14</v>
      </c>
      <c r="E644" s="101">
        <v>168</v>
      </c>
      <c r="F644" s="3"/>
      <c r="G644" s="3"/>
      <c r="H644" s="224">
        <f t="shared" si="75"/>
        <v>0</v>
      </c>
      <c r="I644" s="30">
        <f t="shared" si="76"/>
        <v>0</v>
      </c>
      <c r="J644" s="5">
        <f t="shared" si="77"/>
        <v>0</v>
      </c>
      <c r="K644" s="5">
        <f t="shared" si="78"/>
        <v>0</v>
      </c>
      <c r="L644" s="237"/>
      <c r="M644" s="133" t="s">
        <v>702</v>
      </c>
    </row>
    <row r="645" spans="1:13" ht="15.5" hidden="1" outlineLevel="1" x14ac:dyDescent="0.35">
      <c r="A645" s="32">
        <f t="shared" ref="A645:A691" si="79">A644+1</f>
        <v>479</v>
      </c>
      <c r="B645" s="190">
        <v>43</v>
      </c>
      <c r="C645" s="112" t="s">
        <v>663</v>
      </c>
      <c r="D645" s="119" t="s">
        <v>20</v>
      </c>
      <c r="E645" s="125">
        <v>4</v>
      </c>
      <c r="F645" s="3"/>
      <c r="G645" s="3"/>
      <c r="H645" s="224">
        <f t="shared" si="75"/>
        <v>0</v>
      </c>
      <c r="I645" s="30">
        <f t="shared" si="76"/>
        <v>0</v>
      </c>
      <c r="J645" s="5">
        <f t="shared" si="77"/>
        <v>0</v>
      </c>
      <c r="K645" s="5">
        <f t="shared" si="78"/>
        <v>0</v>
      </c>
      <c r="L645" s="237"/>
      <c r="M645" s="133" t="s">
        <v>702</v>
      </c>
    </row>
    <row r="646" spans="1:13" ht="15.5" hidden="1" outlineLevel="1" x14ac:dyDescent="0.35">
      <c r="A646" s="32">
        <f t="shared" si="79"/>
        <v>480</v>
      </c>
      <c r="B646" s="190">
        <v>44</v>
      </c>
      <c r="C646" s="117" t="s">
        <v>664</v>
      </c>
      <c r="D646" s="118" t="s">
        <v>665</v>
      </c>
      <c r="E646" s="125">
        <v>336</v>
      </c>
      <c r="F646" s="3"/>
      <c r="G646" s="3"/>
      <c r="H646" s="224">
        <f t="shared" si="75"/>
        <v>0</v>
      </c>
      <c r="I646" s="30">
        <f t="shared" si="76"/>
        <v>0</v>
      </c>
      <c r="J646" s="5">
        <f t="shared" si="77"/>
        <v>0</v>
      </c>
      <c r="K646" s="5">
        <f t="shared" si="78"/>
        <v>0</v>
      </c>
      <c r="L646" s="237"/>
      <c r="M646" s="133"/>
    </row>
    <row r="647" spans="1:13" ht="42" hidden="1" outlineLevel="1" x14ac:dyDescent="0.35">
      <c r="A647" s="32">
        <f t="shared" si="79"/>
        <v>481</v>
      </c>
      <c r="B647" s="190">
        <v>45</v>
      </c>
      <c r="C647" s="117" t="s">
        <v>666</v>
      </c>
      <c r="D647" s="118" t="s">
        <v>9</v>
      </c>
      <c r="E647" s="124">
        <v>221.35</v>
      </c>
      <c r="F647" s="3"/>
      <c r="G647" s="3"/>
      <c r="H647" s="224">
        <f t="shared" si="75"/>
        <v>0</v>
      </c>
      <c r="I647" s="30">
        <f t="shared" si="76"/>
        <v>0</v>
      </c>
      <c r="J647" s="5">
        <f t="shared" si="77"/>
        <v>0</v>
      </c>
      <c r="K647" s="5">
        <f t="shared" si="78"/>
        <v>0</v>
      </c>
      <c r="L647" s="237"/>
      <c r="M647" s="134"/>
    </row>
    <row r="648" spans="1:13" ht="15.5" collapsed="1" x14ac:dyDescent="0.35">
      <c r="A648" s="146">
        <f>A647</f>
        <v>481</v>
      </c>
      <c r="B648" s="190"/>
      <c r="C648" s="213" t="s">
        <v>671</v>
      </c>
      <c r="D648" s="123"/>
      <c r="E648" s="125"/>
      <c r="F648" s="3"/>
      <c r="G648" s="3"/>
      <c r="H648" s="224"/>
      <c r="I648" s="30"/>
      <c r="J648" s="5"/>
      <c r="K648" s="5"/>
      <c r="L648" s="237"/>
      <c r="M648" s="133"/>
    </row>
    <row r="649" spans="1:13" ht="31" hidden="1" outlineLevel="1" x14ac:dyDescent="0.35">
      <c r="A649" s="32">
        <f t="shared" si="79"/>
        <v>482</v>
      </c>
      <c r="B649" s="190">
        <v>46</v>
      </c>
      <c r="C649" s="112" t="s">
        <v>657</v>
      </c>
      <c r="D649" s="113" t="s">
        <v>20</v>
      </c>
      <c r="E649" s="125">
        <v>72</v>
      </c>
      <c r="F649" s="3"/>
      <c r="G649" s="3"/>
      <c r="H649" s="224">
        <f t="shared" si="75"/>
        <v>0</v>
      </c>
      <c r="I649" s="30">
        <f t="shared" si="76"/>
        <v>0</v>
      </c>
      <c r="J649" s="5">
        <f t="shared" si="77"/>
        <v>0</v>
      </c>
      <c r="K649" s="5">
        <f t="shared" si="78"/>
        <v>0</v>
      </c>
      <c r="L649" s="236"/>
      <c r="M649" s="17" t="s">
        <v>697</v>
      </c>
    </row>
    <row r="650" spans="1:13" ht="139.5" hidden="1" outlineLevel="1" x14ac:dyDescent="0.35">
      <c r="A650" s="32">
        <f t="shared" si="79"/>
        <v>483</v>
      </c>
      <c r="B650" s="190">
        <v>47</v>
      </c>
      <c r="C650" s="112" t="s">
        <v>658</v>
      </c>
      <c r="D650" s="114" t="s">
        <v>20</v>
      </c>
      <c r="E650" s="125">
        <v>72</v>
      </c>
      <c r="F650" s="3"/>
      <c r="G650" s="3"/>
      <c r="H650" s="224">
        <f t="shared" si="75"/>
        <v>0</v>
      </c>
      <c r="I650" s="30">
        <f t="shared" si="76"/>
        <v>0</v>
      </c>
      <c r="J650" s="5">
        <f t="shared" si="77"/>
        <v>0</v>
      </c>
      <c r="K650" s="5">
        <f t="shared" si="78"/>
        <v>0</v>
      </c>
      <c r="L650" s="236"/>
      <c r="M650" s="17" t="s">
        <v>708</v>
      </c>
    </row>
    <row r="651" spans="1:13" ht="46.5" hidden="1" outlineLevel="1" x14ac:dyDescent="0.35">
      <c r="A651" s="32">
        <f t="shared" si="79"/>
        <v>484</v>
      </c>
      <c r="B651" s="190">
        <v>48</v>
      </c>
      <c r="C651" s="112" t="s">
        <v>659</v>
      </c>
      <c r="D651" s="43" t="s">
        <v>20</v>
      </c>
      <c r="E651" s="101">
        <v>325</v>
      </c>
      <c r="F651" s="3"/>
      <c r="G651" s="3"/>
      <c r="H651" s="224">
        <f t="shared" si="75"/>
        <v>0</v>
      </c>
      <c r="I651" s="30">
        <f t="shared" si="76"/>
        <v>0</v>
      </c>
      <c r="J651" s="5">
        <f t="shared" si="77"/>
        <v>0</v>
      </c>
      <c r="K651" s="5">
        <f t="shared" si="78"/>
        <v>0</v>
      </c>
      <c r="L651" s="237"/>
      <c r="M651" s="133" t="s">
        <v>709</v>
      </c>
    </row>
    <row r="652" spans="1:13" ht="31" hidden="1" outlineLevel="1" x14ac:dyDescent="0.35">
      <c r="A652" s="32">
        <f t="shared" si="79"/>
        <v>485</v>
      </c>
      <c r="B652" s="190">
        <v>49</v>
      </c>
      <c r="C652" s="116" t="s">
        <v>660</v>
      </c>
      <c r="D652" s="114" t="s">
        <v>20</v>
      </c>
      <c r="E652" s="125">
        <v>576</v>
      </c>
      <c r="F652" s="3"/>
      <c r="G652" s="3"/>
      <c r="H652" s="224">
        <f t="shared" si="75"/>
        <v>0</v>
      </c>
      <c r="I652" s="30">
        <f t="shared" si="76"/>
        <v>0</v>
      </c>
      <c r="J652" s="5">
        <f t="shared" si="77"/>
        <v>0</v>
      </c>
      <c r="K652" s="5">
        <f t="shared" si="78"/>
        <v>0</v>
      </c>
      <c r="L652" s="236"/>
      <c r="M652" s="17" t="s">
        <v>710</v>
      </c>
    </row>
    <row r="653" spans="1:13" ht="294.5" hidden="1" outlineLevel="1" x14ac:dyDescent="0.35">
      <c r="A653" s="32">
        <f t="shared" si="79"/>
        <v>486</v>
      </c>
      <c r="B653" s="190">
        <v>50</v>
      </c>
      <c r="C653" s="117" t="s">
        <v>661</v>
      </c>
      <c r="D653" s="118" t="s">
        <v>718</v>
      </c>
      <c r="E653" s="125">
        <v>216</v>
      </c>
      <c r="F653" s="3"/>
      <c r="G653" s="3"/>
      <c r="H653" s="224">
        <f t="shared" si="75"/>
        <v>0</v>
      </c>
      <c r="I653" s="30">
        <f t="shared" si="76"/>
        <v>0</v>
      </c>
      <c r="J653" s="5">
        <f t="shared" si="77"/>
        <v>0</v>
      </c>
      <c r="K653" s="5">
        <f t="shared" si="78"/>
        <v>0</v>
      </c>
      <c r="L653" s="237"/>
      <c r="M653" s="133" t="s">
        <v>711</v>
      </c>
    </row>
    <row r="654" spans="1:13" ht="15.5" hidden="1" outlineLevel="1" x14ac:dyDescent="0.35">
      <c r="A654" s="32">
        <f t="shared" si="79"/>
        <v>487</v>
      </c>
      <c r="B654" s="190">
        <v>51</v>
      </c>
      <c r="C654" s="120" t="s">
        <v>662</v>
      </c>
      <c r="D654" s="121" t="s">
        <v>14</v>
      </c>
      <c r="E654" s="101">
        <v>108</v>
      </c>
      <c r="F654" s="3"/>
      <c r="G654" s="3"/>
      <c r="H654" s="224">
        <f t="shared" si="75"/>
        <v>0</v>
      </c>
      <c r="I654" s="30">
        <f t="shared" si="76"/>
        <v>0</v>
      </c>
      <c r="J654" s="5">
        <f t="shared" si="77"/>
        <v>0</v>
      </c>
      <c r="K654" s="5">
        <f t="shared" si="78"/>
        <v>0</v>
      </c>
      <c r="L654" s="237"/>
      <c r="M654" s="133" t="s">
        <v>702</v>
      </c>
    </row>
    <row r="655" spans="1:13" ht="15.5" hidden="1" outlineLevel="1" x14ac:dyDescent="0.35">
      <c r="A655" s="32">
        <f t="shared" si="79"/>
        <v>488</v>
      </c>
      <c r="B655" s="190">
        <v>52</v>
      </c>
      <c r="C655" s="112" t="s">
        <v>663</v>
      </c>
      <c r="D655" s="119" t="s">
        <v>20</v>
      </c>
      <c r="E655" s="125">
        <v>4</v>
      </c>
      <c r="F655" s="3"/>
      <c r="G655" s="3"/>
      <c r="H655" s="224">
        <f t="shared" si="75"/>
        <v>0</v>
      </c>
      <c r="I655" s="30">
        <f t="shared" si="76"/>
        <v>0</v>
      </c>
      <c r="J655" s="5">
        <f t="shared" si="77"/>
        <v>0</v>
      </c>
      <c r="K655" s="5">
        <f t="shared" si="78"/>
        <v>0</v>
      </c>
      <c r="L655" s="237"/>
      <c r="M655" s="133" t="s">
        <v>702</v>
      </c>
    </row>
    <row r="656" spans="1:13" ht="15.5" hidden="1" outlineLevel="1" x14ac:dyDescent="0.35">
      <c r="A656" s="32">
        <f t="shared" si="79"/>
        <v>489</v>
      </c>
      <c r="B656" s="190">
        <v>53</v>
      </c>
      <c r="C656" s="117" t="s">
        <v>664</v>
      </c>
      <c r="D656" s="118" t="s">
        <v>665</v>
      </c>
      <c r="E656" s="125">
        <v>216</v>
      </c>
      <c r="F656" s="3"/>
      <c r="G656" s="3"/>
      <c r="H656" s="224">
        <f t="shared" si="75"/>
        <v>0</v>
      </c>
      <c r="I656" s="30">
        <f t="shared" si="76"/>
        <v>0</v>
      </c>
      <c r="J656" s="5">
        <f t="shared" si="77"/>
        <v>0</v>
      </c>
      <c r="K656" s="5">
        <f t="shared" si="78"/>
        <v>0</v>
      </c>
      <c r="L656" s="237"/>
      <c r="M656" s="133"/>
    </row>
    <row r="657" spans="1:13" ht="42" hidden="1" outlineLevel="1" x14ac:dyDescent="0.35">
      <c r="A657" s="32">
        <f t="shared" si="79"/>
        <v>490</v>
      </c>
      <c r="B657" s="190">
        <v>54</v>
      </c>
      <c r="C657" s="117" t="s">
        <v>666</v>
      </c>
      <c r="D657" s="118" t="s">
        <v>9</v>
      </c>
      <c r="E657" s="124">
        <v>144.28</v>
      </c>
      <c r="F657" s="3"/>
      <c r="G657" s="3"/>
      <c r="H657" s="224">
        <f t="shared" si="75"/>
        <v>0</v>
      </c>
      <c r="I657" s="30">
        <f t="shared" si="76"/>
        <v>0</v>
      </c>
      <c r="J657" s="5">
        <f t="shared" si="77"/>
        <v>0</v>
      </c>
      <c r="K657" s="5">
        <f t="shared" si="78"/>
        <v>0</v>
      </c>
      <c r="L657" s="237"/>
      <c r="M657" s="134"/>
    </row>
    <row r="658" spans="1:13" ht="15.5" collapsed="1" x14ac:dyDescent="0.35">
      <c r="A658" s="146">
        <f>A657</f>
        <v>490</v>
      </c>
      <c r="B658" s="190"/>
      <c r="C658" s="213" t="s">
        <v>672</v>
      </c>
      <c r="D658" s="123"/>
      <c r="E658" s="125"/>
      <c r="F658" s="3"/>
      <c r="G658" s="3"/>
      <c r="H658" s="224"/>
      <c r="I658" s="30"/>
      <c r="J658" s="5"/>
      <c r="K658" s="5"/>
      <c r="L658" s="237"/>
      <c r="M658" s="133"/>
    </row>
    <row r="659" spans="1:13" ht="31" hidden="1" outlineLevel="1" x14ac:dyDescent="0.35">
      <c r="A659" s="32">
        <f t="shared" si="79"/>
        <v>491</v>
      </c>
      <c r="B659" s="190">
        <v>55</v>
      </c>
      <c r="C659" s="112" t="s">
        <v>659</v>
      </c>
      <c r="D659" s="43" t="s">
        <v>20</v>
      </c>
      <c r="E659" s="9">
        <v>464</v>
      </c>
      <c r="F659" s="3"/>
      <c r="G659" s="3"/>
      <c r="H659" s="224">
        <f t="shared" si="75"/>
        <v>0</v>
      </c>
      <c r="I659" s="30">
        <f t="shared" si="76"/>
        <v>0</v>
      </c>
      <c r="J659" s="5">
        <f t="shared" si="77"/>
        <v>0</v>
      </c>
      <c r="K659" s="5">
        <f t="shared" si="78"/>
        <v>0</v>
      </c>
      <c r="L659" s="237"/>
      <c r="M659" s="133" t="s">
        <v>712</v>
      </c>
    </row>
    <row r="660" spans="1:13" ht="31" hidden="1" outlineLevel="1" x14ac:dyDescent="0.35">
      <c r="A660" s="32">
        <f t="shared" si="79"/>
        <v>492</v>
      </c>
      <c r="B660" s="190">
        <v>56</v>
      </c>
      <c r="C660" s="116" t="s">
        <v>660</v>
      </c>
      <c r="D660" s="114" t="s">
        <v>20</v>
      </c>
      <c r="E660" s="125">
        <v>1344</v>
      </c>
      <c r="F660" s="3"/>
      <c r="G660" s="3"/>
      <c r="H660" s="224">
        <f t="shared" si="75"/>
        <v>0</v>
      </c>
      <c r="I660" s="30">
        <f t="shared" si="76"/>
        <v>0</v>
      </c>
      <c r="J660" s="5">
        <f t="shared" si="77"/>
        <v>0</v>
      </c>
      <c r="K660" s="5">
        <f t="shared" si="78"/>
        <v>0</v>
      </c>
      <c r="L660" s="236"/>
      <c r="M660" s="17" t="s">
        <v>713</v>
      </c>
    </row>
    <row r="661" spans="1:13" ht="294.5" hidden="1" outlineLevel="1" x14ac:dyDescent="0.35">
      <c r="A661" s="32">
        <f t="shared" si="79"/>
        <v>493</v>
      </c>
      <c r="B661" s="190">
        <v>57</v>
      </c>
      <c r="C661" s="117" t="s">
        <v>661</v>
      </c>
      <c r="D661" s="118" t="s">
        <v>718</v>
      </c>
      <c r="E661" s="125">
        <v>252</v>
      </c>
      <c r="F661" s="3"/>
      <c r="G661" s="3"/>
      <c r="H661" s="224">
        <f t="shared" si="75"/>
        <v>0</v>
      </c>
      <c r="I661" s="30">
        <f t="shared" si="76"/>
        <v>0</v>
      </c>
      <c r="J661" s="5">
        <f t="shared" si="77"/>
        <v>0</v>
      </c>
      <c r="K661" s="5">
        <f t="shared" si="78"/>
        <v>0</v>
      </c>
      <c r="L661" s="237"/>
      <c r="M661" s="133" t="s">
        <v>714</v>
      </c>
    </row>
    <row r="662" spans="1:13" ht="15.5" hidden="1" outlineLevel="1" x14ac:dyDescent="0.35">
      <c r="A662" s="32">
        <f t="shared" si="79"/>
        <v>494</v>
      </c>
      <c r="B662" s="190">
        <v>58</v>
      </c>
      <c r="C662" s="117" t="s">
        <v>664</v>
      </c>
      <c r="D662" s="118" t="s">
        <v>665</v>
      </c>
      <c r="E662" s="125">
        <v>252</v>
      </c>
      <c r="F662" s="3"/>
      <c r="G662" s="3"/>
      <c r="H662" s="224">
        <f t="shared" si="75"/>
        <v>0</v>
      </c>
      <c r="I662" s="30">
        <f t="shared" si="76"/>
        <v>0</v>
      </c>
      <c r="J662" s="5">
        <f t="shared" si="77"/>
        <v>0</v>
      </c>
      <c r="K662" s="5">
        <f t="shared" si="78"/>
        <v>0</v>
      </c>
      <c r="L662" s="237"/>
      <c r="M662" s="133"/>
    </row>
    <row r="663" spans="1:13" ht="42" hidden="1" outlineLevel="1" x14ac:dyDescent="0.35">
      <c r="A663" s="32">
        <f t="shared" si="79"/>
        <v>495</v>
      </c>
      <c r="B663" s="190">
        <v>59</v>
      </c>
      <c r="C663" s="117" t="s">
        <v>666</v>
      </c>
      <c r="D663" s="118" t="s">
        <v>9</v>
      </c>
      <c r="E663" s="124">
        <v>29.26</v>
      </c>
      <c r="F663" s="3"/>
      <c r="G663" s="3"/>
      <c r="H663" s="224">
        <f t="shared" si="75"/>
        <v>0</v>
      </c>
      <c r="I663" s="30">
        <f t="shared" si="76"/>
        <v>0</v>
      </c>
      <c r="J663" s="5">
        <f t="shared" si="77"/>
        <v>0</v>
      </c>
      <c r="K663" s="5">
        <f t="shared" si="78"/>
        <v>0</v>
      </c>
      <c r="L663" s="237"/>
      <c r="M663" s="134"/>
    </row>
    <row r="664" spans="1:13" ht="15.5" collapsed="1" x14ac:dyDescent="0.35">
      <c r="A664" s="146">
        <v>578</v>
      </c>
      <c r="B664" s="190"/>
      <c r="C664" s="213" t="s">
        <v>673</v>
      </c>
      <c r="D664" s="123"/>
      <c r="E664" s="125"/>
      <c r="F664" s="3"/>
      <c r="G664" s="3"/>
      <c r="H664" s="224"/>
      <c r="I664" s="30"/>
      <c r="J664" s="5"/>
      <c r="K664" s="5"/>
      <c r="L664" s="237"/>
      <c r="M664" s="133"/>
    </row>
    <row r="665" spans="1:13" ht="15.5" hidden="1" outlineLevel="1" x14ac:dyDescent="0.35">
      <c r="A665" s="146">
        <f>A663</f>
        <v>495</v>
      </c>
      <c r="B665" s="190"/>
      <c r="C665" s="214" t="s">
        <v>674</v>
      </c>
      <c r="D665" s="123"/>
      <c r="E665" s="125"/>
      <c r="F665" s="3"/>
      <c r="G665" s="3"/>
      <c r="H665" s="224">
        <f t="shared" ref="H665:H691" si="80">G665+F665</f>
        <v>0</v>
      </c>
      <c r="I665" s="30"/>
      <c r="J665" s="5"/>
      <c r="K665" s="5"/>
      <c r="L665" s="237"/>
      <c r="M665" s="133"/>
    </row>
    <row r="666" spans="1:13" ht="15.5" hidden="1" outlineLevel="1" x14ac:dyDescent="0.35">
      <c r="A666" s="32">
        <f t="shared" si="79"/>
        <v>496</v>
      </c>
      <c r="B666" s="190">
        <v>60</v>
      </c>
      <c r="C666" s="120" t="s">
        <v>675</v>
      </c>
      <c r="D666" s="123" t="s">
        <v>9</v>
      </c>
      <c r="E666" s="125">
        <v>52.54</v>
      </c>
      <c r="F666" s="3"/>
      <c r="G666" s="3"/>
      <c r="H666" s="224">
        <f t="shared" si="80"/>
        <v>0</v>
      </c>
      <c r="I666" s="30">
        <f t="shared" ref="I666:I691" si="81">F666/E666</f>
        <v>0</v>
      </c>
      <c r="J666" s="5">
        <f t="shared" ref="J666:J691" si="82">G666/E666</f>
        <v>0</v>
      </c>
      <c r="K666" s="5">
        <f t="shared" ref="K666:K691" si="83">J666+I666</f>
        <v>0</v>
      </c>
      <c r="L666" s="237"/>
      <c r="M666" s="133" t="s">
        <v>715</v>
      </c>
    </row>
    <row r="667" spans="1:13" ht="42" hidden="1" outlineLevel="1" x14ac:dyDescent="0.35">
      <c r="A667" s="32">
        <f t="shared" si="79"/>
        <v>497</v>
      </c>
      <c r="B667" s="190">
        <v>61</v>
      </c>
      <c r="C667" s="120" t="s">
        <v>676</v>
      </c>
      <c r="D667" s="123" t="s">
        <v>9</v>
      </c>
      <c r="E667" s="125">
        <v>1.68</v>
      </c>
      <c r="F667" s="3"/>
      <c r="G667" s="3"/>
      <c r="H667" s="224">
        <f t="shared" si="80"/>
        <v>0</v>
      </c>
      <c r="I667" s="30">
        <f t="shared" si="81"/>
        <v>0</v>
      </c>
      <c r="J667" s="5">
        <f t="shared" si="82"/>
        <v>0</v>
      </c>
      <c r="K667" s="5">
        <f t="shared" si="83"/>
        <v>0</v>
      </c>
      <c r="L667" s="237"/>
      <c r="M667" s="133" t="s">
        <v>716</v>
      </c>
    </row>
    <row r="668" spans="1:13" ht="15.5" hidden="1" outlineLevel="1" x14ac:dyDescent="0.35">
      <c r="A668" s="32">
        <f t="shared" si="79"/>
        <v>498</v>
      </c>
      <c r="B668" s="190">
        <v>62</v>
      </c>
      <c r="C668" s="120" t="s">
        <v>677</v>
      </c>
      <c r="D668" s="123" t="s">
        <v>528</v>
      </c>
      <c r="E668" s="125">
        <v>2.78</v>
      </c>
      <c r="F668" s="3"/>
      <c r="G668" s="3"/>
      <c r="H668" s="224">
        <f t="shared" si="80"/>
        <v>0</v>
      </c>
      <c r="I668" s="30">
        <f t="shared" si="81"/>
        <v>0</v>
      </c>
      <c r="J668" s="5">
        <f t="shared" si="82"/>
        <v>0</v>
      </c>
      <c r="K668" s="5">
        <f t="shared" si="83"/>
        <v>0</v>
      </c>
      <c r="L668" s="237"/>
      <c r="M668" s="133"/>
    </row>
    <row r="669" spans="1:13" ht="15.5" hidden="1" outlineLevel="1" x14ac:dyDescent="0.35">
      <c r="A669" s="32">
        <v>583</v>
      </c>
      <c r="B669" s="190" t="s">
        <v>768</v>
      </c>
      <c r="C669" s="120" t="s">
        <v>769</v>
      </c>
      <c r="D669" s="123" t="s">
        <v>528</v>
      </c>
      <c r="E669" s="125">
        <v>2.78</v>
      </c>
      <c r="F669" s="3"/>
      <c r="G669" s="3"/>
      <c r="H669" s="224"/>
      <c r="I669" s="30"/>
      <c r="J669" s="5"/>
      <c r="K669" s="5"/>
      <c r="L669" s="237"/>
      <c r="M669" s="133"/>
    </row>
    <row r="670" spans="1:13" ht="15.5" hidden="1" outlineLevel="1" x14ac:dyDescent="0.35">
      <c r="A670" s="32">
        <v>584</v>
      </c>
      <c r="B670" s="190">
        <v>63</v>
      </c>
      <c r="C670" s="120" t="s">
        <v>763</v>
      </c>
      <c r="D670" s="123" t="s">
        <v>528</v>
      </c>
      <c r="E670" s="125">
        <v>2.78</v>
      </c>
      <c r="F670" s="3"/>
      <c r="G670" s="3"/>
      <c r="H670" s="224">
        <f t="shared" si="80"/>
        <v>0</v>
      </c>
      <c r="I670" s="30">
        <f t="shared" si="81"/>
        <v>0</v>
      </c>
      <c r="J670" s="5">
        <f t="shared" si="82"/>
        <v>0</v>
      </c>
      <c r="K670" s="5">
        <f t="shared" si="83"/>
        <v>0</v>
      </c>
      <c r="L670" s="237"/>
      <c r="M670" s="133"/>
    </row>
    <row r="671" spans="1:13" ht="28" hidden="1" outlineLevel="1" x14ac:dyDescent="0.35">
      <c r="A671" s="146">
        <f>A670</f>
        <v>584</v>
      </c>
      <c r="B671" s="190"/>
      <c r="C671" s="215" t="s">
        <v>678</v>
      </c>
      <c r="D671" s="123"/>
      <c r="E671" s="125"/>
      <c r="F671" s="3"/>
      <c r="G671" s="3"/>
      <c r="H671" s="224"/>
      <c r="I671" s="30"/>
      <c r="J671" s="5"/>
      <c r="K671" s="5"/>
      <c r="L671" s="237"/>
      <c r="M671" s="133"/>
    </row>
    <row r="672" spans="1:13" ht="28" hidden="1" outlineLevel="1" x14ac:dyDescent="0.35">
      <c r="A672" s="32">
        <f t="shared" si="79"/>
        <v>585</v>
      </c>
      <c r="B672" s="190">
        <v>64</v>
      </c>
      <c r="C672" s="120" t="s">
        <v>679</v>
      </c>
      <c r="D672" s="123" t="s">
        <v>528</v>
      </c>
      <c r="E672" s="125">
        <v>2.92</v>
      </c>
      <c r="F672" s="3"/>
      <c r="G672" s="3"/>
      <c r="H672" s="224">
        <f t="shared" si="80"/>
        <v>0</v>
      </c>
      <c r="I672" s="30">
        <f t="shared" si="81"/>
        <v>0</v>
      </c>
      <c r="J672" s="5">
        <f t="shared" si="82"/>
        <v>0</v>
      </c>
      <c r="K672" s="5">
        <f t="shared" si="83"/>
        <v>0</v>
      </c>
      <c r="L672" s="237"/>
      <c r="M672" s="133"/>
    </row>
    <row r="673" spans="1:13" ht="28" hidden="1" outlineLevel="1" x14ac:dyDescent="0.35">
      <c r="A673" s="32">
        <f t="shared" si="79"/>
        <v>586</v>
      </c>
      <c r="B673" s="190">
        <v>65</v>
      </c>
      <c r="C673" s="126" t="s">
        <v>680</v>
      </c>
      <c r="D673" s="123" t="s">
        <v>14</v>
      </c>
      <c r="E673" s="125">
        <v>2148</v>
      </c>
      <c r="F673" s="3"/>
      <c r="G673" s="3"/>
      <c r="H673" s="224">
        <f t="shared" si="80"/>
        <v>0</v>
      </c>
      <c r="I673" s="30">
        <f t="shared" si="81"/>
        <v>0</v>
      </c>
      <c r="J673" s="5">
        <f t="shared" si="82"/>
        <v>0</v>
      </c>
      <c r="K673" s="5">
        <f t="shared" si="83"/>
        <v>0</v>
      </c>
      <c r="L673" s="237"/>
      <c r="M673" s="133" t="s">
        <v>717</v>
      </c>
    </row>
    <row r="674" spans="1:13" ht="28" hidden="1" outlineLevel="1" x14ac:dyDescent="0.35">
      <c r="A674" s="32">
        <f t="shared" si="79"/>
        <v>587</v>
      </c>
      <c r="B674" s="190">
        <v>66</v>
      </c>
      <c r="C674" s="120" t="s">
        <v>682</v>
      </c>
      <c r="D674" s="123" t="s">
        <v>15</v>
      </c>
      <c r="E674" s="127">
        <v>15.631309999999999</v>
      </c>
      <c r="F674" s="3"/>
      <c r="G674" s="3"/>
      <c r="H674" s="224">
        <f t="shared" si="80"/>
        <v>0</v>
      </c>
      <c r="I674" s="30">
        <f t="shared" si="81"/>
        <v>0</v>
      </c>
      <c r="J674" s="5">
        <f t="shared" si="82"/>
        <v>0</v>
      </c>
      <c r="K674" s="5">
        <f t="shared" si="83"/>
        <v>0</v>
      </c>
      <c r="L674" s="237"/>
      <c r="M674" s="133"/>
    </row>
    <row r="675" spans="1:13" ht="28" hidden="1" outlineLevel="1" x14ac:dyDescent="0.35">
      <c r="A675" s="32">
        <f t="shared" si="79"/>
        <v>588</v>
      </c>
      <c r="B675" s="190">
        <v>67</v>
      </c>
      <c r="C675" s="120" t="s">
        <v>683</v>
      </c>
      <c r="D675" s="123" t="s">
        <v>15</v>
      </c>
      <c r="E675" s="125">
        <v>26.71</v>
      </c>
      <c r="F675" s="3"/>
      <c r="G675" s="3"/>
      <c r="H675" s="224">
        <f t="shared" si="80"/>
        <v>0</v>
      </c>
      <c r="I675" s="30">
        <f t="shared" si="81"/>
        <v>0</v>
      </c>
      <c r="J675" s="5">
        <f t="shared" si="82"/>
        <v>0</v>
      </c>
      <c r="K675" s="5">
        <f t="shared" si="83"/>
        <v>0</v>
      </c>
      <c r="L675" s="237"/>
      <c r="M675" s="133"/>
    </row>
    <row r="676" spans="1:13" ht="42" hidden="1" outlineLevel="1" x14ac:dyDescent="0.35">
      <c r="A676" s="32">
        <f t="shared" si="79"/>
        <v>589</v>
      </c>
      <c r="B676" s="190">
        <v>68</v>
      </c>
      <c r="C676" s="120" t="s">
        <v>684</v>
      </c>
      <c r="D676" s="123" t="s">
        <v>8</v>
      </c>
      <c r="E676" s="125" t="s">
        <v>719</v>
      </c>
      <c r="F676" s="3"/>
      <c r="G676" s="3"/>
      <c r="H676" s="224"/>
      <c r="I676" s="30"/>
      <c r="J676" s="5"/>
      <c r="K676" s="5"/>
      <c r="L676" s="237"/>
      <c r="M676" s="133"/>
    </row>
    <row r="677" spans="1:13" ht="28" hidden="1" outlineLevel="1" x14ac:dyDescent="0.35">
      <c r="A677" s="32">
        <f t="shared" si="79"/>
        <v>590</v>
      </c>
      <c r="B677" s="190">
        <v>69</v>
      </c>
      <c r="C677" s="120" t="s">
        <v>685</v>
      </c>
      <c r="D677" s="123" t="s">
        <v>681</v>
      </c>
      <c r="E677" s="125">
        <v>2844</v>
      </c>
      <c r="F677" s="3"/>
      <c r="G677" s="3"/>
      <c r="H677" s="224">
        <f t="shared" si="80"/>
        <v>0</v>
      </c>
      <c r="I677" s="30">
        <f t="shared" si="81"/>
        <v>0</v>
      </c>
      <c r="J677" s="5">
        <f t="shared" si="82"/>
        <v>0</v>
      </c>
      <c r="K677" s="5">
        <f t="shared" si="83"/>
        <v>0</v>
      </c>
      <c r="L677" s="237"/>
      <c r="M677" s="133"/>
    </row>
    <row r="678" spans="1:13" ht="15.5" hidden="1" outlineLevel="1" x14ac:dyDescent="0.35">
      <c r="A678" s="32">
        <f t="shared" si="79"/>
        <v>591</v>
      </c>
      <c r="B678" s="190">
        <v>70</v>
      </c>
      <c r="C678" s="120" t="s">
        <v>686</v>
      </c>
      <c r="D678" s="123" t="s">
        <v>9</v>
      </c>
      <c r="E678" s="125">
        <v>708.24</v>
      </c>
      <c r="F678" s="3"/>
      <c r="G678" s="3"/>
      <c r="H678" s="224">
        <f t="shared" si="80"/>
        <v>0</v>
      </c>
      <c r="I678" s="30">
        <f t="shared" si="81"/>
        <v>0</v>
      </c>
      <c r="J678" s="5">
        <f t="shared" si="82"/>
        <v>0</v>
      </c>
      <c r="K678" s="5">
        <f t="shared" si="83"/>
        <v>0</v>
      </c>
      <c r="L678" s="237"/>
      <c r="M678" s="133"/>
    </row>
    <row r="679" spans="1:13" ht="28" hidden="1" outlineLevel="1" x14ac:dyDescent="0.35">
      <c r="A679" s="32">
        <f t="shared" si="79"/>
        <v>592</v>
      </c>
      <c r="B679" s="190">
        <v>71</v>
      </c>
      <c r="C679" s="120" t="s">
        <v>687</v>
      </c>
      <c r="D679" s="123" t="s">
        <v>9</v>
      </c>
      <c r="E679" s="125">
        <v>722.51</v>
      </c>
      <c r="F679" s="3"/>
      <c r="G679" s="3"/>
      <c r="H679" s="224">
        <f t="shared" si="80"/>
        <v>0</v>
      </c>
      <c r="I679" s="30">
        <f t="shared" si="81"/>
        <v>0</v>
      </c>
      <c r="J679" s="5">
        <f t="shared" si="82"/>
        <v>0</v>
      </c>
      <c r="K679" s="5">
        <f t="shared" si="83"/>
        <v>0</v>
      </c>
      <c r="L679" s="237"/>
      <c r="M679" s="133"/>
    </row>
    <row r="680" spans="1:13" ht="42" hidden="1" outlineLevel="1" x14ac:dyDescent="0.35">
      <c r="A680" s="32">
        <f t="shared" si="79"/>
        <v>593</v>
      </c>
      <c r="B680" s="190">
        <v>72</v>
      </c>
      <c r="C680" s="120" t="s">
        <v>688</v>
      </c>
      <c r="D680" s="123" t="s">
        <v>9</v>
      </c>
      <c r="E680" s="125">
        <v>2.39</v>
      </c>
      <c r="F680" s="3"/>
      <c r="G680" s="3"/>
      <c r="H680" s="224">
        <f t="shared" si="80"/>
        <v>0</v>
      </c>
      <c r="I680" s="30">
        <f t="shared" si="81"/>
        <v>0</v>
      </c>
      <c r="J680" s="5">
        <f t="shared" si="82"/>
        <v>0</v>
      </c>
      <c r="K680" s="5">
        <f t="shared" si="83"/>
        <v>0</v>
      </c>
      <c r="L680" s="237"/>
      <c r="M680" s="133"/>
    </row>
    <row r="681" spans="1:13" ht="15.5" hidden="1" outlineLevel="1" x14ac:dyDescent="0.35">
      <c r="A681" s="32">
        <f t="shared" si="79"/>
        <v>594</v>
      </c>
      <c r="B681" s="190">
        <v>73</v>
      </c>
      <c r="C681" s="120" t="s">
        <v>677</v>
      </c>
      <c r="D681" s="123" t="s">
        <v>528</v>
      </c>
      <c r="E681" s="125">
        <v>249.14</v>
      </c>
      <c r="F681" s="3"/>
      <c r="G681" s="3"/>
      <c r="H681" s="224">
        <f t="shared" si="80"/>
        <v>0</v>
      </c>
      <c r="I681" s="30">
        <f t="shared" si="81"/>
        <v>0</v>
      </c>
      <c r="J681" s="5">
        <f t="shared" si="82"/>
        <v>0</v>
      </c>
      <c r="K681" s="5">
        <f t="shared" si="83"/>
        <v>0</v>
      </c>
      <c r="L681" s="237"/>
      <c r="M681" s="133"/>
    </row>
    <row r="682" spans="1:13" ht="15.5" hidden="1" outlineLevel="1" x14ac:dyDescent="0.35">
      <c r="A682" s="32">
        <f t="shared" si="79"/>
        <v>595</v>
      </c>
      <c r="B682" s="190">
        <v>74</v>
      </c>
      <c r="C682" s="120" t="s">
        <v>771</v>
      </c>
      <c r="D682" s="123" t="s">
        <v>528</v>
      </c>
      <c r="E682" s="125">
        <v>249.14</v>
      </c>
      <c r="F682" s="3"/>
      <c r="G682" s="3"/>
      <c r="H682" s="224">
        <f t="shared" si="80"/>
        <v>0</v>
      </c>
      <c r="I682" s="30">
        <f t="shared" si="81"/>
        <v>0</v>
      </c>
      <c r="J682" s="5">
        <f t="shared" si="82"/>
        <v>0</v>
      </c>
      <c r="K682" s="5">
        <f t="shared" si="83"/>
        <v>0</v>
      </c>
      <c r="L682" s="237"/>
      <c r="M682" s="133"/>
    </row>
    <row r="683" spans="1:13" ht="15.5" hidden="1" outlineLevel="1" x14ac:dyDescent="0.35">
      <c r="A683" s="32">
        <f t="shared" si="79"/>
        <v>596</v>
      </c>
      <c r="B683" s="190" t="s">
        <v>770</v>
      </c>
      <c r="C683" s="120" t="s">
        <v>763</v>
      </c>
      <c r="D683" s="123" t="s">
        <v>528</v>
      </c>
      <c r="E683" s="125">
        <v>249.14</v>
      </c>
      <c r="F683" s="3"/>
      <c r="G683" s="3"/>
      <c r="H683" s="224"/>
      <c r="I683" s="30"/>
      <c r="J683" s="5"/>
      <c r="K683" s="5"/>
      <c r="L683" s="237"/>
      <c r="M683" s="133"/>
    </row>
    <row r="684" spans="1:13" ht="15.5" hidden="1" outlineLevel="1" x14ac:dyDescent="0.35">
      <c r="A684" s="32">
        <f t="shared" si="79"/>
        <v>597</v>
      </c>
      <c r="B684" s="190">
        <v>75</v>
      </c>
      <c r="C684" s="120" t="s">
        <v>689</v>
      </c>
      <c r="D684" s="123" t="s">
        <v>15</v>
      </c>
      <c r="E684" s="125">
        <v>164.8</v>
      </c>
      <c r="F684" s="3"/>
      <c r="G684" s="3"/>
      <c r="H684" s="224">
        <f t="shared" si="80"/>
        <v>0</v>
      </c>
      <c r="I684" s="30">
        <f t="shared" si="81"/>
        <v>0</v>
      </c>
      <c r="J684" s="5">
        <f t="shared" si="82"/>
        <v>0</v>
      </c>
      <c r="K684" s="5">
        <f t="shared" si="83"/>
        <v>0</v>
      </c>
      <c r="L684" s="237"/>
      <c r="M684" s="133"/>
    </row>
    <row r="685" spans="1:13" ht="28" hidden="1" outlineLevel="1" x14ac:dyDescent="0.35">
      <c r="A685" s="32">
        <f t="shared" si="79"/>
        <v>598</v>
      </c>
      <c r="B685" s="190">
        <v>76</v>
      </c>
      <c r="C685" s="120" t="s">
        <v>690</v>
      </c>
      <c r="D685" s="123" t="s">
        <v>15</v>
      </c>
      <c r="E685" s="125">
        <v>164.8</v>
      </c>
      <c r="F685" s="3"/>
      <c r="G685" s="3"/>
      <c r="H685" s="224">
        <f t="shared" si="80"/>
        <v>0</v>
      </c>
      <c r="I685" s="30">
        <f t="shared" si="81"/>
        <v>0</v>
      </c>
      <c r="J685" s="5">
        <f t="shared" si="82"/>
        <v>0</v>
      </c>
      <c r="K685" s="5">
        <f t="shared" si="83"/>
        <v>0</v>
      </c>
      <c r="L685" s="237"/>
      <c r="M685" s="133"/>
    </row>
    <row r="686" spans="1:13" ht="15.5" collapsed="1" x14ac:dyDescent="0.35">
      <c r="A686" s="146">
        <f>A685</f>
        <v>598</v>
      </c>
      <c r="B686" s="190"/>
      <c r="C686" s="213" t="s">
        <v>691</v>
      </c>
      <c r="D686" s="123"/>
      <c r="E686" s="125"/>
      <c r="F686" s="3"/>
      <c r="G686" s="3"/>
      <c r="H686" s="224"/>
      <c r="I686" s="30"/>
      <c r="J686" s="5"/>
      <c r="K686" s="5"/>
      <c r="L686" s="237"/>
      <c r="M686" s="133"/>
    </row>
    <row r="687" spans="1:13" ht="29" x14ac:dyDescent="0.35">
      <c r="A687" s="32">
        <f t="shared" si="79"/>
        <v>599</v>
      </c>
      <c r="B687" s="190">
        <v>77</v>
      </c>
      <c r="C687" s="129" t="s">
        <v>692</v>
      </c>
      <c r="D687" s="128" t="s">
        <v>19</v>
      </c>
      <c r="E687" s="128">
        <v>25.89</v>
      </c>
      <c r="F687" s="3"/>
      <c r="G687" s="3"/>
      <c r="H687" s="224">
        <f t="shared" si="80"/>
        <v>0</v>
      </c>
      <c r="I687" s="30">
        <f t="shared" si="81"/>
        <v>0</v>
      </c>
      <c r="J687" s="5">
        <f t="shared" si="82"/>
        <v>0</v>
      </c>
      <c r="K687" s="5">
        <f t="shared" si="83"/>
        <v>0</v>
      </c>
      <c r="L687" s="237"/>
      <c r="M687" s="133"/>
    </row>
    <row r="688" spans="1:13" ht="43.5" x14ac:dyDescent="0.35">
      <c r="A688" s="32">
        <f t="shared" si="79"/>
        <v>600</v>
      </c>
      <c r="B688" s="190">
        <v>78</v>
      </c>
      <c r="C688" s="129" t="s">
        <v>693</v>
      </c>
      <c r="D688" s="128" t="s">
        <v>9</v>
      </c>
      <c r="E688" s="130">
        <v>5.61</v>
      </c>
      <c r="F688" s="3"/>
      <c r="G688" s="3"/>
      <c r="H688" s="224">
        <f t="shared" si="80"/>
        <v>0</v>
      </c>
      <c r="I688" s="30">
        <f t="shared" si="81"/>
        <v>0</v>
      </c>
      <c r="J688" s="5">
        <f t="shared" si="82"/>
        <v>0</v>
      </c>
      <c r="K688" s="5">
        <f t="shared" si="83"/>
        <v>0</v>
      </c>
      <c r="L688" s="237"/>
      <c r="M688" s="133"/>
    </row>
    <row r="689" spans="1:14" ht="15.5" x14ac:dyDescent="0.35">
      <c r="A689" s="32">
        <f t="shared" si="79"/>
        <v>601</v>
      </c>
      <c r="B689" s="190">
        <v>79</v>
      </c>
      <c r="C689" s="131" t="s">
        <v>32</v>
      </c>
      <c r="D689" s="132"/>
      <c r="E689" s="130"/>
      <c r="F689" s="3"/>
      <c r="G689" s="3"/>
      <c r="H689" s="224"/>
      <c r="I689" s="30"/>
      <c r="J689" s="5"/>
      <c r="K689" s="5"/>
      <c r="L689" s="237"/>
      <c r="M689" s="133"/>
    </row>
    <row r="690" spans="1:14" ht="29" x14ac:dyDescent="0.35">
      <c r="A690" s="32">
        <f t="shared" si="79"/>
        <v>602</v>
      </c>
      <c r="B690" s="190">
        <v>80</v>
      </c>
      <c r="C690" s="129" t="s">
        <v>694</v>
      </c>
      <c r="D690" s="130" t="s">
        <v>19</v>
      </c>
      <c r="E690" s="130">
        <v>77.98</v>
      </c>
      <c r="F690" s="3"/>
      <c r="G690" s="3"/>
      <c r="H690" s="224">
        <f t="shared" si="80"/>
        <v>0</v>
      </c>
      <c r="I690" s="30">
        <f t="shared" si="81"/>
        <v>0</v>
      </c>
      <c r="J690" s="5">
        <f t="shared" si="82"/>
        <v>0</v>
      </c>
      <c r="K690" s="5">
        <f t="shared" si="83"/>
        <v>0</v>
      </c>
      <c r="L690" s="237"/>
      <c r="M690" s="133"/>
    </row>
    <row r="691" spans="1:14" ht="29" x14ac:dyDescent="0.35">
      <c r="A691" s="32">
        <f t="shared" si="79"/>
        <v>603</v>
      </c>
      <c r="B691" s="190">
        <v>81</v>
      </c>
      <c r="C691" s="129" t="s">
        <v>695</v>
      </c>
      <c r="D691" s="130" t="s">
        <v>9</v>
      </c>
      <c r="E691" s="128">
        <v>3.74</v>
      </c>
      <c r="F691" s="3"/>
      <c r="G691" s="3"/>
      <c r="H691" s="224">
        <f t="shared" si="80"/>
        <v>0</v>
      </c>
      <c r="I691" s="30">
        <f t="shared" si="81"/>
        <v>0</v>
      </c>
      <c r="J691" s="5">
        <f t="shared" si="82"/>
        <v>0</v>
      </c>
      <c r="K691" s="5">
        <f t="shared" si="83"/>
        <v>0</v>
      </c>
      <c r="L691" s="237"/>
      <c r="M691" s="133"/>
    </row>
    <row r="692" spans="1:14" ht="29" x14ac:dyDescent="0.35">
      <c r="A692" s="32">
        <f>A690+1</f>
        <v>603</v>
      </c>
      <c r="B692" s="190">
        <v>82</v>
      </c>
      <c r="C692" s="129" t="s">
        <v>696</v>
      </c>
      <c r="D692" s="130" t="s">
        <v>9</v>
      </c>
      <c r="E692" s="11">
        <v>3.74</v>
      </c>
      <c r="F692" s="3"/>
      <c r="G692" s="3"/>
      <c r="H692" s="224"/>
      <c r="I692" s="30"/>
      <c r="J692" s="5"/>
      <c r="K692" s="5"/>
      <c r="L692" s="237"/>
      <c r="M692" s="133"/>
    </row>
    <row r="693" spans="1:14" ht="15.5" x14ac:dyDescent="0.35">
      <c r="A693" s="32"/>
      <c r="B693" s="179"/>
      <c r="C693" s="216" t="s">
        <v>776</v>
      </c>
      <c r="D693" s="156"/>
      <c r="E693" s="155"/>
      <c r="F693" s="229"/>
      <c r="G693" s="229"/>
      <c r="H693" s="229"/>
      <c r="I693" s="14"/>
      <c r="J693" s="14"/>
      <c r="K693" s="14"/>
      <c r="L693" s="241"/>
      <c r="M693" s="155"/>
    </row>
    <row r="694" spans="1:14" ht="15.5" outlineLevel="1" x14ac:dyDescent="0.35">
      <c r="A694" s="32"/>
      <c r="B694" s="179"/>
      <c r="C694" s="217" t="s">
        <v>777</v>
      </c>
      <c r="D694" s="159"/>
      <c r="E694" s="158"/>
      <c r="F694" s="229"/>
      <c r="G694" s="229"/>
      <c r="H694" s="229"/>
      <c r="I694" s="14"/>
      <c r="J694" s="14"/>
      <c r="K694" s="14"/>
      <c r="L694" s="241"/>
      <c r="M694" s="158"/>
    </row>
    <row r="695" spans="1:14" outlineLevel="1" x14ac:dyDescent="0.35">
      <c r="A695" s="32">
        <f>A692+1</f>
        <v>604</v>
      </c>
      <c r="B695" s="142">
        <v>1</v>
      </c>
      <c r="C695" s="160" t="s">
        <v>778</v>
      </c>
      <c r="D695" s="161" t="s">
        <v>19</v>
      </c>
      <c r="E695" s="162">
        <v>32440</v>
      </c>
      <c r="F695" s="3">
        <v>1188868.27</v>
      </c>
      <c r="G695" s="3"/>
      <c r="H695" s="224">
        <f>F695+G695</f>
        <v>1188868.27</v>
      </c>
      <c r="I695" s="30"/>
      <c r="J695" s="5"/>
      <c r="K695" s="5"/>
      <c r="L695" s="236"/>
      <c r="M695" s="160"/>
    </row>
    <row r="696" spans="1:14" outlineLevel="1" x14ac:dyDescent="0.35">
      <c r="A696" s="32"/>
      <c r="B696" s="142"/>
      <c r="C696" s="217" t="s">
        <v>779</v>
      </c>
      <c r="D696" s="159"/>
      <c r="E696" s="158"/>
      <c r="F696" s="3"/>
      <c r="G696" s="3"/>
      <c r="H696" s="224">
        <f t="shared" ref="H696:H759" si="84">F696+G696</f>
        <v>0</v>
      </c>
      <c r="I696" s="30"/>
      <c r="J696" s="5"/>
      <c r="K696" s="5"/>
      <c r="L696" s="236"/>
      <c r="M696" s="158"/>
    </row>
    <row r="697" spans="1:14" ht="58" outlineLevel="1" x14ac:dyDescent="0.35">
      <c r="A697" s="243">
        <f>A695+1</f>
        <v>605</v>
      </c>
      <c r="B697" s="244">
        <v>2</v>
      </c>
      <c r="C697" s="245" t="s">
        <v>780</v>
      </c>
      <c r="D697" s="246" t="s">
        <v>8</v>
      </c>
      <c r="E697" s="247">
        <f>5754-3100*0.3</f>
        <v>4824</v>
      </c>
      <c r="F697" s="248">
        <v>49359168</v>
      </c>
      <c r="G697" s="248"/>
      <c r="H697" s="249">
        <f t="shared" si="84"/>
        <v>49359168</v>
      </c>
      <c r="I697" s="250">
        <f>H697/E697</f>
        <v>10232</v>
      </c>
      <c r="J697" s="249"/>
      <c r="K697" s="249"/>
      <c r="L697" s="251" t="s">
        <v>911</v>
      </c>
      <c r="M697" s="163"/>
      <c r="N697" s="272" t="s">
        <v>920</v>
      </c>
    </row>
    <row r="698" spans="1:14" ht="20" outlineLevel="1" x14ac:dyDescent="0.35">
      <c r="A698" s="32">
        <f>A697+1</f>
        <v>606</v>
      </c>
      <c r="B698" s="142">
        <v>3</v>
      </c>
      <c r="C698" s="163" t="s">
        <v>781</v>
      </c>
      <c r="D698" s="164" t="s">
        <v>8</v>
      </c>
      <c r="E698" s="166">
        <f>2865.3-3100*0.15</f>
        <v>2400.3000000000002</v>
      </c>
      <c r="F698" s="3">
        <v>496417.44</v>
      </c>
      <c r="G698" s="3"/>
      <c r="H698" s="224">
        <f t="shared" si="84"/>
        <v>496417.44</v>
      </c>
      <c r="I698" s="30"/>
      <c r="J698" s="5"/>
      <c r="K698" s="5"/>
      <c r="L698" s="236"/>
      <c r="M698" s="163"/>
    </row>
    <row r="699" spans="1:14" ht="230" outlineLevel="1" x14ac:dyDescent="0.35">
      <c r="A699" s="32">
        <f>A698+1</f>
        <v>607</v>
      </c>
      <c r="B699" s="142">
        <v>4</v>
      </c>
      <c r="C699" s="163" t="s">
        <v>782</v>
      </c>
      <c r="D699" s="164" t="s">
        <v>15</v>
      </c>
      <c r="E699" s="165">
        <f>((5754-3100*0.3)*2.4)+((2865.3-3100*0.15)*1.4)</f>
        <v>14938.02</v>
      </c>
      <c r="F699" s="3">
        <v>6574231.7300000004</v>
      </c>
      <c r="G699" s="3"/>
      <c r="H699" s="224">
        <f t="shared" si="84"/>
        <v>6574231.7300000004</v>
      </c>
      <c r="I699" s="30"/>
      <c r="J699" s="5"/>
      <c r="K699" s="5"/>
      <c r="L699" s="251" t="s">
        <v>913</v>
      </c>
      <c r="M699" s="163" t="s">
        <v>912</v>
      </c>
    </row>
    <row r="700" spans="1:14" ht="21" outlineLevel="1" x14ac:dyDescent="0.35">
      <c r="A700" s="146">
        <f>A699</f>
        <v>607</v>
      </c>
      <c r="B700" s="142"/>
      <c r="C700" s="217" t="s">
        <v>783</v>
      </c>
      <c r="D700" s="164"/>
      <c r="E700" s="167"/>
      <c r="F700" s="3"/>
      <c r="G700" s="3"/>
      <c r="H700" s="224">
        <f t="shared" si="84"/>
        <v>0</v>
      </c>
      <c r="I700" s="30"/>
      <c r="J700" s="5"/>
      <c r="K700" s="5"/>
      <c r="L700" s="236"/>
      <c r="M700" s="157"/>
    </row>
    <row r="701" spans="1:14" ht="29" outlineLevel="1" x14ac:dyDescent="0.35">
      <c r="A701" s="32">
        <f t="shared" ref="A701:A763" si="85">A700+1</f>
        <v>608</v>
      </c>
      <c r="B701" s="142">
        <v>5</v>
      </c>
      <c r="C701" s="245" t="s">
        <v>784</v>
      </c>
      <c r="D701" s="246" t="s">
        <v>785</v>
      </c>
      <c r="E701" s="252">
        <v>95.1</v>
      </c>
      <c r="F701" s="248">
        <v>158367.04000000001</v>
      </c>
      <c r="G701" s="248"/>
      <c r="H701" s="249">
        <f t="shared" si="84"/>
        <v>158367.04000000001</v>
      </c>
      <c r="I701" s="250">
        <f>H701/E701</f>
        <v>1665.2685594111463</v>
      </c>
      <c r="J701" s="249"/>
      <c r="K701" s="249"/>
      <c r="L701" s="251" t="s">
        <v>914</v>
      </c>
      <c r="M701" s="160" t="s">
        <v>786</v>
      </c>
      <c r="N701" s="272" t="s">
        <v>920</v>
      </c>
    </row>
    <row r="702" spans="1:14" ht="43.5" outlineLevel="1" x14ac:dyDescent="0.35">
      <c r="A702" s="32">
        <f t="shared" si="85"/>
        <v>609</v>
      </c>
      <c r="B702" s="142">
        <v>6</v>
      </c>
      <c r="C702" s="245" t="s">
        <v>787</v>
      </c>
      <c r="D702" s="246" t="s">
        <v>20</v>
      </c>
      <c r="E702" s="252">
        <v>9</v>
      </c>
      <c r="F702" s="248">
        <v>167305</v>
      </c>
      <c r="G702" s="253"/>
      <c r="H702" s="249">
        <f t="shared" si="84"/>
        <v>167305</v>
      </c>
      <c r="I702" s="250">
        <f>H702/E702</f>
        <v>18589.444444444445</v>
      </c>
      <c r="J702" s="249"/>
      <c r="K702" s="249"/>
      <c r="L702" s="251" t="s">
        <v>915</v>
      </c>
      <c r="M702" s="160"/>
      <c r="N702" s="272" t="s">
        <v>920</v>
      </c>
    </row>
    <row r="703" spans="1:14" ht="15.5" outlineLevel="1" x14ac:dyDescent="0.35">
      <c r="A703" s="32">
        <f t="shared" si="85"/>
        <v>610</v>
      </c>
      <c r="B703" s="142">
        <v>7</v>
      </c>
      <c r="C703" s="169" t="s">
        <v>788</v>
      </c>
      <c r="D703" s="161" t="s">
        <v>19</v>
      </c>
      <c r="E703" s="161">
        <v>1477.7</v>
      </c>
      <c r="F703" s="3">
        <v>43539.77</v>
      </c>
      <c r="G703" s="229"/>
      <c r="H703" s="224">
        <f t="shared" si="84"/>
        <v>43539.77</v>
      </c>
      <c r="I703" s="30"/>
      <c r="J703" s="5"/>
      <c r="K703" s="5"/>
      <c r="L703" s="236"/>
      <c r="M703" s="169"/>
    </row>
    <row r="704" spans="1:14" ht="20" outlineLevel="1" x14ac:dyDescent="0.35">
      <c r="A704" s="32">
        <f t="shared" si="85"/>
        <v>611</v>
      </c>
      <c r="B704" s="142">
        <v>8</v>
      </c>
      <c r="C704" s="160" t="s">
        <v>789</v>
      </c>
      <c r="D704" s="161" t="s">
        <v>8</v>
      </c>
      <c r="E704" s="168">
        <v>15.8</v>
      </c>
      <c r="F704" s="3">
        <v>151133.18</v>
      </c>
      <c r="G704" s="229"/>
      <c r="H704" s="224">
        <f t="shared" si="84"/>
        <v>151133.18</v>
      </c>
      <c r="I704" s="30"/>
      <c r="J704" s="5"/>
      <c r="K704" s="5"/>
      <c r="L704" s="236"/>
      <c r="M704" s="160"/>
    </row>
    <row r="705" spans="1:13" ht="15.5" outlineLevel="1" x14ac:dyDescent="0.35">
      <c r="A705" s="32">
        <f t="shared" si="85"/>
        <v>612</v>
      </c>
      <c r="B705" s="142">
        <v>9</v>
      </c>
      <c r="C705" s="160" t="s">
        <v>790</v>
      </c>
      <c r="D705" s="161" t="s">
        <v>19</v>
      </c>
      <c r="E705" s="168">
        <v>104.9</v>
      </c>
      <c r="F705" s="3">
        <v>2469.71</v>
      </c>
      <c r="G705" s="229"/>
      <c r="H705" s="224">
        <f t="shared" si="84"/>
        <v>2469.71</v>
      </c>
      <c r="I705" s="30"/>
      <c r="J705" s="5"/>
      <c r="K705" s="5"/>
      <c r="L705" s="236"/>
      <c r="M705" s="160"/>
    </row>
    <row r="706" spans="1:13" ht="20" outlineLevel="1" x14ac:dyDescent="0.35">
      <c r="A706" s="32">
        <f t="shared" si="85"/>
        <v>613</v>
      </c>
      <c r="B706" s="142">
        <v>10</v>
      </c>
      <c r="C706" s="160" t="s">
        <v>791</v>
      </c>
      <c r="D706" s="161" t="s">
        <v>9</v>
      </c>
      <c r="E706" s="168">
        <v>41.5</v>
      </c>
      <c r="F706" s="3">
        <v>10370.85</v>
      </c>
      <c r="G706" s="229"/>
      <c r="H706" s="224">
        <f t="shared" si="84"/>
        <v>10370.85</v>
      </c>
      <c r="I706" s="30"/>
      <c r="J706" s="5"/>
      <c r="K706" s="5"/>
      <c r="L706" s="236"/>
      <c r="M706" s="160" t="s">
        <v>792</v>
      </c>
    </row>
    <row r="707" spans="1:13" ht="20" outlineLevel="1" x14ac:dyDescent="0.35">
      <c r="A707" s="32">
        <f t="shared" si="85"/>
        <v>614</v>
      </c>
      <c r="B707" s="142">
        <v>11</v>
      </c>
      <c r="C707" s="169" t="s">
        <v>793</v>
      </c>
      <c r="D707" s="161" t="s">
        <v>19</v>
      </c>
      <c r="E707" s="161">
        <v>15.2</v>
      </c>
      <c r="F707" s="3">
        <v>1242.3900000000001</v>
      </c>
      <c r="G707" s="229"/>
      <c r="H707" s="224">
        <f t="shared" si="84"/>
        <v>1242.3900000000001</v>
      </c>
      <c r="I707" s="30"/>
      <c r="J707" s="5"/>
      <c r="K707" s="5"/>
      <c r="L707" s="236"/>
      <c r="M707" s="169"/>
    </row>
    <row r="708" spans="1:13" ht="20" outlineLevel="1" x14ac:dyDescent="0.35">
      <c r="A708" s="32">
        <f t="shared" si="85"/>
        <v>615</v>
      </c>
      <c r="B708" s="142">
        <v>12</v>
      </c>
      <c r="C708" s="160" t="s">
        <v>794</v>
      </c>
      <c r="D708" s="161" t="s">
        <v>19</v>
      </c>
      <c r="E708" s="168">
        <v>7.9</v>
      </c>
      <c r="F708" s="3">
        <v>645.5</v>
      </c>
      <c r="G708" s="229"/>
      <c r="H708" s="224">
        <f t="shared" si="84"/>
        <v>645.5</v>
      </c>
      <c r="I708" s="30"/>
      <c r="J708" s="5"/>
      <c r="K708" s="5"/>
      <c r="L708" s="236"/>
      <c r="M708" s="160"/>
    </row>
    <row r="709" spans="1:13" ht="20" outlineLevel="1" x14ac:dyDescent="0.35">
      <c r="A709" s="32">
        <f t="shared" si="85"/>
        <v>616</v>
      </c>
      <c r="B709" s="142">
        <v>13</v>
      </c>
      <c r="C709" s="160" t="s">
        <v>795</v>
      </c>
      <c r="D709" s="161" t="s">
        <v>19</v>
      </c>
      <c r="E709" s="168">
        <v>48.1</v>
      </c>
      <c r="F709" s="3">
        <v>3932.85</v>
      </c>
      <c r="G709" s="229"/>
      <c r="H709" s="224">
        <f t="shared" si="84"/>
        <v>3932.85</v>
      </c>
      <c r="I709" s="30"/>
      <c r="J709" s="5"/>
      <c r="K709" s="5"/>
      <c r="L709" s="236"/>
      <c r="M709" s="160"/>
    </row>
    <row r="710" spans="1:13" ht="20" outlineLevel="1" x14ac:dyDescent="0.35">
      <c r="A710" s="32">
        <f t="shared" si="85"/>
        <v>617</v>
      </c>
      <c r="B710" s="142">
        <v>14</v>
      </c>
      <c r="C710" s="169" t="s">
        <v>796</v>
      </c>
      <c r="D710" s="161" t="s">
        <v>19</v>
      </c>
      <c r="E710" s="161">
        <v>41.4</v>
      </c>
      <c r="F710" s="3">
        <v>2369.0300000000002</v>
      </c>
      <c r="G710" s="229"/>
      <c r="H710" s="224">
        <f t="shared" si="84"/>
        <v>2369.0300000000002</v>
      </c>
      <c r="I710" s="30"/>
      <c r="J710" s="5"/>
      <c r="K710" s="5"/>
      <c r="L710" s="236"/>
      <c r="M710" s="169"/>
    </row>
    <row r="711" spans="1:13" ht="20" outlineLevel="1" x14ac:dyDescent="0.35">
      <c r="A711" s="32">
        <f t="shared" si="85"/>
        <v>618</v>
      </c>
      <c r="B711" s="142">
        <v>15</v>
      </c>
      <c r="C711" s="160" t="s">
        <v>797</v>
      </c>
      <c r="D711" s="161" t="s">
        <v>19</v>
      </c>
      <c r="E711" s="168">
        <v>12.9</v>
      </c>
      <c r="F711" s="3">
        <v>1054.03</v>
      </c>
      <c r="G711" s="229"/>
      <c r="H711" s="224">
        <f t="shared" si="84"/>
        <v>1054.03</v>
      </c>
      <c r="I711" s="30"/>
      <c r="J711" s="5"/>
      <c r="K711" s="5"/>
      <c r="L711" s="236"/>
      <c r="M711" s="160"/>
    </row>
    <row r="712" spans="1:13" ht="30" outlineLevel="1" x14ac:dyDescent="0.35">
      <c r="A712" s="32">
        <f t="shared" si="85"/>
        <v>619</v>
      </c>
      <c r="B712" s="142">
        <v>16</v>
      </c>
      <c r="C712" s="160" t="s">
        <v>798</v>
      </c>
      <c r="D712" s="161" t="s">
        <v>19</v>
      </c>
      <c r="E712" s="168">
        <v>78.2</v>
      </c>
      <c r="F712" s="3">
        <v>6393.82</v>
      </c>
      <c r="G712" s="229"/>
      <c r="H712" s="224">
        <f t="shared" si="84"/>
        <v>6393.82</v>
      </c>
      <c r="I712" s="30"/>
      <c r="J712" s="5"/>
      <c r="K712" s="5"/>
      <c r="L712" s="236"/>
      <c r="M712" s="160"/>
    </row>
    <row r="713" spans="1:13" ht="23" outlineLevel="1" x14ac:dyDescent="0.35">
      <c r="A713" s="32">
        <f t="shared" si="85"/>
        <v>620</v>
      </c>
      <c r="B713" s="142">
        <v>17</v>
      </c>
      <c r="C713" s="170" t="s">
        <v>799</v>
      </c>
      <c r="D713" s="161" t="s">
        <v>19</v>
      </c>
      <c r="E713" s="171">
        <v>64.400000000000006</v>
      </c>
      <c r="F713" s="3">
        <v>5265.9</v>
      </c>
      <c r="G713" s="229"/>
      <c r="H713" s="224">
        <f t="shared" si="84"/>
        <v>5265.9</v>
      </c>
      <c r="I713" s="30"/>
      <c r="J713" s="5"/>
      <c r="K713" s="5"/>
      <c r="L713" s="236"/>
      <c r="M713" s="170"/>
    </row>
    <row r="714" spans="1:13" ht="30" outlineLevel="1" x14ac:dyDescent="0.35">
      <c r="A714" s="32">
        <f t="shared" si="85"/>
        <v>621</v>
      </c>
      <c r="B714" s="142">
        <v>18</v>
      </c>
      <c r="C714" s="160" t="s">
        <v>800</v>
      </c>
      <c r="D714" s="161" t="s">
        <v>19</v>
      </c>
      <c r="E714" s="168">
        <v>33.9</v>
      </c>
      <c r="F714" s="3">
        <v>2771.96</v>
      </c>
      <c r="G714" s="229"/>
      <c r="H714" s="224">
        <f t="shared" si="84"/>
        <v>2771.96</v>
      </c>
      <c r="I714" s="30"/>
      <c r="J714" s="5"/>
      <c r="K714" s="5"/>
      <c r="L714" s="236"/>
      <c r="M714" s="160"/>
    </row>
    <row r="715" spans="1:13" ht="21" outlineLevel="1" x14ac:dyDescent="0.35">
      <c r="A715" s="146">
        <f t="shared" si="85"/>
        <v>622</v>
      </c>
      <c r="B715" s="142"/>
      <c r="C715" s="218" t="s">
        <v>801</v>
      </c>
      <c r="D715" s="161"/>
      <c r="E715" s="168"/>
      <c r="F715" s="3"/>
      <c r="G715" s="229"/>
      <c r="H715" s="224">
        <f t="shared" si="84"/>
        <v>0</v>
      </c>
      <c r="I715" s="30"/>
      <c r="J715" s="5"/>
      <c r="K715" s="5"/>
      <c r="L715" s="236"/>
      <c r="M715" s="160"/>
    </row>
    <row r="716" spans="1:13" ht="15.5" outlineLevel="1" x14ac:dyDescent="0.35">
      <c r="A716" s="32">
        <f>A715</f>
        <v>622</v>
      </c>
      <c r="B716" s="142">
        <v>19</v>
      </c>
      <c r="C716" s="160" t="s">
        <v>802</v>
      </c>
      <c r="D716" s="161" t="s">
        <v>19</v>
      </c>
      <c r="E716" s="168">
        <v>65.8</v>
      </c>
      <c r="F716" s="3">
        <v>2762.82</v>
      </c>
      <c r="G716" s="229"/>
      <c r="H716" s="224">
        <f t="shared" si="84"/>
        <v>2762.82</v>
      </c>
      <c r="I716" s="30"/>
      <c r="J716" s="5"/>
      <c r="K716" s="5"/>
      <c r="L716" s="236"/>
      <c r="M716" s="160"/>
    </row>
    <row r="717" spans="1:13" ht="15.5" outlineLevel="1" x14ac:dyDescent="0.35">
      <c r="A717" s="32">
        <f t="shared" si="85"/>
        <v>623</v>
      </c>
      <c r="B717" s="142">
        <v>20</v>
      </c>
      <c r="C717" s="160" t="s">
        <v>803</v>
      </c>
      <c r="D717" s="161" t="s">
        <v>19</v>
      </c>
      <c r="E717" s="168">
        <v>66.8</v>
      </c>
      <c r="F717" s="3">
        <v>2804.66</v>
      </c>
      <c r="G717" s="229"/>
      <c r="H717" s="224">
        <f t="shared" si="84"/>
        <v>2804.66</v>
      </c>
      <c r="I717" s="30"/>
      <c r="J717" s="5"/>
      <c r="K717" s="5"/>
      <c r="L717" s="236"/>
      <c r="M717" s="160"/>
    </row>
    <row r="718" spans="1:13" ht="15.5" outlineLevel="1" x14ac:dyDescent="0.35">
      <c r="A718" s="32">
        <f t="shared" si="85"/>
        <v>624</v>
      </c>
      <c r="B718" s="142">
        <v>21</v>
      </c>
      <c r="C718" s="170" t="s">
        <v>804</v>
      </c>
      <c r="D718" s="161" t="s">
        <v>19</v>
      </c>
      <c r="E718" s="171">
        <v>164.7</v>
      </c>
      <c r="F718" s="3">
        <v>13050.9</v>
      </c>
      <c r="G718" s="229"/>
      <c r="H718" s="224">
        <f t="shared" si="84"/>
        <v>13050.9</v>
      </c>
      <c r="I718" s="30"/>
      <c r="J718" s="5"/>
      <c r="K718" s="5"/>
      <c r="L718" s="236"/>
      <c r="M718" s="170"/>
    </row>
    <row r="719" spans="1:13" ht="20" outlineLevel="1" x14ac:dyDescent="0.35">
      <c r="A719" s="32">
        <f t="shared" si="85"/>
        <v>625</v>
      </c>
      <c r="B719" s="142">
        <v>22</v>
      </c>
      <c r="C719" s="169" t="s">
        <v>805</v>
      </c>
      <c r="D719" s="161" t="s">
        <v>8</v>
      </c>
      <c r="E719" s="161">
        <v>3.7</v>
      </c>
      <c r="F719" s="3">
        <v>35392.39</v>
      </c>
      <c r="G719" s="229"/>
      <c r="H719" s="224">
        <f t="shared" si="84"/>
        <v>35392.39</v>
      </c>
      <c r="I719" s="30"/>
      <c r="J719" s="5"/>
      <c r="K719" s="5"/>
      <c r="L719" s="236"/>
      <c r="M719" s="169" t="s">
        <v>806</v>
      </c>
    </row>
    <row r="720" spans="1:13" ht="30" outlineLevel="1" x14ac:dyDescent="0.35">
      <c r="A720" s="32">
        <f t="shared" si="85"/>
        <v>626</v>
      </c>
      <c r="B720" s="142">
        <v>23</v>
      </c>
      <c r="C720" s="160" t="s">
        <v>807</v>
      </c>
      <c r="D720" s="161" t="s">
        <v>19</v>
      </c>
      <c r="E720" s="162">
        <v>50</v>
      </c>
      <c r="F720" s="3">
        <v>7376.66</v>
      </c>
      <c r="G720" s="229"/>
      <c r="H720" s="224">
        <f t="shared" si="84"/>
        <v>7376.66</v>
      </c>
      <c r="I720" s="30"/>
      <c r="J720" s="5"/>
      <c r="K720" s="5"/>
      <c r="L720" s="236"/>
      <c r="M720" s="160" t="s">
        <v>808</v>
      </c>
    </row>
    <row r="721" spans="1:13" ht="20" outlineLevel="1" x14ac:dyDescent="0.35">
      <c r="A721" s="32">
        <f t="shared" si="85"/>
        <v>627</v>
      </c>
      <c r="B721" s="142">
        <v>24</v>
      </c>
      <c r="C721" s="160" t="s">
        <v>809</v>
      </c>
      <c r="D721" s="161" t="s">
        <v>19</v>
      </c>
      <c r="E721" s="168">
        <v>20.399999999999999</v>
      </c>
      <c r="F721" s="3">
        <v>1667.86</v>
      </c>
      <c r="G721" s="229"/>
      <c r="H721" s="224">
        <f t="shared" si="84"/>
        <v>1667.86</v>
      </c>
      <c r="I721" s="30"/>
      <c r="J721" s="5"/>
      <c r="K721" s="5"/>
      <c r="L721" s="236"/>
      <c r="M721" s="160" t="s">
        <v>248</v>
      </c>
    </row>
    <row r="722" spans="1:13" ht="30" outlineLevel="1" x14ac:dyDescent="0.35">
      <c r="A722" s="32">
        <f t="shared" si="85"/>
        <v>628</v>
      </c>
      <c r="B722" s="142">
        <v>25</v>
      </c>
      <c r="C722" s="160" t="s">
        <v>810</v>
      </c>
      <c r="D722" s="161" t="s">
        <v>19</v>
      </c>
      <c r="E722" s="168">
        <v>48.3</v>
      </c>
      <c r="F722" s="3">
        <v>3949.36</v>
      </c>
      <c r="G722" s="229"/>
      <c r="H722" s="224">
        <f t="shared" si="84"/>
        <v>3949.36</v>
      </c>
      <c r="I722" s="30"/>
      <c r="J722" s="5"/>
      <c r="K722" s="5"/>
      <c r="L722" s="236"/>
      <c r="M722" s="160"/>
    </row>
    <row r="723" spans="1:13" ht="21" outlineLevel="1" x14ac:dyDescent="0.35">
      <c r="A723" s="146">
        <f t="shared" si="85"/>
        <v>629</v>
      </c>
      <c r="B723" s="142"/>
      <c r="C723" s="218" t="s">
        <v>811</v>
      </c>
      <c r="D723" s="161"/>
      <c r="E723" s="172"/>
      <c r="F723" s="3"/>
      <c r="G723" s="229"/>
      <c r="H723" s="224">
        <f t="shared" si="84"/>
        <v>0</v>
      </c>
      <c r="I723" s="30"/>
      <c r="J723" s="5"/>
      <c r="K723" s="5"/>
      <c r="L723" s="236"/>
      <c r="M723" s="160"/>
    </row>
    <row r="724" spans="1:13" ht="20" outlineLevel="1" x14ac:dyDescent="0.35">
      <c r="A724" s="32">
        <f>A723</f>
        <v>629</v>
      </c>
      <c r="B724" s="142">
        <v>26</v>
      </c>
      <c r="C724" s="160" t="s">
        <v>812</v>
      </c>
      <c r="D724" s="161" t="s">
        <v>8</v>
      </c>
      <c r="E724" s="162">
        <v>5</v>
      </c>
      <c r="F724" s="3">
        <v>75385.83</v>
      </c>
      <c r="G724" s="229"/>
      <c r="H724" s="224">
        <f t="shared" si="84"/>
        <v>75385.83</v>
      </c>
      <c r="I724" s="30"/>
      <c r="J724" s="5"/>
      <c r="K724" s="5"/>
      <c r="L724" s="236"/>
      <c r="M724" s="160" t="s">
        <v>813</v>
      </c>
    </row>
    <row r="725" spans="1:13" ht="15.5" outlineLevel="1" x14ac:dyDescent="0.35">
      <c r="A725" s="32">
        <f t="shared" si="85"/>
        <v>630</v>
      </c>
      <c r="B725" s="142">
        <v>27</v>
      </c>
      <c r="C725" s="169" t="s">
        <v>814</v>
      </c>
      <c r="D725" s="161" t="s">
        <v>19</v>
      </c>
      <c r="E725" s="161">
        <v>356</v>
      </c>
      <c r="F725" s="3">
        <v>10489.52</v>
      </c>
      <c r="G725" s="229"/>
      <c r="H725" s="224">
        <f t="shared" si="84"/>
        <v>10489.52</v>
      </c>
      <c r="I725" s="30"/>
      <c r="J725" s="5"/>
      <c r="K725" s="5"/>
      <c r="L725" s="236"/>
      <c r="M725" s="169"/>
    </row>
    <row r="726" spans="1:13" ht="20" outlineLevel="1" x14ac:dyDescent="0.35">
      <c r="A726" s="32">
        <f t="shared" si="85"/>
        <v>631</v>
      </c>
      <c r="B726" s="142">
        <v>28</v>
      </c>
      <c r="C726" s="160" t="s">
        <v>815</v>
      </c>
      <c r="D726" s="161" t="s">
        <v>8</v>
      </c>
      <c r="E726" s="168">
        <v>13.5</v>
      </c>
      <c r="F726" s="3">
        <v>129133.32</v>
      </c>
      <c r="G726" s="229"/>
      <c r="H726" s="224">
        <f t="shared" si="84"/>
        <v>129133.32</v>
      </c>
      <c r="I726" s="30"/>
      <c r="J726" s="5"/>
      <c r="K726" s="5"/>
      <c r="L726" s="236"/>
      <c r="M726" s="160" t="s">
        <v>816</v>
      </c>
    </row>
    <row r="727" spans="1:13" ht="30" outlineLevel="1" x14ac:dyDescent="0.35">
      <c r="A727" s="32">
        <f t="shared" si="85"/>
        <v>632</v>
      </c>
      <c r="B727" s="142">
        <v>29</v>
      </c>
      <c r="C727" s="169" t="s">
        <v>817</v>
      </c>
      <c r="D727" s="161" t="s">
        <v>9</v>
      </c>
      <c r="E727" s="161">
        <v>7.56</v>
      </c>
      <c r="F727" s="3">
        <v>8529.1299999999992</v>
      </c>
      <c r="G727" s="229"/>
      <c r="H727" s="224">
        <f t="shared" si="84"/>
        <v>8529.1299999999992</v>
      </c>
      <c r="I727" s="30"/>
      <c r="J727" s="5"/>
      <c r="K727" s="5"/>
      <c r="L727" s="236"/>
      <c r="M727" s="169" t="s">
        <v>818</v>
      </c>
    </row>
    <row r="728" spans="1:13" ht="20" outlineLevel="1" x14ac:dyDescent="0.35">
      <c r="A728" s="32">
        <f t="shared" si="85"/>
        <v>633</v>
      </c>
      <c r="B728" s="142">
        <v>30</v>
      </c>
      <c r="C728" s="160" t="s">
        <v>819</v>
      </c>
      <c r="D728" s="161" t="s">
        <v>8</v>
      </c>
      <c r="E728" s="168">
        <v>3.4</v>
      </c>
      <c r="F728" s="3">
        <v>51262.95</v>
      </c>
      <c r="G728" s="229"/>
      <c r="H728" s="224">
        <f t="shared" si="84"/>
        <v>51262.95</v>
      </c>
      <c r="I728" s="30"/>
      <c r="J728" s="5"/>
      <c r="K728" s="5"/>
      <c r="L728" s="236"/>
      <c r="M728" s="160" t="s">
        <v>820</v>
      </c>
    </row>
    <row r="729" spans="1:13" ht="15.5" outlineLevel="1" x14ac:dyDescent="0.35">
      <c r="A729" s="32">
        <f t="shared" si="85"/>
        <v>634</v>
      </c>
      <c r="B729" s="142">
        <v>31</v>
      </c>
      <c r="C729" s="160" t="s">
        <v>821</v>
      </c>
      <c r="D729" s="161" t="s">
        <v>19</v>
      </c>
      <c r="E729" s="168">
        <v>614.4</v>
      </c>
      <c r="F729" s="3">
        <v>18103.04</v>
      </c>
      <c r="G729" s="229"/>
      <c r="H729" s="224">
        <f t="shared" si="84"/>
        <v>18103.04</v>
      </c>
      <c r="I729" s="30"/>
      <c r="J729" s="5"/>
      <c r="K729" s="5"/>
      <c r="L729" s="236"/>
      <c r="M729" s="160"/>
    </row>
    <row r="730" spans="1:13" ht="30" outlineLevel="1" x14ac:dyDescent="0.35">
      <c r="A730" s="32">
        <f t="shared" si="85"/>
        <v>635</v>
      </c>
      <c r="B730" s="142">
        <v>32</v>
      </c>
      <c r="C730" s="160" t="s">
        <v>822</v>
      </c>
      <c r="D730" s="161" t="s">
        <v>8</v>
      </c>
      <c r="E730" s="168">
        <v>11.1</v>
      </c>
      <c r="F730" s="3">
        <v>106175.6</v>
      </c>
      <c r="G730" s="229"/>
      <c r="H730" s="224">
        <f t="shared" si="84"/>
        <v>106175.6</v>
      </c>
      <c r="I730" s="30"/>
      <c r="J730" s="5"/>
      <c r="K730" s="5"/>
      <c r="L730" s="236"/>
      <c r="M730" s="160" t="s">
        <v>823</v>
      </c>
    </row>
    <row r="731" spans="1:13" ht="30" outlineLevel="1" x14ac:dyDescent="0.35">
      <c r="A731" s="32">
        <f t="shared" si="85"/>
        <v>636</v>
      </c>
      <c r="B731" s="142">
        <v>33</v>
      </c>
      <c r="C731" s="169" t="s">
        <v>824</v>
      </c>
      <c r="D731" s="161" t="s">
        <v>19</v>
      </c>
      <c r="E731" s="161">
        <v>111</v>
      </c>
      <c r="F731" s="3">
        <v>18373.25</v>
      </c>
      <c r="G731" s="229"/>
      <c r="H731" s="224">
        <f t="shared" si="84"/>
        <v>18373.25</v>
      </c>
      <c r="I731" s="30"/>
      <c r="J731" s="5"/>
      <c r="K731" s="5"/>
      <c r="L731" s="236"/>
      <c r="M731" s="169" t="s">
        <v>825</v>
      </c>
    </row>
    <row r="732" spans="1:13" ht="30" outlineLevel="1" x14ac:dyDescent="0.35">
      <c r="A732" s="32">
        <f t="shared" si="85"/>
        <v>637</v>
      </c>
      <c r="B732" s="142">
        <v>34</v>
      </c>
      <c r="C732" s="160" t="s">
        <v>826</v>
      </c>
      <c r="D732" s="161" t="s">
        <v>19</v>
      </c>
      <c r="E732" s="168">
        <v>43.2</v>
      </c>
      <c r="F732" s="3">
        <v>3532.27</v>
      </c>
      <c r="G732" s="229"/>
      <c r="H732" s="224">
        <f t="shared" si="84"/>
        <v>3532.27</v>
      </c>
      <c r="I732" s="30"/>
      <c r="J732" s="5"/>
      <c r="K732" s="5"/>
      <c r="L732" s="236"/>
      <c r="M732" s="160"/>
    </row>
    <row r="733" spans="1:13" ht="23" outlineLevel="1" x14ac:dyDescent="0.35">
      <c r="A733" s="146">
        <f t="shared" si="85"/>
        <v>638</v>
      </c>
      <c r="B733" s="142"/>
      <c r="C733" s="219" t="s">
        <v>827</v>
      </c>
      <c r="D733" s="171"/>
      <c r="E733" s="156"/>
      <c r="F733" s="3"/>
      <c r="G733" s="229"/>
      <c r="H733" s="224">
        <f t="shared" si="84"/>
        <v>0</v>
      </c>
      <c r="I733" s="30"/>
      <c r="J733" s="5"/>
      <c r="K733" s="5"/>
      <c r="L733" s="236"/>
      <c r="M733" s="155"/>
    </row>
    <row r="734" spans="1:13" ht="15.5" outlineLevel="1" x14ac:dyDescent="0.35">
      <c r="A734" s="32">
        <f>A733</f>
        <v>638</v>
      </c>
      <c r="B734" s="142">
        <v>35</v>
      </c>
      <c r="C734" s="169" t="s">
        <v>828</v>
      </c>
      <c r="D734" s="161" t="s">
        <v>20</v>
      </c>
      <c r="E734" s="161">
        <v>30</v>
      </c>
      <c r="F734" s="3">
        <v>177760.08</v>
      </c>
      <c r="G734" s="229"/>
      <c r="H734" s="224">
        <f t="shared" si="84"/>
        <v>177760.08</v>
      </c>
      <c r="I734" s="30"/>
      <c r="J734" s="5"/>
      <c r="K734" s="5"/>
      <c r="L734" s="236"/>
      <c r="M734" s="169"/>
    </row>
    <row r="735" spans="1:13" ht="30" outlineLevel="1" x14ac:dyDescent="0.35">
      <c r="A735" s="32">
        <f t="shared" si="85"/>
        <v>639</v>
      </c>
      <c r="B735" s="142">
        <v>36</v>
      </c>
      <c r="C735" s="160" t="s">
        <v>829</v>
      </c>
      <c r="D735" s="161" t="s">
        <v>19</v>
      </c>
      <c r="E735" s="162">
        <v>48</v>
      </c>
      <c r="F735" s="3">
        <v>3923.89</v>
      </c>
      <c r="G735" s="229"/>
      <c r="H735" s="224">
        <f t="shared" si="84"/>
        <v>3923.89</v>
      </c>
      <c r="I735" s="30"/>
      <c r="J735" s="5"/>
      <c r="K735" s="5"/>
      <c r="L735" s="236"/>
      <c r="M735" s="160"/>
    </row>
    <row r="736" spans="1:13" ht="20" outlineLevel="1" x14ac:dyDescent="0.35">
      <c r="A736" s="32">
        <f t="shared" si="85"/>
        <v>640</v>
      </c>
      <c r="B736" s="142">
        <v>37</v>
      </c>
      <c r="C736" s="169" t="s">
        <v>830</v>
      </c>
      <c r="D736" s="161" t="s">
        <v>19</v>
      </c>
      <c r="E736" s="162">
        <v>18</v>
      </c>
      <c r="F736" s="3">
        <v>1472.8</v>
      </c>
      <c r="G736" s="229"/>
      <c r="H736" s="224">
        <f t="shared" si="84"/>
        <v>1472.8</v>
      </c>
      <c r="I736" s="30"/>
      <c r="J736" s="5"/>
      <c r="K736" s="5"/>
      <c r="L736" s="236"/>
      <c r="M736" s="169"/>
    </row>
    <row r="737" spans="1:13" ht="30" outlineLevel="1" x14ac:dyDescent="0.35">
      <c r="A737" s="32">
        <f t="shared" si="85"/>
        <v>641</v>
      </c>
      <c r="B737" s="142">
        <v>38</v>
      </c>
      <c r="C737" s="160" t="s">
        <v>831</v>
      </c>
      <c r="D737" s="161" t="s">
        <v>19</v>
      </c>
      <c r="E737" s="162">
        <v>1864</v>
      </c>
      <c r="F737" s="3">
        <v>54921.88</v>
      </c>
      <c r="G737" s="229"/>
      <c r="H737" s="224">
        <f t="shared" si="84"/>
        <v>54921.88</v>
      </c>
      <c r="I737" s="30"/>
      <c r="J737" s="5"/>
      <c r="K737" s="5"/>
      <c r="L737" s="236"/>
      <c r="M737" s="160" t="s">
        <v>832</v>
      </c>
    </row>
    <row r="738" spans="1:13" ht="20" outlineLevel="1" x14ac:dyDescent="0.35">
      <c r="A738" s="32">
        <f t="shared" si="85"/>
        <v>642</v>
      </c>
      <c r="B738" s="142">
        <v>39</v>
      </c>
      <c r="C738" s="160" t="s">
        <v>833</v>
      </c>
      <c r="D738" s="161" t="s">
        <v>8</v>
      </c>
      <c r="E738" s="168">
        <v>28.3</v>
      </c>
      <c r="F738" s="3">
        <v>270699.76</v>
      </c>
      <c r="G738" s="229"/>
      <c r="H738" s="224">
        <f t="shared" si="84"/>
        <v>270699.76</v>
      </c>
      <c r="I738" s="30"/>
      <c r="J738" s="5"/>
      <c r="K738" s="5"/>
      <c r="L738" s="236"/>
      <c r="M738" s="160"/>
    </row>
    <row r="739" spans="1:13" ht="30" outlineLevel="1" x14ac:dyDescent="0.35">
      <c r="A739" s="32">
        <f t="shared" si="85"/>
        <v>643</v>
      </c>
      <c r="B739" s="142">
        <v>40</v>
      </c>
      <c r="C739" s="160" t="s">
        <v>834</v>
      </c>
      <c r="D739" s="161" t="s">
        <v>19</v>
      </c>
      <c r="E739" s="162">
        <v>94</v>
      </c>
      <c r="F739" s="3">
        <v>25446.66</v>
      </c>
      <c r="G739" s="229"/>
      <c r="H739" s="224">
        <f t="shared" si="84"/>
        <v>25446.66</v>
      </c>
      <c r="I739" s="30"/>
      <c r="J739" s="5"/>
      <c r="K739" s="5"/>
      <c r="L739" s="236"/>
      <c r="M739" s="160" t="s">
        <v>835</v>
      </c>
    </row>
    <row r="740" spans="1:13" ht="20" outlineLevel="1" x14ac:dyDescent="0.35">
      <c r="A740" s="32">
        <f t="shared" si="85"/>
        <v>644</v>
      </c>
      <c r="B740" s="142">
        <v>41</v>
      </c>
      <c r="C740" s="160" t="s">
        <v>836</v>
      </c>
      <c r="D740" s="161" t="s">
        <v>19</v>
      </c>
      <c r="E740" s="162">
        <v>208</v>
      </c>
      <c r="F740" s="3">
        <v>56307.74</v>
      </c>
      <c r="G740" s="229"/>
      <c r="H740" s="224">
        <f t="shared" si="84"/>
        <v>56307.74</v>
      </c>
      <c r="I740" s="30"/>
      <c r="J740" s="5"/>
      <c r="K740" s="5"/>
      <c r="L740" s="236"/>
      <c r="M740" s="160" t="s">
        <v>837</v>
      </c>
    </row>
    <row r="741" spans="1:13" ht="20" outlineLevel="1" x14ac:dyDescent="0.35">
      <c r="A741" s="32">
        <f t="shared" si="85"/>
        <v>645</v>
      </c>
      <c r="B741" s="142">
        <v>42</v>
      </c>
      <c r="C741" s="160" t="s">
        <v>838</v>
      </c>
      <c r="D741" s="161" t="s">
        <v>19</v>
      </c>
      <c r="E741" s="168">
        <v>221.6</v>
      </c>
      <c r="F741" s="3">
        <v>17558.95</v>
      </c>
      <c r="G741" s="229"/>
      <c r="H741" s="224">
        <f t="shared" si="84"/>
        <v>17558.95</v>
      </c>
      <c r="I741" s="30"/>
      <c r="J741" s="5"/>
      <c r="K741" s="5"/>
      <c r="L741" s="236"/>
      <c r="M741" s="160"/>
    </row>
    <row r="742" spans="1:13" ht="20" outlineLevel="1" x14ac:dyDescent="0.35">
      <c r="A742" s="32">
        <f t="shared" si="85"/>
        <v>646</v>
      </c>
      <c r="B742" s="142">
        <v>43</v>
      </c>
      <c r="C742" s="169" t="s">
        <v>839</v>
      </c>
      <c r="D742" s="161" t="s">
        <v>19</v>
      </c>
      <c r="E742" s="161">
        <v>64.400000000000006</v>
      </c>
      <c r="F742" s="3">
        <v>2704.32</v>
      </c>
      <c r="G742" s="229"/>
      <c r="H742" s="224">
        <f t="shared" si="84"/>
        <v>2704.32</v>
      </c>
      <c r="I742" s="30"/>
      <c r="J742" s="5"/>
      <c r="K742" s="5"/>
      <c r="L742" s="236"/>
      <c r="M742" s="169"/>
    </row>
    <row r="743" spans="1:13" ht="20" outlineLevel="1" x14ac:dyDescent="0.35">
      <c r="A743" s="32">
        <f t="shared" si="85"/>
        <v>647</v>
      </c>
      <c r="B743" s="142">
        <v>44</v>
      </c>
      <c r="C743" s="160" t="s">
        <v>840</v>
      </c>
      <c r="D743" s="161" t="s">
        <v>19</v>
      </c>
      <c r="E743" s="162">
        <v>125</v>
      </c>
      <c r="F743" s="3">
        <v>5249.43</v>
      </c>
      <c r="G743" s="229"/>
      <c r="H743" s="224">
        <f t="shared" si="84"/>
        <v>5249.43</v>
      </c>
      <c r="I743" s="30"/>
      <c r="J743" s="5"/>
      <c r="K743" s="5"/>
      <c r="L743" s="236"/>
      <c r="M743" s="160"/>
    </row>
    <row r="744" spans="1:13" ht="15.5" outlineLevel="1" x14ac:dyDescent="0.35">
      <c r="A744" s="32">
        <f t="shared" si="85"/>
        <v>648</v>
      </c>
      <c r="B744" s="142">
        <v>45</v>
      </c>
      <c r="C744" s="160" t="s">
        <v>841</v>
      </c>
      <c r="D744" s="161" t="s">
        <v>19</v>
      </c>
      <c r="E744" s="168">
        <v>264.10000000000002</v>
      </c>
      <c r="F744" s="3">
        <v>7781.21</v>
      </c>
      <c r="G744" s="229"/>
      <c r="H744" s="224">
        <f t="shared" si="84"/>
        <v>7781.21</v>
      </c>
      <c r="I744" s="30"/>
      <c r="J744" s="5"/>
      <c r="K744" s="5"/>
      <c r="L744" s="236"/>
      <c r="M744" s="160"/>
    </row>
    <row r="745" spans="1:13" ht="21" outlineLevel="1" x14ac:dyDescent="0.35">
      <c r="A745" s="146">
        <f t="shared" si="85"/>
        <v>649</v>
      </c>
      <c r="B745" s="142"/>
      <c r="C745" s="218" t="s">
        <v>842</v>
      </c>
      <c r="D745" s="161"/>
      <c r="E745" s="168"/>
      <c r="F745" s="3"/>
      <c r="G745" s="229"/>
      <c r="H745" s="224">
        <f t="shared" si="84"/>
        <v>0</v>
      </c>
      <c r="I745" s="30"/>
      <c r="J745" s="5"/>
      <c r="K745" s="5"/>
      <c r="L745" s="236"/>
      <c r="M745" s="160"/>
    </row>
    <row r="746" spans="1:13" ht="43.5" outlineLevel="1" x14ac:dyDescent="0.35">
      <c r="A746" s="32">
        <f>A745</f>
        <v>649</v>
      </c>
      <c r="B746" s="142">
        <v>46</v>
      </c>
      <c r="C746" s="245" t="s">
        <v>843</v>
      </c>
      <c r="D746" s="246" t="s">
        <v>20</v>
      </c>
      <c r="E746" s="252">
        <v>12</v>
      </c>
      <c r="F746" s="248">
        <v>246000</v>
      </c>
      <c r="G746" s="253"/>
      <c r="H746" s="249">
        <f t="shared" si="84"/>
        <v>246000</v>
      </c>
      <c r="I746" s="250">
        <f>H746/E746</f>
        <v>20500</v>
      </c>
      <c r="J746" s="249"/>
      <c r="K746" s="249"/>
      <c r="L746" s="251" t="s">
        <v>915</v>
      </c>
      <c r="M746" s="160"/>
    </row>
    <row r="747" spans="1:13" outlineLevel="1" x14ac:dyDescent="0.35">
      <c r="A747" s="32">
        <f t="shared" si="85"/>
        <v>650</v>
      </c>
      <c r="B747" s="142">
        <v>47</v>
      </c>
      <c r="C747" s="169" t="s">
        <v>844</v>
      </c>
      <c r="D747" s="161" t="s">
        <v>19</v>
      </c>
      <c r="E747" s="161">
        <v>1308.2</v>
      </c>
      <c r="F747" s="3">
        <v>38544.870000000003</v>
      </c>
      <c r="G747" s="3"/>
      <c r="H747" s="224">
        <f t="shared" si="84"/>
        <v>38544.870000000003</v>
      </c>
      <c r="I747" s="30"/>
      <c r="J747" s="5"/>
      <c r="K747" s="5"/>
      <c r="L747" s="236"/>
      <c r="M747" s="169"/>
    </row>
    <row r="748" spans="1:13" outlineLevel="1" x14ac:dyDescent="0.35">
      <c r="A748" s="32">
        <f t="shared" si="85"/>
        <v>651</v>
      </c>
      <c r="B748" s="142">
        <v>48</v>
      </c>
      <c r="C748" s="160" t="s">
        <v>845</v>
      </c>
      <c r="D748" s="161" t="s">
        <v>19</v>
      </c>
      <c r="E748" s="168">
        <v>183.6</v>
      </c>
      <c r="F748" s="3">
        <v>5409.25</v>
      </c>
      <c r="G748" s="3"/>
      <c r="H748" s="224">
        <f t="shared" si="84"/>
        <v>5409.25</v>
      </c>
      <c r="I748" s="30"/>
      <c r="J748" s="5"/>
      <c r="K748" s="5"/>
      <c r="L748" s="236"/>
      <c r="M748" s="160"/>
    </row>
    <row r="749" spans="1:13" outlineLevel="1" x14ac:dyDescent="0.35">
      <c r="A749" s="32">
        <f t="shared" si="85"/>
        <v>652</v>
      </c>
      <c r="B749" s="142">
        <v>49</v>
      </c>
      <c r="C749" s="169" t="s">
        <v>846</v>
      </c>
      <c r="D749" s="161" t="s">
        <v>19</v>
      </c>
      <c r="E749" s="161">
        <v>176</v>
      </c>
      <c r="F749" s="3">
        <v>7389.86</v>
      </c>
      <c r="G749" s="3"/>
      <c r="H749" s="224">
        <f t="shared" si="84"/>
        <v>7389.86</v>
      </c>
      <c r="I749" s="30"/>
      <c r="J749" s="5"/>
      <c r="K749" s="5"/>
      <c r="L749" s="236"/>
      <c r="M749" s="169"/>
    </row>
    <row r="750" spans="1:13" outlineLevel="1" x14ac:dyDescent="0.35">
      <c r="A750" s="32">
        <f t="shared" si="85"/>
        <v>653</v>
      </c>
      <c r="B750" s="142">
        <v>50</v>
      </c>
      <c r="C750" s="160" t="s">
        <v>847</v>
      </c>
      <c r="D750" s="161" t="s">
        <v>8</v>
      </c>
      <c r="E750" s="168">
        <v>11.4</v>
      </c>
      <c r="F750" s="3">
        <v>109044.71</v>
      </c>
      <c r="G750" s="3"/>
      <c r="H750" s="224">
        <f t="shared" si="84"/>
        <v>109044.71</v>
      </c>
      <c r="I750" s="30"/>
      <c r="J750" s="5"/>
      <c r="K750" s="5"/>
      <c r="L750" s="236"/>
      <c r="M750" s="160"/>
    </row>
    <row r="751" spans="1:13" ht="20" outlineLevel="1" x14ac:dyDescent="0.35">
      <c r="A751" s="32">
        <f t="shared" si="85"/>
        <v>654</v>
      </c>
      <c r="B751" s="142">
        <v>51</v>
      </c>
      <c r="C751" s="169" t="s">
        <v>848</v>
      </c>
      <c r="D751" s="161" t="s">
        <v>9</v>
      </c>
      <c r="E751" s="161">
        <v>3.78</v>
      </c>
      <c r="F751" s="3">
        <v>9736.83</v>
      </c>
      <c r="G751" s="3"/>
      <c r="H751" s="224">
        <f t="shared" si="84"/>
        <v>9736.83</v>
      </c>
      <c r="I751" s="30"/>
      <c r="J751" s="5"/>
      <c r="K751" s="5"/>
      <c r="L751" s="236"/>
      <c r="M751" s="169" t="s">
        <v>849</v>
      </c>
    </row>
    <row r="752" spans="1:13" ht="31.5" outlineLevel="1" x14ac:dyDescent="0.35">
      <c r="A752" s="146">
        <f t="shared" si="85"/>
        <v>655</v>
      </c>
      <c r="B752" s="142"/>
      <c r="C752" s="218" t="s">
        <v>850</v>
      </c>
      <c r="D752" s="173"/>
      <c r="E752" s="173"/>
      <c r="F752" s="3"/>
      <c r="G752" s="3"/>
      <c r="H752" s="224">
        <f t="shared" si="84"/>
        <v>0</v>
      </c>
      <c r="I752" s="30"/>
      <c r="J752" s="5"/>
      <c r="K752" s="5"/>
      <c r="L752" s="236"/>
      <c r="M752" s="173"/>
    </row>
    <row r="753" spans="1:14" ht="130" outlineLevel="1" x14ac:dyDescent="0.35">
      <c r="A753" s="32">
        <f>A752</f>
        <v>655</v>
      </c>
      <c r="B753" s="142">
        <v>52</v>
      </c>
      <c r="C753" s="169" t="s">
        <v>851</v>
      </c>
      <c r="D753" s="161" t="s">
        <v>8</v>
      </c>
      <c r="E753" s="161">
        <v>175.6</v>
      </c>
      <c r="F753" s="3">
        <v>36316.230000000003</v>
      </c>
      <c r="G753" s="3"/>
      <c r="H753" s="224">
        <f t="shared" si="84"/>
        <v>36316.230000000003</v>
      </c>
      <c r="I753" s="30"/>
      <c r="J753" s="5"/>
      <c r="K753" s="5"/>
      <c r="L753" s="236"/>
      <c r="M753" s="169"/>
    </row>
    <row r="754" spans="1:14" ht="20" outlineLevel="1" x14ac:dyDescent="0.35">
      <c r="A754" s="32">
        <f t="shared" si="85"/>
        <v>656</v>
      </c>
      <c r="B754" s="142">
        <v>53</v>
      </c>
      <c r="C754" s="160" t="s">
        <v>852</v>
      </c>
      <c r="D754" s="161" t="s">
        <v>15</v>
      </c>
      <c r="E754" s="172">
        <v>245.84</v>
      </c>
      <c r="F754" s="3">
        <v>108194.42</v>
      </c>
      <c r="G754" s="3"/>
      <c r="H754" s="224">
        <f t="shared" si="84"/>
        <v>108194.42</v>
      </c>
      <c r="I754" s="30"/>
      <c r="J754" s="5"/>
      <c r="K754" s="5"/>
      <c r="L754" s="236"/>
      <c r="M754" s="160" t="s">
        <v>853</v>
      </c>
    </row>
    <row r="755" spans="1:14" x14ac:dyDescent="0.35">
      <c r="A755" s="146">
        <f t="shared" si="85"/>
        <v>657</v>
      </c>
      <c r="B755" s="142"/>
      <c r="C755" s="220" t="s">
        <v>854</v>
      </c>
      <c r="D755" s="164"/>
      <c r="E755" s="167"/>
      <c r="F755" s="3"/>
      <c r="G755" s="3"/>
      <c r="H755" s="224">
        <f t="shared" si="84"/>
        <v>0</v>
      </c>
      <c r="I755" s="30"/>
      <c r="J755" s="5"/>
      <c r="K755" s="5"/>
      <c r="L755" s="236"/>
      <c r="M755" s="157"/>
    </row>
    <row r="756" spans="1:14" outlineLevel="1" x14ac:dyDescent="0.35">
      <c r="A756" s="146">
        <f t="shared" si="85"/>
        <v>658</v>
      </c>
      <c r="B756" s="142"/>
      <c r="C756" s="217" t="s">
        <v>855</v>
      </c>
      <c r="D756" s="164"/>
      <c r="E756" s="167"/>
      <c r="F756" s="3"/>
      <c r="G756" s="3"/>
      <c r="H756" s="224">
        <f t="shared" si="84"/>
        <v>0</v>
      </c>
      <c r="I756" s="30"/>
      <c r="J756" s="5"/>
      <c r="K756" s="5"/>
      <c r="L756" s="236"/>
      <c r="M756" s="157"/>
    </row>
    <row r="757" spans="1:14" ht="20" outlineLevel="1" x14ac:dyDescent="0.35">
      <c r="A757" s="32">
        <f>A755</f>
        <v>657</v>
      </c>
      <c r="B757" s="142">
        <v>54</v>
      </c>
      <c r="C757" s="174" t="s">
        <v>856</v>
      </c>
      <c r="D757" s="164" t="s">
        <v>9</v>
      </c>
      <c r="E757" s="164">
        <v>1050.4000000000001</v>
      </c>
      <c r="F757" s="3">
        <v>73479.89</v>
      </c>
      <c r="G757" s="3"/>
      <c r="H757" s="224">
        <f t="shared" si="84"/>
        <v>73479.89</v>
      </c>
      <c r="I757" s="30"/>
      <c r="J757" s="5"/>
      <c r="K757" s="5"/>
      <c r="L757" s="236"/>
      <c r="M757" s="174" t="s">
        <v>857</v>
      </c>
    </row>
    <row r="758" spans="1:14" ht="20" outlineLevel="1" x14ac:dyDescent="0.35">
      <c r="A758" s="32">
        <f t="shared" si="85"/>
        <v>658</v>
      </c>
      <c r="B758" s="142">
        <v>55</v>
      </c>
      <c r="C758" s="163" t="s">
        <v>858</v>
      </c>
      <c r="D758" s="164" t="s">
        <v>8</v>
      </c>
      <c r="E758" s="166">
        <v>52.5</v>
      </c>
      <c r="F758" s="3">
        <v>225305.62</v>
      </c>
      <c r="G758" s="3">
        <v>65087.35</v>
      </c>
      <c r="H758" s="224">
        <f t="shared" si="84"/>
        <v>290392.96999999997</v>
      </c>
      <c r="I758" s="30"/>
      <c r="J758" s="5"/>
      <c r="K758" s="5"/>
      <c r="L758" s="236"/>
      <c r="M758" s="163" t="s">
        <v>859</v>
      </c>
    </row>
    <row r="759" spans="1:14" ht="20" outlineLevel="1" x14ac:dyDescent="0.35">
      <c r="A759" s="32">
        <f t="shared" si="85"/>
        <v>659</v>
      </c>
      <c r="B759" s="142">
        <v>56</v>
      </c>
      <c r="C759" s="174" t="s">
        <v>860</v>
      </c>
      <c r="D759" s="164" t="s">
        <v>8</v>
      </c>
      <c r="E759" s="164">
        <v>105</v>
      </c>
      <c r="F759" s="3">
        <v>360981.82</v>
      </c>
      <c r="G759" s="3">
        <v>352170</v>
      </c>
      <c r="H759" s="224">
        <f t="shared" si="84"/>
        <v>713151.82000000007</v>
      </c>
      <c r="I759" s="30"/>
      <c r="J759" s="5"/>
      <c r="K759" s="5"/>
      <c r="L759" s="236"/>
      <c r="M759" s="174" t="s">
        <v>861</v>
      </c>
    </row>
    <row r="760" spans="1:14" outlineLevel="1" x14ac:dyDescent="0.35">
      <c r="A760" s="32">
        <f t="shared" si="85"/>
        <v>660</v>
      </c>
      <c r="B760" s="142">
        <v>57</v>
      </c>
      <c r="C760" s="245" t="s">
        <v>862</v>
      </c>
      <c r="D760" s="246" t="s">
        <v>8</v>
      </c>
      <c r="E760" s="254">
        <v>253.66</v>
      </c>
      <c r="F760" s="248">
        <v>4518442</v>
      </c>
      <c r="G760" s="248">
        <v>8430834.1699999999</v>
      </c>
      <c r="H760" s="249">
        <f t="shared" ref="H760:H791" si="86">F760+G760</f>
        <v>12949276.17</v>
      </c>
      <c r="I760" s="250"/>
      <c r="J760" s="249"/>
      <c r="K760" s="249"/>
      <c r="L760" s="236" t="s">
        <v>916</v>
      </c>
      <c r="M760" s="163" t="s">
        <v>863</v>
      </c>
      <c r="N760" s="272" t="s">
        <v>921</v>
      </c>
    </row>
    <row r="761" spans="1:14" ht="30" outlineLevel="1" x14ac:dyDescent="0.35">
      <c r="A761" s="32">
        <f t="shared" si="85"/>
        <v>661</v>
      </c>
      <c r="B761" s="142">
        <v>58</v>
      </c>
      <c r="C761" s="245" t="s">
        <v>864</v>
      </c>
      <c r="D761" s="246" t="s">
        <v>9</v>
      </c>
      <c r="E761" s="252">
        <v>719.5</v>
      </c>
      <c r="F761" s="248">
        <v>699697.86</v>
      </c>
      <c r="G761" s="248">
        <v>376798.94</v>
      </c>
      <c r="H761" s="249">
        <f t="shared" si="86"/>
        <v>1076496.8</v>
      </c>
      <c r="I761" s="250"/>
      <c r="J761" s="249"/>
      <c r="K761" s="249"/>
      <c r="L761" s="236" t="s">
        <v>916</v>
      </c>
      <c r="M761" s="163" t="s">
        <v>865</v>
      </c>
      <c r="N761" s="272" t="s">
        <v>922</v>
      </c>
    </row>
    <row r="762" spans="1:14" ht="20" outlineLevel="1" x14ac:dyDescent="0.35">
      <c r="A762" s="32">
        <f t="shared" si="85"/>
        <v>662</v>
      </c>
      <c r="B762" s="142">
        <v>59</v>
      </c>
      <c r="C762" s="163" t="s">
        <v>866</v>
      </c>
      <c r="D762" s="164" t="s">
        <v>19</v>
      </c>
      <c r="E762" s="165">
        <v>52518</v>
      </c>
      <c r="F762" s="3">
        <v>3627580.05</v>
      </c>
      <c r="G762" s="3">
        <v>16063300.09</v>
      </c>
      <c r="H762" s="224">
        <f t="shared" si="86"/>
        <v>19690880.140000001</v>
      </c>
      <c r="I762" s="30"/>
      <c r="J762" s="5"/>
      <c r="K762" s="5"/>
      <c r="L762" s="236"/>
      <c r="M762" s="163" t="s">
        <v>867</v>
      </c>
    </row>
    <row r="763" spans="1:14" outlineLevel="1" x14ac:dyDescent="0.35">
      <c r="A763" s="146">
        <f t="shared" si="85"/>
        <v>663</v>
      </c>
      <c r="B763" s="142"/>
      <c r="C763" s="217" t="s">
        <v>868</v>
      </c>
      <c r="D763" s="164"/>
      <c r="E763" s="167"/>
      <c r="F763" s="3"/>
      <c r="G763" s="3"/>
      <c r="H763" s="224">
        <f t="shared" si="86"/>
        <v>0</v>
      </c>
      <c r="I763" s="30"/>
      <c r="J763" s="5"/>
      <c r="K763" s="5"/>
      <c r="L763" s="236"/>
      <c r="M763" s="157"/>
    </row>
    <row r="764" spans="1:14" ht="20" outlineLevel="1" x14ac:dyDescent="0.35">
      <c r="A764" s="32">
        <f>A763</f>
        <v>663</v>
      </c>
      <c r="B764" s="142">
        <v>60</v>
      </c>
      <c r="C764" s="163" t="s">
        <v>856</v>
      </c>
      <c r="D764" s="164" t="s">
        <v>9</v>
      </c>
      <c r="E764" s="165">
        <f>18301-3100</f>
        <v>15201</v>
      </c>
      <c r="F764" s="3">
        <v>1063410.78</v>
      </c>
      <c r="G764" s="3"/>
      <c r="H764" s="224">
        <f t="shared" si="86"/>
        <v>1063410.78</v>
      </c>
      <c r="I764" s="30"/>
      <c r="J764" s="5"/>
      <c r="K764" s="5"/>
      <c r="L764" s="236"/>
      <c r="M764" s="163"/>
    </row>
    <row r="765" spans="1:14" ht="20" outlineLevel="1" x14ac:dyDescent="0.35">
      <c r="A765" s="32">
        <f t="shared" ref="A765:A789" si="87">A764+1</f>
        <v>664</v>
      </c>
      <c r="B765" s="142">
        <v>61</v>
      </c>
      <c r="C765" s="255" t="s">
        <v>869</v>
      </c>
      <c r="D765" s="246" t="s">
        <v>8</v>
      </c>
      <c r="E765" s="246">
        <f>(18301-3100)*0.1</f>
        <v>1520.1000000000001</v>
      </c>
      <c r="F765" s="248">
        <v>5706455.4000000004</v>
      </c>
      <c r="G765" s="248">
        <v>1630307.25</v>
      </c>
      <c r="H765" s="249">
        <f t="shared" si="86"/>
        <v>7336762.6500000004</v>
      </c>
      <c r="I765" s="250">
        <f>H765/E765</f>
        <v>4826.5</v>
      </c>
      <c r="J765" s="249"/>
      <c r="K765" s="249"/>
      <c r="L765" s="236" t="s">
        <v>916</v>
      </c>
      <c r="M765" s="163"/>
      <c r="N765" s="272" t="s">
        <v>921</v>
      </c>
    </row>
    <row r="766" spans="1:14" outlineLevel="1" x14ac:dyDescent="0.35">
      <c r="A766" s="32">
        <f t="shared" si="87"/>
        <v>665</v>
      </c>
      <c r="B766" s="142">
        <v>62</v>
      </c>
      <c r="C766" s="174" t="s">
        <v>870</v>
      </c>
      <c r="D766" s="164" t="s">
        <v>8</v>
      </c>
      <c r="E766" s="164">
        <f>(18301-3100)*0.05</f>
        <v>760.05000000000007</v>
      </c>
      <c r="F766" s="3">
        <v>1846498.67</v>
      </c>
      <c r="G766" s="3">
        <v>4128676.73</v>
      </c>
      <c r="H766" s="224">
        <f t="shared" si="86"/>
        <v>5975175.4000000004</v>
      </c>
      <c r="I766" s="30"/>
      <c r="J766" s="5"/>
      <c r="K766" s="5"/>
      <c r="L766" s="236"/>
      <c r="M766" s="163"/>
    </row>
    <row r="767" spans="1:14" ht="72.5" outlineLevel="1" x14ac:dyDescent="0.35">
      <c r="A767" s="32">
        <f t="shared" si="87"/>
        <v>666</v>
      </c>
      <c r="B767" s="142">
        <v>63</v>
      </c>
      <c r="C767" s="255" t="s">
        <v>871</v>
      </c>
      <c r="D767" s="246" t="s">
        <v>9</v>
      </c>
      <c r="E767" s="247">
        <f>18301-3100</f>
        <v>15201</v>
      </c>
      <c r="F767" s="248">
        <v>14782415.449999999</v>
      </c>
      <c r="G767" s="248">
        <v>7960695.75</v>
      </c>
      <c r="H767" s="249">
        <f t="shared" si="86"/>
        <v>22743111.199999999</v>
      </c>
      <c r="I767" s="250">
        <f>F767/E767</f>
        <v>972.46335438457993</v>
      </c>
      <c r="J767" s="250">
        <f>G767/E767</f>
        <v>523.69552989934868</v>
      </c>
      <c r="K767" s="249"/>
      <c r="L767" s="251" t="s">
        <v>917</v>
      </c>
      <c r="M767" s="174" t="s">
        <v>872</v>
      </c>
      <c r="N767" s="272" t="s">
        <v>923</v>
      </c>
    </row>
    <row r="768" spans="1:14" ht="40" outlineLevel="1" x14ac:dyDescent="0.35">
      <c r="A768" s="32">
        <f t="shared" si="87"/>
        <v>667</v>
      </c>
      <c r="B768" s="142">
        <v>64</v>
      </c>
      <c r="C768" s="245" t="s">
        <v>873</v>
      </c>
      <c r="D768" s="246" t="s">
        <v>19</v>
      </c>
      <c r="E768" s="256">
        <f>(226193+3299.4)/18301*(18301-3100)</f>
        <v>190618.76249385279</v>
      </c>
      <c r="F768" s="248">
        <v>4028737.19</v>
      </c>
      <c r="G768" s="248">
        <v>10367923.92</v>
      </c>
      <c r="H768" s="249">
        <f t="shared" si="86"/>
        <v>14396661.109999999</v>
      </c>
      <c r="I768" s="250"/>
      <c r="J768" s="249">
        <f>G768/E768</f>
        <v>54.390888831493449</v>
      </c>
      <c r="K768" s="249"/>
      <c r="L768" s="251" t="s">
        <v>918</v>
      </c>
      <c r="M768" s="163" t="s">
        <v>874</v>
      </c>
      <c r="N768" s="272" t="s">
        <v>924</v>
      </c>
    </row>
    <row r="769" spans="1:13" ht="90" outlineLevel="1" x14ac:dyDescent="0.35">
      <c r="A769" s="32">
        <f t="shared" si="87"/>
        <v>668</v>
      </c>
      <c r="B769" s="142">
        <v>65</v>
      </c>
      <c r="C769" s="174" t="s">
        <v>875</v>
      </c>
      <c r="D769" s="164" t="s">
        <v>8</v>
      </c>
      <c r="E769" s="164">
        <f>(18301-3100)*0.3</f>
        <v>4560.3</v>
      </c>
      <c r="F769" s="257">
        <v>25054000</v>
      </c>
      <c r="G769" s="257">
        <v>32918917</v>
      </c>
      <c r="H769" s="224">
        <f t="shared" si="86"/>
        <v>57972917</v>
      </c>
      <c r="I769" s="30"/>
      <c r="J769" s="5"/>
      <c r="K769" s="5"/>
      <c r="L769" s="236"/>
      <c r="M769" s="174" t="s">
        <v>876</v>
      </c>
    </row>
    <row r="770" spans="1:13" ht="58" outlineLevel="1" x14ac:dyDescent="0.35">
      <c r="A770" s="32">
        <f t="shared" si="87"/>
        <v>669</v>
      </c>
      <c r="B770" s="142">
        <v>66</v>
      </c>
      <c r="C770" s="245" t="s">
        <v>877</v>
      </c>
      <c r="D770" s="246" t="s">
        <v>9</v>
      </c>
      <c r="E770" s="247">
        <f>18301-3100</f>
        <v>15201</v>
      </c>
      <c r="F770" s="248">
        <v>9620066.6600000001</v>
      </c>
      <c r="G770" s="248">
        <v>2983749.57</v>
      </c>
      <c r="H770" s="249">
        <f t="shared" si="86"/>
        <v>12603816.23</v>
      </c>
      <c r="I770" s="250"/>
      <c r="J770" s="249">
        <f>G770/E770</f>
        <v>196.28640023682652</v>
      </c>
      <c r="K770" s="249"/>
      <c r="L770" s="251" t="s">
        <v>919</v>
      </c>
      <c r="M770" s="163" t="s">
        <v>878</v>
      </c>
    </row>
    <row r="771" spans="1:13" ht="21" outlineLevel="1" x14ac:dyDescent="0.35">
      <c r="A771" s="146">
        <f t="shared" si="87"/>
        <v>670</v>
      </c>
      <c r="B771" s="142"/>
      <c r="C771" s="217" t="s">
        <v>879</v>
      </c>
      <c r="D771" s="164"/>
      <c r="E771" s="167"/>
      <c r="F771" s="3"/>
      <c r="G771" s="3"/>
      <c r="H771" s="224">
        <f t="shared" si="86"/>
        <v>0</v>
      </c>
      <c r="I771" s="30"/>
      <c r="J771" s="5"/>
      <c r="K771" s="5"/>
      <c r="L771" s="236"/>
      <c r="M771" s="157"/>
    </row>
    <row r="772" spans="1:13" ht="30" outlineLevel="1" x14ac:dyDescent="0.35">
      <c r="A772" s="32">
        <f>A770</f>
        <v>669</v>
      </c>
      <c r="B772" s="142">
        <v>67</v>
      </c>
      <c r="C772" s="163" t="s">
        <v>880</v>
      </c>
      <c r="D772" s="164" t="s">
        <v>9</v>
      </c>
      <c r="E772" s="166">
        <v>11.9</v>
      </c>
      <c r="F772" s="3">
        <v>833.05</v>
      </c>
      <c r="G772" s="3"/>
      <c r="H772" s="224">
        <f t="shared" si="86"/>
        <v>833.05</v>
      </c>
      <c r="I772" s="30"/>
      <c r="J772" s="5"/>
      <c r="K772" s="5"/>
      <c r="L772" s="236"/>
      <c r="M772" s="163" t="s">
        <v>881</v>
      </c>
    </row>
    <row r="773" spans="1:13" ht="20" outlineLevel="1" x14ac:dyDescent="0.35">
      <c r="A773" s="32">
        <f t="shared" si="87"/>
        <v>670</v>
      </c>
      <c r="B773" s="142">
        <v>68</v>
      </c>
      <c r="C773" s="163" t="s">
        <v>882</v>
      </c>
      <c r="D773" s="164" t="s">
        <v>8</v>
      </c>
      <c r="E773" s="175">
        <v>1.19</v>
      </c>
      <c r="F773" s="3">
        <v>8082.52</v>
      </c>
      <c r="G773" s="3"/>
      <c r="H773" s="224">
        <f t="shared" si="86"/>
        <v>8082.52</v>
      </c>
      <c r="I773" s="30"/>
      <c r="J773" s="5"/>
      <c r="K773" s="5"/>
      <c r="L773" s="236"/>
      <c r="M773" s="163" t="s">
        <v>883</v>
      </c>
    </row>
    <row r="774" spans="1:13" outlineLevel="1" x14ac:dyDescent="0.35">
      <c r="A774" s="32">
        <f t="shared" si="87"/>
        <v>671</v>
      </c>
      <c r="B774" s="142">
        <v>69</v>
      </c>
      <c r="C774" s="163" t="s">
        <v>884</v>
      </c>
      <c r="D774" s="164" t="s">
        <v>8</v>
      </c>
      <c r="E774" s="175">
        <v>1.19</v>
      </c>
      <c r="F774" s="3">
        <v>2891.43</v>
      </c>
      <c r="G774" s="3"/>
      <c r="H774" s="224">
        <f t="shared" si="86"/>
        <v>2891.43</v>
      </c>
      <c r="I774" s="30"/>
      <c r="J774" s="5"/>
      <c r="K774" s="5"/>
      <c r="L774" s="236"/>
      <c r="M774" s="163" t="s">
        <v>883</v>
      </c>
    </row>
    <row r="775" spans="1:13" ht="20" outlineLevel="1" x14ac:dyDescent="0.35">
      <c r="A775" s="32">
        <f t="shared" si="87"/>
        <v>672</v>
      </c>
      <c r="B775" s="142">
        <v>70</v>
      </c>
      <c r="C775" s="163" t="s">
        <v>885</v>
      </c>
      <c r="D775" s="164" t="s">
        <v>9</v>
      </c>
      <c r="E775" s="166">
        <v>11.9</v>
      </c>
      <c r="F775" s="3">
        <v>13105.82</v>
      </c>
      <c r="G775" s="3">
        <v>5348</v>
      </c>
      <c r="H775" s="224">
        <f t="shared" si="86"/>
        <v>18453.82</v>
      </c>
      <c r="I775" s="30"/>
      <c r="J775" s="5"/>
      <c r="K775" s="5"/>
      <c r="L775" s="236"/>
      <c r="M775" s="163" t="s">
        <v>886</v>
      </c>
    </row>
    <row r="776" spans="1:13" ht="60" outlineLevel="1" x14ac:dyDescent="0.35">
      <c r="A776" s="32">
        <f t="shared" si="87"/>
        <v>673</v>
      </c>
      <c r="B776" s="142">
        <v>71</v>
      </c>
      <c r="C776" s="163" t="s">
        <v>887</v>
      </c>
      <c r="D776" s="164" t="s">
        <v>8</v>
      </c>
      <c r="E776" s="166">
        <v>10.3</v>
      </c>
      <c r="F776" s="3">
        <v>62825.21</v>
      </c>
      <c r="G776" s="3">
        <v>131560</v>
      </c>
      <c r="H776" s="224">
        <f t="shared" si="86"/>
        <v>194385.21</v>
      </c>
      <c r="I776" s="30"/>
      <c r="J776" s="5"/>
      <c r="K776" s="5"/>
      <c r="L776" s="236"/>
      <c r="M776" s="163" t="s">
        <v>888</v>
      </c>
    </row>
    <row r="777" spans="1:13" ht="20" outlineLevel="1" x14ac:dyDescent="0.35">
      <c r="A777" s="32">
        <f t="shared" si="87"/>
        <v>674</v>
      </c>
      <c r="B777" s="142">
        <v>72</v>
      </c>
      <c r="C777" s="174" t="s">
        <v>889</v>
      </c>
      <c r="D777" s="164" t="s">
        <v>19</v>
      </c>
      <c r="E777" s="164">
        <v>8.75</v>
      </c>
      <c r="F777" s="3">
        <v>696.47</v>
      </c>
      <c r="G777" s="3">
        <v>5919.02</v>
      </c>
      <c r="H777" s="224">
        <f t="shared" si="86"/>
        <v>6615.4900000000007</v>
      </c>
      <c r="I777" s="30"/>
      <c r="J777" s="5"/>
      <c r="K777" s="5"/>
      <c r="L777" s="236"/>
      <c r="M777" s="174"/>
    </row>
    <row r="778" spans="1:13" ht="20" outlineLevel="1" x14ac:dyDescent="0.35">
      <c r="A778" s="32">
        <f t="shared" si="87"/>
        <v>675</v>
      </c>
      <c r="B778" s="142">
        <v>73</v>
      </c>
      <c r="C778" s="163" t="s">
        <v>890</v>
      </c>
      <c r="D778" s="164" t="s">
        <v>891</v>
      </c>
      <c r="E778" s="166">
        <v>13.8</v>
      </c>
      <c r="F778" s="3">
        <v>1600.28</v>
      </c>
      <c r="G778" s="3">
        <v>4056.97</v>
      </c>
      <c r="H778" s="224">
        <f t="shared" si="86"/>
        <v>5657.25</v>
      </c>
      <c r="I778" s="30"/>
      <c r="J778" s="5"/>
      <c r="K778" s="5"/>
      <c r="L778" s="236"/>
      <c r="M778" s="163" t="s">
        <v>892</v>
      </c>
    </row>
    <row r="779" spans="1:13" ht="21" outlineLevel="1" x14ac:dyDescent="0.35">
      <c r="A779" s="32">
        <f t="shared" si="87"/>
        <v>676</v>
      </c>
      <c r="B779" s="142"/>
      <c r="C779" s="218" t="s">
        <v>893</v>
      </c>
      <c r="D779" s="161"/>
      <c r="E779" s="176"/>
      <c r="F779" s="3"/>
      <c r="G779" s="3"/>
      <c r="H779" s="224">
        <f t="shared" si="86"/>
        <v>0</v>
      </c>
      <c r="I779" s="30"/>
      <c r="J779" s="5"/>
      <c r="K779" s="5"/>
      <c r="L779" s="236"/>
      <c r="M779" s="160"/>
    </row>
    <row r="780" spans="1:13" ht="30" outlineLevel="1" x14ac:dyDescent="0.35">
      <c r="A780" s="32">
        <f t="shared" si="87"/>
        <v>677</v>
      </c>
      <c r="B780" s="142">
        <v>74</v>
      </c>
      <c r="C780" s="174" t="s">
        <v>880</v>
      </c>
      <c r="D780" s="164" t="s">
        <v>9</v>
      </c>
      <c r="E780" s="164">
        <v>49.64</v>
      </c>
      <c r="F780" s="3">
        <v>4098.95</v>
      </c>
      <c r="G780" s="3"/>
      <c r="H780" s="224">
        <f t="shared" si="86"/>
        <v>4098.95</v>
      </c>
      <c r="I780" s="30"/>
      <c r="J780" s="5"/>
      <c r="K780" s="5"/>
      <c r="L780" s="236"/>
      <c r="M780" s="174" t="s">
        <v>894</v>
      </c>
    </row>
    <row r="781" spans="1:13" ht="20" outlineLevel="1" x14ac:dyDescent="0.35">
      <c r="A781" s="32">
        <f t="shared" si="87"/>
        <v>678</v>
      </c>
      <c r="B781" s="142">
        <v>75</v>
      </c>
      <c r="C781" s="163" t="s">
        <v>895</v>
      </c>
      <c r="D781" s="164" t="s">
        <v>8</v>
      </c>
      <c r="E781" s="165">
        <v>10</v>
      </c>
      <c r="F781" s="3">
        <v>67919.22</v>
      </c>
      <c r="G781" s="3"/>
      <c r="H781" s="224">
        <f t="shared" si="86"/>
        <v>67919.22</v>
      </c>
      <c r="I781" s="30"/>
      <c r="J781" s="5"/>
      <c r="K781" s="5"/>
      <c r="L781" s="236"/>
      <c r="M781" s="163" t="s">
        <v>896</v>
      </c>
    </row>
    <row r="782" spans="1:13" outlineLevel="1" x14ac:dyDescent="0.35">
      <c r="A782" s="32">
        <f t="shared" si="87"/>
        <v>679</v>
      </c>
      <c r="B782" s="142">
        <v>76</v>
      </c>
      <c r="C782" s="177" t="s">
        <v>897</v>
      </c>
      <c r="D782" s="164" t="s">
        <v>8</v>
      </c>
      <c r="E782" s="164">
        <v>2.48</v>
      </c>
      <c r="F782" s="3">
        <v>7036.73</v>
      </c>
      <c r="G782" s="3">
        <v>13471.68</v>
      </c>
      <c r="H782" s="224">
        <f t="shared" si="86"/>
        <v>20508.41</v>
      </c>
      <c r="I782" s="30"/>
      <c r="J782" s="5"/>
      <c r="K782" s="5"/>
      <c r="L782" s="236"/>
      <c r="M782" s="177" t="s">
        <v>898</v>
      </c>
    </row>
    <row r="783" spans="1:13" ht="20" outlineLevel="1" x14ac:dyDescent="0.35">
      <c r="A783" s="32">
        <f t="shared" si="87"/>
        <v>680</v>
      </c>
      <c r="B783" s="142">
        <v>77</v>
      </c>
      <c r="C783" s="163" t="s">
        <v>885</v>
      </c>
      <c r="D783" s="164" t="s">
        <v>9</v>
      </c>
      <c r="E783" s="175">
        <v>49.64</v>
      </c>
      <c r="F783" s="3">
        <v>54670</v>
      </c>
      <c r="G783" s="3">
        <v>22308.799999999999</v>
      </c>
      <c r="H783" s="224">
        <f t="shared" si="86"/>
        <v>76978.8</v>
      </c>
      <c r="I783" s="30"/>
      <c r="J783" s="5"/>
      <c r="K783" s="5"/>
      <c r="L783" s="236"/>
      <c r="M783" s="163" t="s">
        <v>886</v>
      </c>
    </row>
    <row r="784" spans="1:13" ht="40" outlineLevel="1" x14ac:dyDescent="0.35">
      <c r="A784" s="32">
        <f t="shared" si="87"/>
        <v>681</v>
      </c>
      <c r="B784" s="142">
        <v>78</v>
      </c>
      <c r="C784" s="177" t="s">
        <v>887</v>
      </c>
      <c r="D784" s="164" t="s">
        <v>8</v>
      </c>
      <c r="E784" s="165">
        <v>30</v>
      </c>
      <c r="F784" s="3">
        <v>136437.62</v>
      </c>
      <c r="G784" s="3">
        <v>328190.53999999998</v>
      </c>
      <c r="H784" s="224">
        <f t="shared" si="86"/>
        <v>464628.16</v>
      </c>
      <c r="I784" s="30"/>
      <c r="J784" s="5"/>
      <c r="K784" s="5"/>
      <c r="L784" s="236"/>
      <c r="M784" s="174" t="s">
        <v>899</v>
      </c>
    </row>
    <row r="785" spans="1:13" ht="20" outlineLevel="1" x14ac:dyDescent="0.35">
      <c r="A785" s="32">
        <f t="shared" si="87"/>
        <v>682</v>
      </c>
      <c r="B785" s="142">
        <v>79</v>
      </c>
      <c r="C785" s="163" t="s">
        <v>900</v>
      </c>
      <c r="D785" s="164" t="s">
        <v>9</v>
      </c>
      <c r="E785" s="165">
        <v>36</v>
      </c>
      <c r="F785" s="3">
        <v>18670</v>
      </c>
      <c r="G785" s="3">
        <v>328860</v>
      </c>
      <c r="H785" s="224">
        <f t="shared" si="86"/>
        <v>347530</v>
      </c>
      <c r="I785" s="30"/>
      <c r="J785" s="5"/>
      <c r="K785" s="5"/>
      <c r="L785" s="236"/>
      <c r="M785" s="163"/>
    </row>
    <row r="786" spans="1:13" ht="21" outlineLevel="1" x14ac:dyDescent="0.35">
      <c r="A786" s="146">
        <f t="shared" si="87"/>
        <v>683</v>
      </c>
      <c r="B786" s="142"/>
      <c r="C786" s="217" t="s">
        <v>901</v>
      </c>
      <c r="D786" s="164"/>
      <c r="E786" s="167"/>
      <c r="F786" s="3"/>
      <c r="G786" s="3"/>
      <c r="H786" s="224">
        <f t="shared" si="86"/>
        <v>0</v>
      </c>
      <c r="I786" s="30"/>
      <c r="J786" s="5"/>
      <c r="K786" s="5"/>
      <c r="L786" s="236"/>
      <c r="M786" s="157"/>
    </row>
    <row r="787" spans="1:13" ht="30" outlineLevel="1" x14ac:dyDescent="0.35">
      <c r="A787" s="32">
        <f>A786</f>
        <v>683</v>
      </c>
      <c r="B787" s="142">
        <v>80</v>
      </c>
      <c r="C787" s="163" t="s">
        <v>880</v>
      </c>
      <c r="D787" s="164" t="s">
        <v>9</v>
      </c>
      <c r="E787" s="175">
        <v>4.05</v>
      </c>
      <c r="F787" s="3">
        <v>340.88</v>
      </c>
      <c r="G787" s="3"/>
      <c r="H787" s="224">
        <f t="shared" si="86"/>
        <v>340.88</v>
      </c>
      <c r="I787" s="30"/>
      <c r="J787" s="5"/>
      <c r="K787" s="5"/>
      <c r="L787" s="236"/>
      <c r="M787" s="163" t="s">
        <v>902</v>
      </c>
    </row>
    <row r="788" spans="1:13" ht="80" outlineLevel="1" x14ac:dyDescent="0.35">
      <c r="A788" s="32">
        <f t="shared" si="87"/>
        <v>684</v>
      </c>
      <c r="B788" s="142">
        <v>81</v>
      </c>
      <c r="C788" s="177" t="s">
        <v>887</v>
      </c>
      <c r="D788" s="164" t="s">
        <v>8</v>
      </c>
      <c r="E788" s="165">
        <v>3</v>
      </c>
      <c r="F788" s="3">
        <v>21483.42</v>
      </c>
      <c r="G788" s="3">
        <v>30758</v>
      </c>
      <c r="H788" s="224">
        <f t="shared" si="86"/>
        <v>52241.42</v>
      </c>
      <c r="I788" s="30"/>
      <c r="J788" s="5"/>
      <c r="K788" s="5"/>
      <c r="L788" s="236"/>
      <c r="M788" s="163" t="s">
        <v>903</v>
      </c>
    </row>
    <row r="789" spans="1:13" ht="20" outlineLevel="1" x14ac:dyDescent="0.35">
      <c r="A789" s="32">
        <f t="shared" si="87"/>
        <v>685</v>
      </c>
      <c r="B789" s="142">
        <v>82</v>
      </c>
      <c r="C789" s="163" t="s">
        <v>904</v>
      </c>
      <c r="D789" s="164" t="s">
        <v>785</v>
      </c>
      <c r="E789" s="165">
        <v>18</v>
      </c>
      <c r="F789" s="3">
        <v>974</v>
      </c>
      <c r="G789" s="3">
        <v>2470.5100000000002</v>
      </c>
      <c r="H789" s="224">
        <f t="shared" si="86"/>
        <v>3444.51</v>
      </c>
      <c r="I789" s="30"/>
      <c r="J789" s="5"/>
      <c r="K789" s="5"/>
      <c r="L789" s="236"/>
      <c r="M789" s="163" t="s">
        <v>905</v>
      </c>
    </row>
    <row r="790" spans="1:13" ht="31.5" outlineLevel="1" x14ac:dyDescent="0.35">
      <c r="A790" s="32"/>
      <c r="B790" s="142">
        <v>83</v>
      </c>
      <c r="C790" s="221" t="s">
        <v>906</v>
      </c>
      <c r="D790" s="164"/>
      <c r="E790" s="178"/>
      <c r="F790" s="3"/>
      <c r="G790" s="3"/>
      <c r="H790" s="224">
        <f t="shared" si="86"/>
        <v>0</v>
      </c>
      <c r="I790" s="30"/>
      <c r="J790" s="5"/>
      <c r="K790" s="5"/>
      <c r="L790" s="236"/>
      <c r="M790" s="163"/>
    </row>
    <row r="791" spans="1:13" ht="20" outlineLevel="1" x14ac:dyDescent="0.35">
      <c r="A791" s="32">
        <v>686</v>
      </c>
      <c r="B791" s="142">
        <v>84</v>
      </c>
      <c r="C791" s="163" t="s">
        <v>906</v>
      </c>
      <c r="D791" s="164" t="s">
        <v>891</v>
      </c>
      <c r="E791" s="166">
        <f>4272-72-29-84-63-223-2.6-12.56-144</f>
        <v>3641.84</v>
      </c>
      <c r="F791" s="3">
        <v>51445.27</v>
      </c>
      <c r="G791" s="3">
        <v>139043.9</v>
      </c>
      <c r="H791" s="224">
        <f t="shared" si="86"/>
        <v>190489.16999999998</v>
      </c>
      <c r="I791" s="30"/>
      <c r="J791" s="5"/>
      <c r="K791" s="5"/>
      <c r="L791" s="236"/>
      <c r="M791" s="163" t="s">
        <v>907</v>
      </c>
    </row>
    <row r="792" spans="1:13" x14ac:dyDescent="0.35">
      <c r="A792" s="32"/>
      <c r="B792" s="191"/>
      <c r="C792" s="23" t="s">
        <v>53</v>
      </c>
      <c r="D792" s="22"/>
      <c r="E792" s="24"/>
      <c r="F792" s="24">
        <f>SUM(F695:F791)</f>
        <v>131908181.17999999</v>
      </c>
      <c r="G792" s="24">
        <f>SUM(G695:G791)</f>
        <v>86290448.190000013</v>
      </c>
      <c r="H792" s="230">
        <f>F792+G792</f>
        <v>218198629.37</v>
      </c>
      <c r="I792" s="24">
        <f>SUM(I695:I791)</f>
        <v>56785.676358240169</v>
      </c>
      <c r="J792" s="24">
        <f>SUM(J695:J791)</f>
        <v>774.37281896766876</v>
      </c>
      <c r="K792" s="25">
        <f>I792+J792</f>
        <v>57560.049177207839</v>
      </c>
      <c r="L792" s="236"/>
      <c r="M792" s="26"/>
    </row>
    <row r="793" spans="1:13" x14ac:dyDescent="0.35">
      <c r="A793" s="32"/>
      <c r="B793" s="182"/>
      <c r="C793" s="27" t="s">
        <v>909</v>
      </c>
      <c r="D793" s="21"/>
      <c r="E793" s="21"/>
      <c r="F793" s="3">
        <f>F794-F792</f>
        <v>29019799.859599993</v>
      </c>
      <c r="G793" s="3">
        <f>G794-G792</f>
        <v>18983898.601799995</v>
      </c>
      <c r="H793" s="3">
        <f>F793+G793</f>
        <v>48003698.461399987</v>
      </c>
      <c r="I793" s="28"/>
      <c r="J793" s="29"/>
      <c r="K793" s="30"/>
      <c r="L793" s="242"/>
      <c r="M793" s="21"/>
    </row>
    <row r="794" spans="1:13" x14ac:dyDescent="0.35">
      <c r="A794" s="32"/>
      <c r="B794" s="182"/>
      <c r="C794" s="21" t="s">
        <v>54</v>
      </c>
      <c r="D794" s="21"/>
      <c r="E794" s="21"/>
      <c r="F794" s="3">
        <f>F792*1.22</f>
        <v>160927981.03959998</v>
      </c>
      <c r="G794" s="3">
        <f>G792*1.22</f>
        <v>105274346.79180001</v>
      </c>
      <c r="H794" s="231">
        <f>F794+G794</f>
        <v>266202327.83139998</v>
      </c>
      <c r="I794" s="28"/>
      <c r="J794" s="31"/>
      <c r="K794" s="30"/>
      <c r="L794" s="242"/>
      <c r="M794" s="21"/>
    </row>
  </sheetData>
  <mergeCells count="17">
    <mergeCell ref="A6:A7"/>
    <mergeCell ref="C8:E8"/>
    <mergeCell ref="B29:D29"/>
    <mergeCell ref="M6:M7"/>
    <mergeCell ref="B6:B7"/>
    <mergeCell ref="C6:C7"/>
    <mergeCell ref="D6:D7"/>
    <mergeCell ref="E6:E7"/>
    <mergeCell ref="F6:G6"/>
    <mergeCell ref="H6:H7"/>
    <mergeCell ref="K6:K7"/>
    <mergeCell ref="I6:J6"/>
    <mergeCell ref="B31:E31"/>
    <mergeCell ref="B37:C37"/>
    <mergeCell ref="B76:C76"/>
    <mergeCell ref="B84:D84"/>
    <mergeCell ref="B92:D92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Кушакова Надежда</dc:creator>
  <cp:lastModifiedBy>TARASOV Evgeniy</cp:lastModifiedBy>
  <cp:lastPrinted>2025-06-03T10:48:08Z</cp:lastPrinted>
  <dcterms:created xsi:type="dcterms:W3CDTF">2025-05-27T06:08:29Z</dcterms:created>
  <dcterms:modified xsi:type="dcterms:W3CDTF">2026-04-10T09:39:57Z</dcterms:modified>
</cp:coreProperties>
</file>