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для Лены\"/>
    </mc:Choice>
  </mc:AlternateContent>
  <xr:revisionPtr revIDLastSave="0" documentId="13_ncr:1_{D271BE02-2275-4EC8-A932-EB0F907B9B6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мат для письма" sheetId="2" r:id="rId1"/>
    <sheet name="выгрузка материалов - ЛСР по ук" sheetId="1" r:id="rId2"/>
  </sheets>
  <externalReferences>
    <externalReference r:id="rId3"/>
  </externalReferences>
  <definedNames>
    <definedName name="_xlnm._FilterDatabase" localSheetId="1" hidden="1">'выгрузка материалов - ЛСР по ук'!$A$4:$M$259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1">'выгрузка материалов - ЛСР по ук'!$6:$6</definedName>
    <definedName name="_xlnm.Print_Area" localSheetId="1">'выгрузка материалов - ЛСР по ук'!$A$1:$I$266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2" l="1"/>
  <c r="C3" i="2"/>
  <c r="M260" i="1"/>
  <c r="D3" i="2" s="1"/>
  <c r="D4" i="2" s="1"/>
  <c r="N146" i="1"/>
  <c r="N120" i="1"/>
  <c r="N116" i="1"/>
  <c r="N94" i="1"/>
  <c r="N89" i="1"/>
  <c r="N86" i="1"/>
  <c r="N85" i="1"/>
  <c r="N68" i="1"/>
  <c r="N65" i="1"/>
  <c r="N23" i="1"/>
  <c r="M64" i="1"/>
  <c r="N64" i="1" s="1"/>
  <c r="M24" i="1"/>
  <c r="N24" i="1" s="1"/>
  <c r="M138" i="1"/>
  <c r="N138" i="1" s="1"/>
  <c r="M137" i="1"/>
  <c r="N137" i="1" s="1"/>
  <c r="M121" i="1"/>
  <c r="N121" i="1" s="1"/>
  <c r="M117" i="1"/>
  <c r="N117" i="1" s="1"/>
  <c r="M115" i="1"/>
  <c r="N115" i="1" s="1"/>
  <c r="H13" i="1"/>
  <c r="K13" i="1" s="1"/>
  <c r="L13" i="1"/>
  <c r="L17" i="1"/>
  <c r="L19" i="1"/>
  <c r="L21" i="1"/>
  <c r="L23" i="1"/>
  <c r="L24" i="1"/>
  <c r="L27" i="1"/>
  <c r="L57" i="1"/>
  <c r="L59" i="1"/>
  <c r="L60" i="1"/>
  <c r="L63" i="1"/>
  <c r="L64" i="1"/>
  <c r="L65" i="1"/>
  <c r="L68" i="1"/>
  <c r="L69" i="1"/>
  <c r="L71" i="1"/>
  <c r="L83" i="1"/>
  <c r="L85" i="1"/>
  <c r="L86" i="1"/>
  <c r="L89" i="1"/>
  <c r="L90" i="1"/>
  <c r="L91" i="1"/>
  <c r="L94" i="1"/>
  <c r="L95" i="1"/>
  <c r="L97" i="1"/>
  <c r="L109" i="1"/>
  <c r="L111" i="1"/>
  <c r="L112" i="1"/>
  <c r="L115" i="1"/>
  <c r="L116" i="1"/>
  <c r="L117" i="1"/>
  <c r="L120" i="1"/>
  <c r="L121" i="1"/>
  <c r="L123" i="1"/>
  <c r="L135" i="1"/>
  <c r="L137" i="1"/>
  <c r="L138" i="1"/>
  <c r="L141" i="1"/>
  <c r="L142" i="1"/>
  <c r="L143" i="1"/>
  <c r="L146" i="1"/>
  <c r="L147" i="1"/>
  <c r="L149" i="1"/>
  <c r="L161" i="1"/>
  <c r="L163" i="1"/>
  <c r="L164" i="1"/>
  <c r="L167" i="1"/>
  <c r="L168" i="1"/>
  <c r="L169" i="1"/>
  <c r="L172" i="1"/>
  <c r="L173" i="1"/>
  <c r="L175" i="1"/>
  <c r="L187" i="1"/>
  <c r="L189" i="1"/>
  <c r="L190" i="1"/>
  <c r="L193" i="1"/>
  <c r="L194" i="1"/>
  <c r="L195" i="1"/>
  <c r="L198" i="1"/>
  <c r="L199" i="1"/>
  <c r="L201" i="1"/>
  <c r="L213" i="1"/>
  <c r="L215" i="1"/>
  <c r="L216" i="1"/>
  <c r="L219" i="1"/>
  <c r="L220" i="1"/>
  <c r="L221" i="1"/>
  <c r="L224" i="1"/>
  <c r="L225" i="1"/>
  <c r="L227" i="1"/>
  <c r="L239" i="1"/>
  <c r="L241" i="1"/>
  <c r="L242" i="1"/>
  <c r="L245" i="1"/>
  <c r="L246" i="1"/>
  <c r="L247" i="1"/>
  <c r="L250" i="1"/>
  <c r="L251" i="1"/>
  <c r="L253" i="1"/>
  <c r="H9" i="1"/>
  <c r="H10" i="1"/>
  <c r="H11" i="1"/>
  <c r="H12" i="1"/>
  <c r="H14" i="1"/>
  <c r="H15" i="1"/>
  <c r="H16" i="1"/>
  <c r="K17" i="1"/>
  <c r="M17" i="1" s="1"/>
  <c r="N17" i="1" s="1"/>
  <c r="H18" i="1"/>
  <c r="K19" i="1"/>
  <c r="M19" i="1" s="1"/>
  <c r="N19" i="1" s="1"/>
  <c r="H20" i="1"/>
  <c r="K21" i="1"/>
  <c r="M21" i="1" s="1"/>
  <c r="N21" i="1" s="1"/>
  <c r="H22" i="1"/>
  <c r="K23" i="1"/>
  <c r="K24" i="1"/>
  <c r="H25" i="1"/>
  <c r="H26" i="1"/>
  <c r="H27" i="1"/>
  <c r="K27" i="1" s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K57" i="1" s="1"/>
  <c r="H58" i="1"/>
  <c r="K59" i="1"/>
  <c r="M59" i="1" s="1"/>
  <c r="N59" i="1" s="1"/>
  <c r="K60" i="1"/>
  <c r="M60" i="1" s="1"/>
  <c r="N60" i="1" s="1"/>
  <c r="H61" i="1"/>
  <c r="H62" i="1"/>
  <c r="K63" i="1"/>
  <c r="M63" i="1" s="1"/>
  <c r="N63" i="1" s="1"/>
  <c r="K64" i="1"/>
  <c r="K65" i="1"/>
  <c r="M65" i="1" s="1"/>
  <c r="H66" i="1"/>
  <c r="H67" i="1"/>
  <c r="K68" i="1"/>
  <c r="K69" i="1"/>
  <c r="M69" i="1" s="1"/>
  <c r="N69" i="1" s="1"/>
  <c r="H70" i="1"/>
  <c r="H71" i="1"/>
  <c r="K71" i="1" s="1"/>
  <c r="H72" i="1"/>
  <c r="H73" i="1"/>
  <c r="H74" i="1"/>
  <c r="H75" i="1"/>
  <c r="H76" i="1"/>
  <c r="H77" i="1"/>
  <c r="H78" i="1"/>
  <c r="H79" i="1"/>
  <c r="H80" i="1"/>
  <c r="H81" i="1"/>
  <c r="H82" i="1"/>
  <c r="H83" i="1"/>
  <c r="K83" i="1" s="1"/>
  <c r="H84" i="1"/>
  <c r="K85" i="1"/>
  <c r="M85" i="1" s="1"/>
  <c r="K86" i="1"/>
  <c r="M86" i="1" s="1"/>
  <c r="H87" i="1"/>
  <c r="H88" i="1"/>
  <c r="K89" i="1"/>
  <c r="M89" i="1" s="1"/>
  <c r="K90" i="1"/>
  <c r="M90" i="1" s="1"/>
  <c r="N90" i="1" s="1"/>
  <c r="K91" i="1"/>
  <c r="M91" i="1" s="1"/>
  <c r="N91" i="1" s="1"/>
  <c r="H92" i="1"/>
  <c r="H93" i="1"/>
  <c r="K94" i="1"/>
  <c r="K95" i="1"/>
  <c r="M95" i="1" s="1"/>
  <c r="N95" i="1" s="1"/>
  <c r="H96" i="1"/>
  <c r="H97" i="1"/>
  <c r="K97" i="1" s="1"/>
  <c r="H98" i="1"/>
  <c r="H99" i="1"/>
  <c r="H100" i="1"/>
  <c r="H101" i="1"/>
  <c r="H102" i="1"/>
  <c r="H103" i="1"/>
  <c r="H104" i="1"/>
  <c r="H105" i="1"/>
  <c r="H106" i="1"/>
  <c r="H107" i="1"/>
  <c r="H108" i="1"/>
  <c r="H109" i="1"/>
  <c r="K109" i="1" s="1"/>
  <c r="H110" i="1"/>
  <c r="K111" i="1"/>
  <c r="M111" i="1" s="1"/>
  <c r="N111" i="1" s="1"/>
  <c r="K112" i="1"/>
  <c r="M112" i="1" s="1"/>
  <c r="N112" i="1" s="1"/>
  <c r="H113" i="1"/>
  <c r="H114" i="1"/>
  <c r="K115" i="1"/>
  <c r="K116" i="1"/>
  <c r="M116" i="1" s="1"/>
  <c r="K117" i="1"/>
  <c r="H118" i="1"/>
  <c r="H119" i="1"/>
  <c r="K120" i="1"/>
  <c r="K121" i="1"/>
  <c r="H122" i="1"/>
  <c r="H123" i="1"/>
  <c r="K123" i="1" s="1"/>
  <c r="H124" i="1"/>
  <c r="H125" i="1"/>
  <c r="H126" i="1"/>
  <c r="H127" i="1"/>
  <c r="H128" i="1"/>
  <c r="H129" i="1"/>
  <c r="H130" i="1"/>
  <c r="H131" i="1"/>
  <c r="H132" i="1"/>
  <c r="H133" i="1"/>
  <c r="H134" i="1"/>
  <c r="H135" i="1"/>
  <c r="K135" i="1" s="1"/>
  <c r="H136" i="1"/>
  <c r="K137" i="1"/>
  <c r="K138" i="1"/>
  <c r="H139" i="1"/>
  <c r="H140" i="1"/>
  <c r="K141" i="1"/>
  <c r="M141" i="1" s="1"/>
  <c r="N141" i="1" s="1"/>
  <c r="K142" i="1"/>
  <c r="M142" i="1" s="1"/>
  <c r="N142" i="1" s="1"/>
  <c r="K143" i="1"/>
  <c r="M143" i="1" s="1"/>
  <c r="N143" i="1" s="1"/>
  <c r="H144" i="1"/>
  <c r="H145" i="1"/>
  <c r="K146" i="1"/>
  <c r="K147" i="1"/>
  <c r="M147" i="1" s="1"/>
  <c r="N147" i="1" s="1"/>
  <c r="H148" i="1"/>
  <c r="H149" i="1"/>
  <c r="K149" i="1" s="1"/>
  <c r="H150" i="1"/>
  <c r="H151" i="1"/>
  <c r="H152" i="1"/>
  <c r="H153" i="1"/>
  <c r="H154" i="1"/>
  <c r="H155" i="1"/>
  <c r="H156" i="1"/>
  <c r="H157" i="1"/>
  <c r="H158" i="1"/>
  <c r="H159" i="1"/>
  <c r="H160" i="1"/>
  <c r="H161" i="1"/>
  <c r="K161" i="1" s="1"/>
  <c r="H162" i="1"/>
  <c r="K163" i="1"/>
  <c r="K164" i="1"/>
  <c r="H165" i="1"/>
  <c r="H166" i="1"/>
  <c r="K167" i="1"/>
  <c r="K168" i="1"/>
  <c r="K169" i="1"/>
  <c r="H170" i="1"/>
  <c r="H171" i="1"/>
  <c r="K172" i="1"/>
  <c r="K173" i="1"/>
  <c r="H174" i="1"/>
  <c r="H175" i="1"/>
  <c r="K175" i="1" s="1"/>
  <c r="H176" i="1"/>
  <c r="H177" i="1"/>
  <c r="H178" i="1"/>
  <c r="H179" i="1"/>
  <c r="H180" i="1"/>
  <c r="H181" i="1"/>
  <c r="H182" i="1"/>
  <c r="H183" i="1"/>
  <c r="H184" i="1"/>
  <c r="H185" i="1"/>
  <c r="H186" i="1"/>
  <c r="H187" i="1"/>
  <c r="K187" i="1" s="1"/>
  <c r="H188" i="1"/>
  <c r="K189" i="1"/>
  <c r="K190" i="1"/>
  <c r="H191" i="1"/>
  <c r="H192" i="1"/>
  <c r="K193" i="1"/>
  <c r="K194" i="1"/>
  <c r="K195" i="1"/>
  <c r="H196" i="1"/>
  <c r="H197" i="1"/>
  <c r="K198" i="1"/>
  <c r="K199" i="1"/>
  <c r="H200" i="1"/>
  <c r="H201" i="1"/>
  <c r="K201" i="1" s="1"/>
  <c r="H202" i="1"/>
  <c r="H203" i="1"/>
  <c r="H204" i="1"/>
  <c r="H205" i="1"/>
  <c r="H206" i="1"/>
  <c r="H207" i="1"/>
  <c r="H208" i="1"/>
  <c r="H209" i="1"/>
  <c r="H210" i="1"/>
  <c r="H211" i="1"/>
  <c r="H212" i="1"/>
  <c r="H213" i="1"/>
  <c r="K213" i="1" s="1"/>
  <c r="H214" i="1"/>
  <c r="K215" i="1"/>
  <c r="K216" i="1"/>
  <c r="H217" i="1"/>
  <c r="H218" i="1"/>
  <c r="K219" i="1"/>
  <c r="K220" i="1"/>
  <c r="K221" i="1"/>
  <c r="H222" i="1"/>
  <c r="H223" i="1"/>
  <c r="K224" i="1"/>
  <c r="K225" i="1"/>
  <c r="H226" i="1"/>
  <c r="H227" i="1"/>
  <c r="K227" i="1" s="1"/>
  <c r="H228" i="1"/>
  <c r="H229" i="1"/>
  <c r="H230" i="1"/>
  <c r="H231" i="1"/>
  <c r="H232" i="1"/>
  <c r="H233" i="1"/>
  <c r="H234" i="1"/>
  <c r="H235" i="1"/>
  <c r="H236" i="1"/>
  <c r="H237" i="1"/>
  <c r="H238" i="1"/>
  <c r="H239" i="1"/>
  <c r="K239" i="1" s="1"/>
  <c r="H240" i="1"/>
  <c r="K241" i="1"/>
  <c r="K242" i="1"/>
  <c r="H243" i="1"/>
  <c r="H244" i="1"/>
  <c r="K245" i="1"/>
  <c r="K246" i="1"/>
  <c r="K247" i="1"/>
  <c r="H248" i="1"/>
  <c r="H249" i="1"/>
  <c r="K250" i="1"/>
  <c r="K251" i="1"/>
  <c r="H252" i="1"/>
  <c r="H253" i="1"/>
  <c r="K253" i="1" s="1"/>
  <c r="H254" i="1"/>
  <c r="H255" i="1"/>
  <c r="H256" i="1"/>
  <c r="H257" i="1"/>
  <c r="H258" i="1"/>
  <c r="H8" i="1"/>
  <c r="N259" i="1" l="1"/>
  <c r="M259" i="1"/>
  <c r="L259" i="1"/>
</calcChain>
</file>

<file path=xl/sharedStrings.xml><?xml version="1.0" encoding="utf-8"?>
<sst xmlns="http://schemas.openxmlformats.org/spreadsheetml/2006/main" count="1012" uniqueCount="408">
  <si>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</si>
  <si>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№ п/п</t>
  </si>
  <si>
    <t>Наименование работ</t>
  </si>
  <si>
    <t>Обоснование цены</t>
  </si>
  <si>
    <t>Ед. изм.</t>
  </si>
  <si>
    <t>Кол-во</t>
  </si>
  <si>
    <t>Цена за единицу, руб.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</si>
  <si>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</si>
  <si>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</si>
  <si>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</si>
  <si>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t>ФЕР01-02-058-05
Приказ Минстроя России от 26.12.2019 №876/пр</t>
  </si>
  <si>
    <t>100 м3</t>
  </si>
  <si>
    <t>0,1755
17,55 / 100</t>
  </si>
  <si>
    <t>2</t>
  </si>
  <si>
    <t>Разборка пути звеньями рельсошпальной решетки, шпалы: деревянные</t>
  </si>
  <si>
    <t>ФЕР28-01-006-01
Приказ Минстроя России от 26.12.2019 №876/пр</t>
  </si>
  <si>
    <t>км пути</t>
  </si>
  <si>
    <t>0,78
780/1000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</si>
  <si>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</si>
  <si>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</si>
  <si>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
Приказ Минстроя России от 26.12.2019 №876/пр</t>
  </si>
  <si>
    <t>4,566
456,59 / 100</t>
  </si>
  <si>
    <t>4</t>
  </si>
  <si>
    <t>Уплотнение грунта пневматическими трамбовками, группа грунтов: 1-2</t>
  </si>
  <si>
    <t>ФЕР01-02-005-01
Приказ Минстроя России от 26.12.2019 №876/пр</t>
  </si>
  <si>
    <t>2,08
(2079,96*0,1) / 100</t>
  </si>
  <si>
    <t>5</t>
  </si>
  <si>
    <t>Устройство подстилающих и выравнивающих слоев оснований: из щебня</t>
  </si>
  <si>
    <t>ФЕР27-04-001-04
Приказ Минстроя России от 01.06.2020 №294/пр</t>
  </si>
  <si>
    <t>2,08
208 / 100</t>
  </si>
  <si>
    <t>6</t>
  </si>
  <si>
    <t>Щебень гранитный 20/40 (РЖД)
( ЗСР МАТ=1,012 к расх.)</t>
  </si>
  <si>
    <t>ТЦ_25.1.00.00_50_5047268891_30.07.2025_02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</si>
  <si>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</si>
  <si>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</si>
  <si>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</si>
  <si>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
Приказ Минстроя России от 26.12.2019 №876/пр</t>
  </si>
  <si>
    <t>0,4647
929,3/2/1000</t>
  </si>
  <si>
    <t>8</t>
  </si>
  <si>
    <t>Шпалы железобетонные Ш1, объем бетона 0,106 м3, расход стали 7,25 кг</t>
  </si>
  <si>
    <t>ФССЦ-25.1.02.01-0035
Приказ Минстроя России от 26.12.2019 №876/пр</t>
  </si>
  <si>
    <t>шт</t>
  </si>
  <si>
    <t>9</t>
  </si>
  <si>
    <t>Подкладка раздельного скрепления железнодорожного пути КБ-65</t>
  </si>
  <si>
    <t>ФССЦ-25.1.05.02-0006
Приказ Минстроя России от 26.12.2019 №876/пр</t>
  </si>
  <si>
    <t>10</t>
  </si>
  <si>
    <t>Шпала железобетонная, Ш1 1-й сорт, в комплекте со скреплением КБ-65
( ТР МАТ=1,03 к расх.)
( ЗСР МАТ=1,012 к расх.)</t>
  </si>
  <si>
    <t>ТЦ_25.1.05.05_77_7801649287_02.09.2025_02</t>
  </si>
  <si>
    <t>11</t>
  </si>
  <si>
    <t>Болты для рельсовых стыков железнодорожного пути с гайками, М27х160-180 мм</t>
  </si>
  <si>
    <t>ФССЦ-25.1.04.04-0003
Приказ Минстроя России от 26.12.2019 №876/пр</t>
  </si>
  <si>
    <t>т</t>
  </si>
  <si>
    <t>12</t>
  </si>
  <si>
    <t>Болт стыковой М27х160 в сборе
( ТР МАТ=1,03 к расх.)
( ЗСР МАТ=1,012 к расх.)</t>
  </si>
  <si>
    <t>тн</t>
  </si>
  <si>
    <t>13</t>
  </si>
  <si>
    <t>Накладка рельсовая двухголовая 2Р65</t>
  </si>
  <si>
    <t>ФССЦ-25.1.05.01-0002
Приказ Минстроя России от 26.12.2019 №876/пр</t>
  </si>
  <si>
    <t>14</t>
  </si>
  <si>
    <t>Накладка 1Р-65 (106 шт.)
( ТР МАТ=1,03 к расх.)
( ЗСР МАТ=1,012 к расх.)</t>
  </si>
  <si>
    <t>15</t>
  </si>
  <si>
    <t>Рельсы железнодорожные Р-65 категория Т1</t>
  </si>
  <si>
    <t>ФССЦ-25.1.05.05-0043
Приказ Минстроя России от 26.12.2019 №876/пр</t>
  </si>
  <si>
    <t>м</t>
  </si>
  <si>
    <t>16</t>
  </si>
  <si>
    <t>Рельсы РП65 ДТ350, L=12.5 м (75 шт.)
( ТР МАТ=1,03 к расх.)
( ЗСР МАТ=1,012 к расх.)</t>
  </si>
  <si>
    <t>17</t>
  </si>
  <si>
    <t>Накладки переходные Р65/Р50 литые
( ТР МАТ=1,03 к расх.)
( ЗСР МАТ=1,012 к расх.)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</si>
  <si>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</si>
  <si>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</si>
  <si>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</si>
  <si>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t>ФЕР09-05-006-01
Приказ Минстроя России от 26.12.2019 №876/пр
Применительно</t>
  </si>
  <si>
    <t>м реза</t>
  </si>
  <si>
    <t>6,84
38*0,18</t>
  </si>
  <si>
    <t>19</t>
  </si>
  <si>
    <t>Балластировка пути и стрелочных переводов на железобетонных шпалах, балласт: щебеночный
13 359,78 = 243 627,48 - 1170 x 196,81</t>
  </si>
  <si>
    <t>ФЕР28-01-027-04
Приказ Минстроя России от 26.12.2019 №876/пр</t>
  </si>
  <si>
    <t>1000 м3</t>
  </si>
  <si>
    <t>0,2051
(186,45+18,65) / 1000</t>
  </si>
  <si>
    <t>20</t>
  </si>
  <si>
    <t>Щебень из плотных горных пород для балластного слоя железнодорожного пути, фракция от 25 до 60 мм</t>
  </si>
  <si>
    <t>ФССЦ-02.2.05.04-0061
Приказ Минстроя России от 26.12.2019 №876/пр</t>
  </si>
  <si>
    <t>Прочие работы</t>
  </si>
  <si>
    <t>21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</si>
  <si>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</si>
  <si>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
Приказ Минстроя России от 26.12.2019 №876/пр</t>
  </si>
  <si>
    <t>1 т груза</t>
  </si>
  <si>
    <t>22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</si>
  <si>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</si>
  <si>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ФССЦпг-01-01-01-026
Приказ Минстроя России от 26.12.2019 №876/пр</t>
  </si>
  <si>
    <t>23</t>
  </si>
  <si>
    <t>Погрузка при автомобильных перевозках леса пиленого, погонажа плотничного, шпал/погрузка демонтированной шпалы</t>
  </si>
  <si>
    <t>ФССЦпг-01-01-01-008
Приказ Минстроя России от 26.12.2019 №876/пр</t>
  </si>
  <si>
    <t>24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</si>
  <si>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</si>
  <si>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
Приказ Минстроя России от 26.12.2019 №876/пр</t>
  </si>
  <si>
    <t>1049,8
829,75+86,37+133,68</t>
  </si>
  <si>
    <t>Итого по разделу 1 Устройство путей</t>
  </si>
  <si>
    <t>Раздел 2. Демонтаж СП 6/в 1/6, правая</t>
  </si>
  <si>
    <t>25</t>
  </si>
  <si>
    <t>Разборка стрелочных переводов на деревянных брусьях на базе, марка перевода: 1/9. Прим.</t>
  </si>
  <si>
    <t>ФЕР28-01-023-02
Приказ Минстроя России от 26.12.2019 №876/пр</t>
  </si>
  <si>
    <t>компл</t>
  </si>
  <si>
    <t>26</t>
  </si>
  <si>
    <t>Погрузка при автомобильных перевозках переводов стрелочных и пересечений, рельс</t>
  </si>
  <si>
    <t>27</t>
  </si>
  <si>
    <t>Погрузка при автомобильных перевозках леса пиленого, погонажа плотничного, шпал</t>
  </si>
  <si>
    <t>28</t>
  </si>
  <si>
    <t>13,66
8,62+5,04</t>
  </si>
  <si>
    <t>Итого по разделу 2 Демонтаж СП 6/в 1/6, правая</t>
  </si>
  <si>
    <t>Раздел 3. Демонтаж СПЗ 1/6, правая</t>
  </si>
  <si>
    <t>29</t>
  </si>
  <si>
    <t>30</t>
  </si>
  <si>
    <t>31</t>
  </si>
  <si>
    <t>32</t>
  </si>
  <si>
    <t>Итого по разделу 3 Демонтаж СПЗ 1/6, правая</t>
  </si>
  <si>
    <t>Раздел 4. Демонтаж СП15 1/9, правая</t>
  </si>
  <si>
    <t>33</t>
  </si>
  <si>
    <t>34</t>
  </si>
  <si>
    <t>35</t>
  </si>
  <si>
    <t>36</t>
  </si>
  <si>
    <t>16,75
11,71+5,04</t>
  </si>
  <si>
    <t>Итого по разделу 4 Демонтаж СП15 1/9, правая</t>
  </si>
  <si>
    <t>Раздел 5. Замена СП6 1/7,  левая</t>
  </si>
  <si>
    <t>37</t>
  </si>
  <si>
    <t>38</t>
  </si>
  <si>
    <t>0,34
34,0 / 100</t>
  </si>
  <si>
    <t>39</t>
  </si>
  <si>
    <t>0,1554
(155,4*0,1) / 100</t>
  </si>
  <si>
    <t>40</t>
  </si>
  <si>
    <t>0,155
15,5 / 100</t>
  </si>
  <si>
    <t>41</t>
  </si>
  <si>
    <t>42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</si>
  <si>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</si>
  <si>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
Приказ Минстроя России от 26.12.2019 №876/пр</t>
  </si>
  <si>
    <t>43</t>
  </si>
  <si>
    <t>Брус композитный
( ТР МАТ=1,03 к расх.)
( ЗСР МАТ=1,012 к расх.)</t>
  </si>
  <si>
    <t>ТЦ_25.1.01.02_77_7729790078_30.07.2025_02</t>
  </si>
  <si>
    <t>комплект</t>
  </si>
  <si>
    <t>44</t>
  </si>
  <si>
    <t>Перевод стрелочный типа Р65 марки 1/7 проект ЛПTП.665121.103M, левый
( ТР МАТ=1,03 к расх.)
( ЗСР МАТ=1,012 к расх.)</t>
  </si>
  <si>
    <t>ТЦ_25.1.06.15_77_7718148430_01.07.2025_02</t>
  </si>
  <si>
    <t>45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</si>
  <si>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</si>
  <si>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
Приказ Минстроя России от 26.12.2019 №876/пр</t>
  </si>
  <si>
    <t>46</t>
  </si>
  <si>
    <t>Шпалы непропитанные для железных дорог, тип I</t>
  </si>
  <si>
    <t>ФССЦ-25.1.01.04-0031
Приказ Минстроя России от 26.12.2019 №876/пр</t>
  </si>
  <si>
    <t>47</t>
  </si>
  <si>
    <t>Брусья полимерные композитные 4.5 м
( ТР МАТ=1,03 к расх.)
( ЗСР МАТ=1,012 к расх.)</t>
  </si>
  <si>
    <t>ТЦ_25.1.01.02_77_7729790078_30.07.2025_03</t>
  </si>
  <si>
    <t>48</t>
  </si>
  <si>
    <t>Ручной переводной механизм проект ЛПТП665131.009 (в комплекте с закладкой стрелочной)
( ТР МАТ=1,03 к расх.)
( ЗСР МАТ=1,012 к расх.)</t>
  </si>
  <si>
    <t>ТЦ_25.1.06.00_77_7718148430_01.07.2025_02</t>
  </si>
  <si>
    <t>49</t>
  </si>
  <si>
    <t>Закладка запорная в сборе
( ТР МАТ=1,03 к расх.)
( ЗСР МАТ=1,012 к расх.)</t>
  </si>
  <si>
    <t>50</t>
  </si>
  <si>
    <t>Сборка стыков на болтах/применит. Монтаж стыковочных накладок Р-65 (6-ти отверстных)</t>
  </si>
  <si>
    <t>ФЕР32-09-001-01
Приказ Минстроя России от 26.12.2019 №876/пр
Применительно</t>
  </si>
  <si>
    <t>100 шт</t>
  </si>
  <si>
    <t>0,06
6 / 100</t>
  </si>
  <si>
    <t>51</t>
  </si>
  <si>
    <t>Болты для рельсовых стыков, диаметр 24 мм, класс 8,8</t>
  </si>
  <si>
    <t>ФССЦ-25.1.04.04-0012
Приказ Минстроя России от 26.12.2019 №876/пр</t>
  </si>
  <si>
    <t>52</t>
  </si>
  <si>
    <t>Накладка 1Р-65 (12 шт.)
( ТР МАТ=1,03 к расх.)
( ЗСР МАТ=1,012 к расх.)</t>
  </si>
  <si>
    <t>53</t>
  </si>
  <si>
    <t>54</t>
  </si>
  <si>
    <t>Балластировка пути и стрелочных переводов на деревянных шпалах, балласт: щебеночный
13 641,94 = 243 909,64 - 1170 x 196,81</t>
  </si>
  <si>
    <t>ФЕР28-01-027-01
Приказ Минстроя России от 26.12.2019 №876/пр</t>
  </si>
  <si>
    <t>0,01333
(12,12+1,21) / 1000</t>
  </si>
  <si>
    <t>55</t>
  </si>
  <si>
    <t>56</t>
  </si>
  <si>
    <t>57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</si>
  <si>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</si>
  <si>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</si>
  <si>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</si>
  <si>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59</t>
  </si>
  <si>
    <t>74,45
59,55+9,9+5</t>
  </si>
  <si>
    <t>Итого по разделу 5 Замена СП6 1/7,  левая</t>
  </si>
  <si>
    <t>Раздел 6. Замена СП7 1/7,  левая</t>
  </si>
  <si>
    <t>60</t>
  </si>
  <si>
    <t>61</t>
  </si>
  <si>
    <t>0,29
29 / 100</t>
  </si>
  <si>
    <t>62</t>
  </si>
  <si>
    <t>0,1361
(136,1*0,1) / 100</t>
  </si>
  <si>
    <t>63</t>
  </si>
  <si>
    <t>0,136
13,6 / 100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</si>
  <si>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</si>
  <si>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</si>
  <si>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</si>
  <si>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</si>
  <si>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</si>
  <si>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</si>
  <si>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</si>
  <si>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</si>
  <si>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</si>
  <si>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</si>
  <si>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</si>
  <si>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</si>
  <si>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</si>
  <si>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</si>
  <si>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0,0133
(12,1+1,2) / 1000</t>
  </si>
  <si>
    <t>78</t>
  </si>
  <si>
    <t>79</t>
  </si>
  <si>
    <t>80</t>
  </si>
  <si>
    <t>81</t>
  </si>
  <si>
    <t>82</t>
  </si>
  <si>
    <t>65,6
50,7+9,9+5</t>
  </si>
  <si>
    <t>Итого по разделу 6 Замена СП7 1/7,  левая</t>
  </si>
  <si>
    <t>Раздел 7. Замена СП8 1/7,  левая</t>
  </si>
  <si>
    <t>83</t>
  </si>
  <si>
    <t>84</t>
  </si>
  <si>
    <t>0,258
25,8 / 100</t>
  </si>
  <si>
    <t>85</t>
  </si>
  <si>
    <t>0,1237
(123,7*0,1) / 100</t>
  </si>
  <si>
    <t>86</t>
  </si>
  <si>
    <t>0,124
12,4 / 100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</si>
  <si>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</si>
  <si>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</si>
  <si>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</si>
  <si>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</si>
  <si>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</si>
  <si>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</si>
  <si>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</si>
  <si>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</si>
  <si>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</si>
  <si>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</si>
  <si>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</si>
  <si>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</si>
  <si>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</si>
  <si>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</si>
  <si>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</si>
  <si>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</si>
  <si>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</si>
  <si>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</si>
  <si>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</si>
  <si>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60,1
45,2+9,9+5</t>
  </si>
  <si>
    <t>Итого по разделу 7 Замена СП8 1/7,  левая</t>
  </si>
  <si>
    <t>Раздел 8. Замена СП9 1/7,  левая</t>
  </si>
  <si>
    <t>106</t>
  </si>
  <si>
    <t>107</t>
  </si>
  <si>
    <t>0,218
21,8 / 100</t>
  </si>
  <si>
    <t>108</t>
  </si>
  <si>
    <t>0,1082
(108,2*0,1) / 100</t>
  </si>
  <si>
    <t>109</t>
  </si>
  <si>
    <t>0,108
10,8 / 100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</si>
  <si>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</si>
  <si>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</si>
  <si>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</si>
  <si>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</si>
  <si>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</si>
  <si>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</si>
  <si>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</si>
  <si>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</si>
  <si>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</si>
  <si>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</si>
  <si>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</si>
  <si>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</si>
  <si>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</si>
  <si>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</si>
  <si>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</si>
  <si>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</si>
  <si>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</si>
  <si>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</si>
  <si>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</si>
  <si>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53
38,1+9,9+5</t>
  </si>
  <si>
    <t>Итого по разделу 8 Замена СП9 1/7,  левая</t>
  </si>
  <si>
    <t>Раздел 9. Замена СП10 1/7,  левая</t>
  </si>
  <si>
    <t>129</t>
  </si>
  <si>
    <t>130</t>
  </si>
  <si>
    <t>0,299
29,9 / 100</t>
  </si>
  <si>
    <t>131</t>
  </si>
  <si>
    <t>0,1395
(139,5*0,1) / 100</t>
  </si>
  <si>
    <t>132</t>
  </si>
  <si>
    <t>0,14
14 / 100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</si>
  <si>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</si>
  <si>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</si>
  <si>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</si>
  <si>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</si>
  <si>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</si>
  <si>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</si>
  <si>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</si>
  <si>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</si>
  <si>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</si>
  <si>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</si>
  <si>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</si>
  <si>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</si>
  <si>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</si>
  <si>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</si>
  <si>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</si>
  <si>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</si>
  <si>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</si>
  <si>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</si>
  <si>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</si>
  <si>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67,2
52,3+9,9+5</t>
  </si>
  <si>
    <t>Итого по разделу 9 Замена СП10 1/7,  левая</t>
  </si>
  <si>
    <t>Раздел 10. Замена СП11 1/7,  левая</t>
  </si>
  <si>
    <t>152</t>
  </si>
  <si>
    <t>153</t>
  </si>
  <si>
    <t>0,237
23,7 / 100</t>
  </si>
  <si>
    <t>154</t>
  </si>
  <si>
    <t>0,1156
(115,6*0,1) / 100</t>
  </si>
  <si>
    <t>155</t>
  </si>
  <si>
    <t>0,116
11,6 / 100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</si>
  <si>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</si>
  <si>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</si>
  <si>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</si>
  <si>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</si>
  <si>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</si>
  <si>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</si>
  <si>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</si>
  <si>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</si>
  <si>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</si>
  <si>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</si>
  <si>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</si>
  <si>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</si>
  <si>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</si>
  <si>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</si>
  <si>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</si>
  <si>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</si>
  <si>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</si>
  <si>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</si>
  <si>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</si>
  <si>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56,4
41,5+9,9+5</t>
  </si>
  <si>
    <t>Итого по разделу 10 Замена СП11 1/7,  левая</t>
  </si>
  <si>
    <t>Раздел 11. Замена СП13 1/7,  левая</t>
  </si>
  <si>
    <t>175</t>
  </si>
  <si>
    <t>176</t>
  </si>
  <si>
    <t>0,236
23,6 / 100</t>
  </si>
  <si>
    <t>177</t>
  </si>
  <si>
    <t>0,1152
(115,2*0,1) / 100</t>
  </si>
  <si>
    <t>178</t>
  </si>
  <si>
    <t>0,115
11,5 / 100</t>
  </si>
  <si>
    <t>179</t>
  </si>
  <si>
    <t>180</t>
  </si>
  <si>
    <t>181</t>
  </si>
  <si>
    <t>182</t>
  </si>
  <si>
    <t>Перевод стрелочный типа Р65 марки 1/7 проект ЛПTП.665121.103M, правый
( ТР МАТ=1,03 к расх.)
( ЗСР МАТ=1,012 к расх.)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</si>
  <si>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</si>
  <si>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</si>
  <si>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</si>
  <si>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</si>
  <si>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</si>
  <si>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</si>
  <si>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</si>
  <si>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</si>
  <si>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</si>
  <si>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</si>
  <si>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</si>
  <si>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</si>
  <si>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</si>
  <si>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</si>
  <si>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</si>
  <si>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58,4
41,3+12,1+5</t>
  </si>
  <si>
    <t>Итого по разделу 11 Замена СП13 1/7,  левая</t>
  </si>
  <si>
    <t>Раздел 12. Замена СП14 1/7,  правая</t>
  </si>
  <si>
    <t>198</t>
  </si>
  <si>
    <t>199</t>
  </si>
  <si>
    <t>0,284
28,4 / 100</t>
  </si>
  <si>
    <t>200</t>
  </si>
  <si>
    <t>0,1336
(133,6*0,1) / 100</t>
  </si>
  <si>
    <t>201</t>
  </si>
  <si>
    <t>0,134
13,4 / 100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</si>
  <si>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</si>
  <si>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</si>
  <si>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</si>
  <si>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</si>
  <si>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</si>
  <si>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</si>
  <si>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</si>
  <si>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</si>
  <si>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</si>
  <si>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</si>
  <si>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</si>
  <si>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</si>
  <si>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</si>
  <si>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</si>
  <si>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</si>
  <si>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</si>
  <si>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</si>
  <si>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</si>
  <si>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</si>
  <si>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64,5
49,6+9,9+5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</si>
  <si>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</si>
  <si>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</si>
  <si>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</si>
  <si>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</si>
  <si>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262,08
</t>
  </si>
  <si>
    <t xml:space="preserve">19,53
</t>
  </si>
  <si>
    <t xml:space="preserve">0,36
</t>
  </si>
  <si>
    <t xml:space="preserve">17,14
</t>
  </si>
  <si>
    <t xml:space="preserve">15,62
</t>
  </si>
  <si>
    <t xml:space="preserve">14,49
</t>
  </si>
  <si>
    <t xml:space="preserve">14,62
</t>
  </si>
  <si>
    <t xml:space="preserve">17,64
</t>
  </si>
  <si>
    <t>Стоимость работ, руб., без НДС</t>
  </si>
  <si>
    <t>НДС</t>
  </si>
  <si>
    <t>Цена за единицу, руб., с НДС</t>
  </si>
  <si>
    <t>Стоимость работ, руб., с НДС</t>
  </si>
  <si>
    <r>
      <t xml:space="preserve">Цена за единицу, руб., </t>
    </r>
    <r>
      <rPr>
        <b/>
        <u/>
        <sz val="8"/>
        <color rgb="FF000000"/>
        <rFont val="Arial"/>
        <family val="2"/>
        <charset val="204"/>
      </rPr>
      <t>без</t>
    </r>
    <r>
      <rPr>
        <sz val="8"/>
        <color rgb="FF000000"/>
        <rFont val="Arial"/>
        <family val="2"/>
        <charset val="204"/>
      </rPr>
      <t xml:space="preserve"> НДС</t>
    </r>
  </si>
  <si>
    <t xml:space="preserve">14,598
</t>
  </si>
  <si>
    <t>КиК</t>
  </si>
  <si>
    <t>Шеллрокк</t>
  </si>
  <si>
    <t>сумма материалов для ТН, с НДС</t>
  </si>
  <si>
    <t>Завод-КиК</t>
  </si>
  <si>
    <r>
      <t xml:space="preserve">сумма </t>
    </r>
    <r>
      <rPr>
        <b/>
        <u/>
        <sz val="11"/>
        <color rgb="FF000000"/>
        <rFont val="Calibri"/>
        <family val="2"/>
        <charset val="204"/>
      </rPr>
      <t>всех</t>
    </r>
    <r>
      <rPr>
        <b/>
        <sz val="11"/>
        <color rgb="FF000000"/>
        <rFont val="Calibri"/>
        <family val="2"/>
        <charset val="204"/>
      </rPr>
      <t xml:space="preserve"> материалов по смете, с НДС</t>
    </r>
  </si>
  <si>
    <t>сумма Договора по смете,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</si>
</sst>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"/>
    <numFmt numFmtId="166" formatCode="_-* #,##0.00\ _₽_-;\-* #,##0.00\ _₽_-;_-* &quot;-&quot;??\ _₽_-;_-@_-"/>
  </numFmts>
  <fonts count="2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sz val="9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  <font>
      <b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name val="Arial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name val="Arial"/>
      <family val="2"/>
      <charset val="204"/>
    </font>
    <font>
      <b/>
      <u/>
      <sz val="8"/>
      <color rgb="FF000000"/>
      <name val="Arial"/>
      <family val="2"/>
      <charset val="204"/>
    </font>
    <font>
      <sz val="11"/>
      <color rgb="FF000000"/>
      <name val="Calibri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u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2" fontId="2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0" fontId="9" fillId="0" borderId="2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vertical="top" wrapText="1"/>
    </xf>
    <xf numFmtId="0" fontId="3" fillId="0" borderId="8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 applyProtection="1">
      <alignment vertical="top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49" fontId="1" fillId="2" borderId="4" xfId="0" applyNumberFormat="1" applyFont="1" applyFill="1" applyBorder="1" applyAlignment="1" applyProtection="1">
      <alignment horizontal="center" vertical="top" wrapText="1"/>
    </xf>
    <xf numFmtId="0" fontId="1" fillId="2" borderId="2" xfId="0" applyNumberFormat="1" applyFont="1" applyFill="1" applyBorder="1" applyAlignment="1" applyProtection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 wrapText="1"/>
    </xf>
    <xf numFmtId="4" fontId="2" fillId="2" borderId="4" xfId="0" applyNumberFormat="1" applyFont="1" applyFill="1" applyBorder="1" applyAlignment="1" applyProtection="1">
      <alignment horizontal="right" vertical="top" wrapText="1"/>
    </xf>
    <xf numFmtId="4" fontId="6" fillId="0" borderId="0" xfId="0" applyNumberFormat="1" applyFont="1" applyFill="1" applyBorder="1" applyAlignment="1" applyProtection="1">
      <alignment vertical="top"/>
    </xf>
    <xf numFmtId="4" fontId="0" fillId="0" borderId="0" xfId="0" applyNumberFormat="1"/>
    <xf numFmtId="4" fontId="1" fillId="0" borderId="6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top" wrapText="1"/>
    </xf>
    <xf numFmtId="4" fontId="9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center" vertical="center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4" fontId="9" fillId="0" borderId="0" xfId="0" applyNumberFormat="1" applyFont="1" applyFill="1" applyBorder="1" applyAlignment="1" applyProtection="1">
      <alignment vertical="center"/>
    </xf>
    <xf numFmtId="4" fontId="11" fillId="0" borderId="4" xfId="0" applyNumberFormat="1" applyFont="1" applyFill="1" applyBorder="1" applyAlignment="1" applyProtection="1">
      <alignment vertical="center" wrapText="1"/>
    </xf>
    <xf numFmtId="4" fontId="1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11" fillId="0" borderId="9" xfId="0" applyNumberFormat="1" applyFont="1" applyFill="1" applyBorder="1" applyAlignment="1" applyProtection="1">
      <alignment horizontal="center" vertical="center" wrapText="1"/>
    </xf>
    <xf numFmtId="0" fontId="7" fillId="3" borderId="3" xfId="0" applyNumberFormat="1" applyFont="1" applyFill="1" applyBorder="1" applyAlignment="1" applyProtection="1">
      <alignment vertical="center"/>
    </xf>
    <xf numFmtId="0" fontId="7" fillId="3" borderId="3" xfId="0" applyNumberFormat="1" applyFont="1" applyFill="1" applyBorder="1" applyAlignment="1" applyProtection="1">
      <alignment vertical="center" wrapText="1"/>
    </xf>
    <xf numFmtId="4" fontId="13" fillId="0" borderId="0" xfId="0" applyNumberFormat="1" applyFont="1" applyFill="1" applyBorder="1" applyAlignment="1" applyProtection="1">
      <alignment horizontal="center" vertical="center"/>
    </xf>
    <xf numFmtId="4" fontId="16" fillId="0" borderId="3" xfId="0" applyNumberFormat="1" applyFont="1" applyFill="1" applyBorder="1" applyAlignment="1" applyProtection="1">
      <alignment horizontal="center" vertical="center" wrapText="1"/>
    </xf>
    <xf numFmtId="4" fontId="16" fillId="0" borderId="6" xfId="0" applyNumberFormat="1" applyFont="1" applyFill="1" applyBorder="1" applyAlignment="1" applyProtection="1">
      <alignment horizontal="center" vertical="center" wrapText="1"/>
    </xf>
    <xf numFmtId="4" fontId="17" fillId="0" borderId="0" xfId="0" applyNumberFormat="1" applyFont="1" applyFill="1" applyBorder="1" applyAlignment="1" applyProtection="1">
      <alignment horizontal="center" vertical="center"/>
    </xf>
    <xf numFmtId="4" fontId="13" fillId="0" borderId="1" xfId="0" applyNumberFormat="1" applyFont="1" applyFill="1" applyBorder="1" applyAlignment="1" applyProtection="1">
      <alignment horizontal="center" vertical="center" wrapText="1"/>
    </xf>
    <xf numFmtId="4" fontId="14" fillId="0" borderId="0" xfId="0" applyNumberFormat="1" applyFont="1" applyFill="1" applyBorder="1" applyAlignment="1" applyProtection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12" fillId="2" borderId="4" xfId="0" applyNumberFormat="1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 applyProtection="1">
      <alignment horizontal="center" vertical="center" wrapText="1"/>
    </xf>
    <xf numFmtId="4" fontId="16" fillId="0" borderId="0" xfId="0" applyNumberFormat="1" applyFont="1" applyFill="1" applyBorder="1" applyAlignment="1" applyProtection="1">
      <alignment horizontal="center" vertical="center"/>
    </xf>
    <xf numFmtId="3" fontId="1" fillId="0" borderId="3" xfId="0" applyNumberFormat="1" applyFont="1" applyFill="1" applyBorder="1" applyAlignment="1" applyProtection="1">
      <alignment horizontal="center" vertical="center"/>
    </xf>
    <xf numFmtId="3" fontId="1" fillId="0" borderId="7" xfId="0" applyNumberFormat="1" applyFont="1" applyFill="1" applyBorder="1" applyAlignment="1" applyProtection="1">
      <alignment horizontal="center" vertical="center"/>
    </xf>
    <xf numFmtId="3" fontId="16" fillId="0" borderId="3" xfId="0" applyNumberFormat="1" applyFont="1" applyFill="1" applyBorder="1" applyAlignment="1" applyProtection="1">
      <alignment horizontal="center" vertical="center"/>
    </xf>
    <xf numFmtId="0" fontId="7" fillId="3" borderId="3" xfId="0" applyNumberFormat="1" applyFont="1" applyFill="1" applyBorder="1" applyAlignment="1" applyProtection="1">
      <alignment horizontal="center" vertical="center" wrapText="1"/>
    </xf>
    <xf numFmtId="4" fontId="7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4" fontId="6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2" fontId="10" fillId="0" borderId="9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 vertical="center" wrapText="1"/>
    </xf>
    <xf numFmtId="4" fontId="3" fillId="0" borderId="8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" fontId="10" fillId="2" borderId="4" xfId="0" applyNumberFormat="1" applyFont="1" applyFill="1" applyBorder="1" applyAlignment="1" applyProtection="1">
      <alignment horizontal="center" vertical="center" wrapText="1"/>
    </xf>
    <xf numFmtId="1" fontId="2" fillId="0" borderId="4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165" fontId="2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vertical="center"/>
    </xf>
    <xf numFmtId="49" fontId="1" fillId="4" borderId="4" xfId="0" applyNumberFormat="1" applyFont="1" applyFill="1" applyBorder="1" applyAlignment="1" applyProtection="1">
      <alignment horizontal="center" vertical="top" wrapText="1"/>
    </xf>
    <xf numFmtId="0" fontId="1" fillId="4" borderId="2" xfId="0" applyNumberFormat="1" applyFont="1" applyFill="1" applyBorder="1" applyAlignment="1" applyProtection="1">
      <alignment horizontal="left" vertical="top" wrapText="1"/>
    </xf>
    <xf numFmtId="0" fontId="1" fillId="4" borderId="4" xfId="0" applyNumberFormat="1" applyFont="1" applyFill="1" applyBorder="1" applyAlignment="1" applyProtection="1">
      <alignment horizontal="left" vertical="top" wrapText="1"/>
    </xf>
    <xf numFmtId="0" fontId="1" fillId="4" borderId="4" xfId="0" applyNumberFormat="1" applyFont="1" applyFill="1" applyBorder="1" applyAlignment="1" applyProtection="1">
      <alignment horizontal="center" vertical="top" wrapText="1"/>
    </xf>
    <xf numFmtId="4" fontId="10" fillId="4" borderId="4" xfId="0" applyNumberFormat="1" applyFont="1" applyFill="1" applyBorder="1" applyAlignment="1" applyProtection="1">
      <alignment horizontal="center" vertical="center" wrapText="1"/>
    </xf>
    <xf numFmtId="4" fontId="2" fillId="4" borderId="4" xfId="0" applyNumberFormat="1" applyFont="1" applyFill="1" applyBorder="1" applyAlignment="1" applyProtection="1">
      <alignment horizontal="center" vertical="center" wrapText="1"/>
    </xf>
    <xf numFmtId="4" fontId="12" fillId="4" borderId="4" xfId="0" applyNumberFormat="1" applyFont="1" applyFill="1" applyBorder="1" applyAlignment="1" applyProtection="1">
      <alignment horizontal="center" vertical="center" wrapText="1"/>
    </xf>
    <xf numFmtId="43" fontId="0" fillId="0" borderId="0" xfId="1" applyFont="1"/>
    <xf numFmtId="4" fontId="20" fillId="2" borderId="4" xfId="0" applyNumberFormat="1" applyFont="1" applyFill="1" applyBorder="1" applyAlignment="1" applyProtection="1">
      <alignment horizontal="center" vertical="center" wrapText="1"/>
    </xf>
    <xf numFmtId="43" fontId="21" fillId="0" borderId="0" xfId="1" applyFont="1"/>
    <xf numFmtId="49" fontId="1" fillId="5" borderId="4" xfId="0" applyNumberFormat="1" applyFont="1" applyFill="1" applyBorder="1" applyAlignment="1" applyProtection="1">
      <alignment horizontal="center" vertical="top" wrapText="1"/>
    </xf>
    <xf numFmtId="0" fontId="1" fillId="5" borderId="2" xfId="0" applyNumberFormat="1" applyFont="1" applyFill="1" applyBorder="1" applyAlignment="1" applyProtection="1">
      <alignment horizontal="left" vertical="top" wrapText="1"/>
    </xf>
    <xf numFmtId="0" fontId="1" fillId="5" borderId="4" xfId="0" applyNumberFormat="1" applyFont="1" applyFill="1" applyBorder="1" applyAlignment="1" applyProtection="1">
      <alignment horizontal="center" vertical="top" wrapText="1"/>
    </xf>
    <xf numFmtId="4" fontId="20" fillId="5" borderId="4" xfId="0" applyNumberFormat="1" applyFont="1" applyFill="1" applyBorder="1" applyAlignment="1" applyProtection="1">
      <alignment horizontal="center" vertical="center" wrapText="1"/>
    </xf>
    <xf numFmtId="4" fontId="2" fillId="5" borderId="4" xfId="0" applyNumberFormat="1" applyFont="1" applyFill="1" applyBorder="1" applyAlignment="1" applyProtection="1">
      <alignment horizontal="center" vertical="center" wrapText="1"/>
    </xf>
    <xf numFmtId="4" fontId="12" fillId="5" borderId="4" xfId="0" applyNumberFormat="1" applyFont="1" applyFill="1" applyBorder="1" applyAlignment="1" applyProtection="1">
      <alignment horizontal="center" vertical="center" wrapText="1"/>
    </xf>
    <xf numFmtId="166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9" fontId="22" fillId="0" borderId="0" xfId="0" applyNumberFormat="1" applyFont="1" applyAlignment="1">
      <alignment horizontal="center" wrapText="1"/>
    </xf>
    <xf numFmtId="0" fontId="23" fillId="2" borderId="0" xfId="0" applyFont="1" applyFill="1"/>
    <xf numFmtId="0" fontId="4" fillId="0" borderId="0" xfId="0" applyNumberFormat="1" applyFont="1" applyFill="1" applyBorder="1" applyAlignment="1" applyProtection="1">
      <alignment horizontal="left" wrapText="1"/>
    </xf>
  </cellXfs>
  <cellStyles count="2">
    <cellStyle name="Обычный" xfId="0" builtinId="0"/>
    <cellStyle name="Финансовый" xfId="1" builtinId="3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4AB61-B4BD-4BFF-9AD6-8219320D32AC}">
  <sheetPr>
    <tabColor rgb="FFFF0000"/>
  </sheetPr>
  <dimension ref="B1:F7"/>
  <sheetViews>
    <sheetView tabSelected="1" workbookViewId="0">
      <selection activeCell="C5" sqref="C5"/>
    </sheetView>
  </sheetViews>
  <sheetFormatPr defaultRowHeight="15" x14ac:dyDescent="0.25"/>
  <cols>
    <col min="2" max="2" width="21" customWidth="1"/>
    <col min="3" max="3" width="17.7109375" customWidth="1"/>
    <col min="4" max="4" width="23.140625" customWidth="1"/>
  </cols>
  <sheetData>
    <row r="1" spans="2:6" x14ac:dyDescent="0.25">
      <c r="B1" s="113" t="s">
        <v>405</v>
      </c>
    </row>
    <row r="2" spans="2:6" ht="45" x14ac:dyDescent="0.25">
      <c r="B2" s="111" t="s">
        <v>407</v>
      </c>
      <c r="C2" s="111" t="s">
        <v>406</v>
      </c>
      <c r="D2" s="111" t="s">
        <v>404</v>
      </c>
      <c r="E2" s="108"/>
      <c r="F2" s="108"/>
    </row>
    <row r="3" spans="2:6" x14ac:dyDescent="0.25">
      <c r="B3" s="110">
        <v>93425484.549999997</v>
      </c>
      <c r="C3" s="110">
        <f>73169221.92*1.2</f>
        <v>87803066.304000005</v>
      </c>
      <c r="D3" s="110">
        <f>'выгрузка материалов - ЛСР по ук'!M260</f>
        <v>34090676.910471998</v>
      </c>
      <c r="E3" s="109"/>
      <c r="F3" s="108"/>
    </row>
    <row r="4" spans="2:6" x14ac:dyDescent="0.25">
      <c r="B4" s="108"/>
      <c r="C4" s="112">
        <f>C3/B3</f>
        <v>0.93981922306230103</v>
      </c>
      <c r="D4" s="112">
        <f>D3/B3</f>
        <v>0.36489697725064674</v>
      </c>
      <c r="E4" s="108"/>
      <c r="F4" s="108"/>
    </row>
    <row r="5" spans="2:6" x14ac:dyDescent="0.25">
      <c r="B5" s="109"/>
      <c r="C5" s="108"/>
      <c r="D5" s="108"/>
      <c r="E5" s="108"/>
      <c r="F5" s="108"/>
    </row>
    <row r="6" spans="2:6" x14ac:dyDescent="0.25">
      <c r="B6" s="109"/>
      <c r="C6" s="108"/>
      <c r="D6" s="108"/>
      <c r="E6" s="108"/>
      <c r="F6" s="108"/>
    </row>
    <row r="7" spans="2:6" x14ac:dyDescent="0.25">
      <c r="B7" s="108"/>
      <c r="C7" s="108"/>
      <c r="D7" s="108"/>
      <c r="E7" s="108"/>
      <c r="F7" s="108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266"/>
  <sheetViews>
    <sheetView zoomScale="110" zoomScaleNormal="110" workbookViewId="0">
      <selection activeCell="K1" sqref="K1:M1048576"/>
    </sheetView>
  </sheetViews>
  <sheetFormatPr defaultColWidth="9.140625" defaultRowHeight="11.25" customHeight="1" x14ac:dyDescent="0.2"/>
  <cols>
    <col min="1" max="1" width="11.85546875" style="1" customWidth="1"/>
    <col min="2" max="2" width="44.42578125" style="1" customWidth="1"/>
    <col min="3" max="3" width="36.5703125" style="1" hidden="1" customWidth="1"/>
    <col min="4" max="4" width="9.5703125" style="1" customWidth="1"/>
    <col min="5" max="5" width="11.140625" style="90" customWidth="1"/>
    <col min="6" max="7" width="15.5703125" style="37" hidden="1" customWidth="1"/>
    <col min="8" max="8" width="15.5703125" style="78" customWidth="1"/>
    <col min="9" max="9" width="15.5703125" style="78" hidden="1" customWidth="1"/>
    <col min="10" max="10" width="0" style="79" hidden="1" customWidth="1"/>
    <col min="11" max="11" width="15.5703125" style="58" customWidth="1"/>
    <col min="12" max="12" width="15.5703125" style="58" hidden="1" customWidth="1"/>
    <col min="13" max="13" width="13.85546875" style="1" bestFit="1" customWidth="1"/>
    <col min="14" max="14" width="14.5703125" style="1" bestFit="1" customWidth="1"/>
    <col min="15" max="16384" width="9.140625" style="1"/>
  </cols>
  <sheetData>
    <row r="1" spans="1:14" customFormat="1" ht="15" x14ac:dyDescent="0.25">
      <c r="A1" s="3"/>
      <c r="B1" s="4"/>
      <c r="C1" s="4"/>
      <c r="D1" s="4"/>
      <c r="E1" s="80"/>
      <c r="F1" s="32"/>
      <c r="G1" s="32"/>
      <c r="H1" s="65"/>
      <c r="I1" s="38"/>
      <c r="J1" s="64"/>
      <c r="K1" s="54"/>
      <c r="L1" s="49"/>
    </row>
    <row r="2" spans="1:14" customFormat="1" ht="24.75" customHeight="1" x14ac:dyDescent="0.25">
      <c r="A2" s="114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53"/>
    </row>
    <row r="3" spans="1:14" customFormat="1" ht="8.25" customHeight="1" x14ac:dyDescent="0.25">
      <c r="A3" s="5"/>
      <c r="E3" s="81"/>
      <c r="F3" s="33"/>
      <c r="G3" s="33"/>
      <c r="H3" s="66"/>
      <c r="I3" s="66"/>
      <c r="J3" s="64"/>
      <c r="K3" s="55"/>
      <c r="L3" s="55"/>
    </row>
    <row r="4" spans="1:14" customFormat="1" ht="36" customHeight="1" x14ac:dyDescent="0.25">
      <c r="A4" s="6" t="s">
        <v>1</v>
      </c>
      <c r="B4" s="6" t="s">
        <v>2</v>
      </c>
      <c r="C4" s="44" t="s">
        <v>3</v>
      </c>
      <c r="D4" s="6" t="s">
        <v>4</v>
      </c>
      <c r="E4" s="45" t="s">
        <v>5</v>
      </c>
      <c r="F4" s="42" t="s">
        <v>6</v>
      </c>
      <c r="G4" s="39"/>
      <c r="H4" s="43" t="s">
        <v>400</v>
      </c>
      <c r="I4" s="43" t="s">
        <v>396</v>
      </c>
      <c r="J4" s="46" t="s">
        <v>397</v>
      </c>
      <c r="K4" s="50" t="s">
        <v>398</v>
      </c>
      <c r="L4" s="50" t="s">
        <v>399</v>
      </c>
      <c r="M4" s="46" t="s">
        <v>402</v>
      </c>
      <c r="N4" s="46" t="s">
        <v>403</v>
      </c>
    </row>
    <row r="5" spans="1:14" customFormat="1" ht="15" hidden="1" x14ac:dyDescent="0.25">
      <c r="A5" s="25"/>
      <c r="B5" s="25"/>
      <c r="C5" s="26"/>
      <c r="D5" s="25"/>
      <c r="E5" s="34"/>
      <c r="F5" s="34"/>
      <c r="G5" s="40"/>
      <c r="H5" s="40"/>
      <c r="I5" s="40"/>
      <c r="J5" s="64"/>
      <c r="K5" s="51"/>
      <c r="L5" s="51"/>
    </row>
    <row r="6" spans="1:14" customFormat="1" ht="15" hidden="1" customHeight="1" x14ac:dyDescent="0.25">
      <c r="A6" s="59">
        <v>1</v>
      </c>
      <c r="B6" s="59">
        <v>2</v>
      </c>
      <c r="C6" s="60">
        <v>3</v>
      </c>
      <c r="D6" s="59">
        <v>3</v>
      </c>
      <c r="E6" s="59">
        <v>4</v>
      </c>
      <c r="F6" s="59">
        <v>6</v>
      </c>
      <c r="G6" s="59"/>
      <c r="H6" s="59">
        <v>5</v>
      </c>
      <c r="I6" s="59">
        <v>6</v>
      </c>
      <c r="J6" s="67"/>
      <c r="K6" s="61">
        <v>7</v>
      </c>
      <c r="L6" s="61">
        <v>8</v>
      </c>
    </row>
    <row r="7" spans="1:14" customFormat="1" ht="15" hidden="1" customHeight="1" x14ac:dyDescent="0.25">
      <c r="A7" s="47" t="s">
        <v>7</v>
      </c>
      <c r="B7" s="47"/>
      <c r="C7" s="48"/>
      <c r="D7" s="48"/>
      <c r="E7" s="48"/>
      <c r="F7" s="23"/>
      <c r="G7" s="23"/>
      <c r="H7" s="63"/>
      <c r="I7" s="62"/>
      <c r="J7" s="68"/>
      <c r="K7" s="63"/>
      <c r="L7" s="63"/>
    </row>
    <row r="8" spans="1:14" customFormat="1" ht="33.75" hidden="1" x14ac:dyDescent="0.25">
      <c r="A8" s="7" t="s">
        <v>8</v>
      </c>
      <c r="B8" s="8" t="s">
        <v>9</v>
      </c>
      <c r="C8" s="9" t="s">
        <v>10</v>
      </c>
      <c r="D8" s="10" t="s">
        <v>11</v>
      </c>
      <c r="E8" s="82" t="s">
        <v>12</v>
      </c>
      <c r="F8" s="11">
        <v>920.4</v>
      </c>
      <c r="G8" s="11">
        <v>9.5</v>
      </c>
      <c r="H8" s="70">
        <f>F8*G8</f>
        <v>8743.7999999999993</v>
      </c>
      <c r="I8" s="70">
        <v>8433.49</v>
      </c>
      <c r="J8" s="71">
        <v>1.2</v>
      </c>
      <c r="K8" s="70"/>
      <c r="L8" s="70"/>
    </row>
    <row r="9" spans="1:14" customFormat="1" ht="33.75" hidden="1" x14ac:dyDescent="0.25">
      <c r="A9" s="7" t="s">
        <v>13</v>
      </c>
      <c r="B9" s="8" t="s">
        <v>14</v>
      </c>
      <c r="C9" s="9" t="s">
        <v>15</v>
      </c>
      <c r="D9" s="10" t="s">
        <v>16</v>
      </c>
      <c r="E9" s="82" t="s">
        <v>17</v>
      </c>
      <c r="F9" s="12">
        <v>10609.83</v>
      </c>
      <c r="G9" s="12">
        <v>9.5</v>
      </c>
      <c r="H9" s="70">
        <f t="shared" ref="H9:H72" si="0">F9*G9</f>
        <v>100793.38499999999</v>
      </c>
      <c r="I9" s="70">
        <v>144791.22</v>
      </c>
      <c r="J9" s="64">
        <v>1.2</v>
      </c>
      <c r="K9" s="70"/>
      <c r="L9" s="70"/>
    </row>
    <row r="10" spans="1:14" customFormat="1" ht="33.75" hidden="1" x14ac:dyDescent="0.25">
      <c r="A10" s="7" t="s">
        <v>18</v>
      </c>
      <c r="B10" s="8" t="s">
        <v>19</v>
      </c>
      <c r="C10" s="9" t="s">
        <v>20</v>
      </c>
      <c r="D10" s="10" t="s">
        <v>11</v>
      </c>
      <c r="E10" s="82" t="s">
        <v>21</v>
      </c>
      <c r="F10" s="11">
        <v>379.68</v>
      </c>
      <c r="G10" s="11">
        <v>9.5</v>
      </c>
      <c r="H10" s="70">
        <f t="shared" si="0"/>
        <v>3606.96</v>
      </c>
      <c r="I10" s="70">
        <v>42581.11</v>
      </c>
      <c r="J10" s="64">
        <v>1.2</v>
      </c>
      <c r="K10" s="70"/>
      <c r="L10" s="70"/>
    </row>
    <row r="11" spans="1:14" customFormat="1" ht="33.75" hidden="1" x14ac:dyDescent="0.25">
      <c r="A11" s="7" t="s">
        <v>22</v>
      </c>
      <c r="B11" s="8" t="s">
        <v>23</v>
      </c>
      <c r="C11" s="9" t="s">
        <v>24</v>
      </c>
      <c r="D11" s="10" t="s">
        <v>11</v>
      </c>
      <c r="E11" s="82" t="s">
        <v>25</v>
      </c>
      <c r="F11" s="11">
        <v>348.46</v>
      </c>
      <c r="G11" s="11">
        <v>9.5</v>
      </c>
      <c r="H11" s="70">
        <f t="shared" si="0"/>
        <v>3310.37</v>
      </c>
      <c r="I11" s="70">
        <v>19500.89</v>
      </c>
      <c r="J11" s="64">
        <v>1.2</v>
      </c>
      <c r="K11" s="70"/>
      <c r="L11" s="70"/>
    </row>
    <row r="12" spans="1:14" customFormat="1" ht="33.75" hidden="1" x14ac:dyDescent="0.25">
      <c r="A12" s="7" t="s">
        <v>26</v>
      </c>
      <c r="B12" s="8" t="s">
        <v>27</v>
      </c>
      <c r="C12" s="9" t="s">
        <v>28</v>
      </c>
      <c r="D12" s="10" t="s">
        <v>11</v>
      </c>
      <c r="E12" s="82" t="s">
        <v>29</v>
      </c>
      <c r="F12" s="12">
        <v>5459.07</v>
      </c>
      <c r="G12" s="12">
        <v>9.5</v>
      </c>
      <c r="H12" s="70">
        <f t="shared" si="0"/>
        <v>51861.164999999994</v>
      </c>
      <c r="I12" s="70">
        <v>191315.94</v>
      </c>
      <c r="J12" s="64">
        <v>1.2</v>
      </c>
      <c r="K12" s="70"/>
      <c r="L12" s="70"/>
    </row>
    <row r="13" spans="1:14" customFormat="1" ht="22.5" hidden="1" x14ac:dyDescent="0.25">
      <c r="A13" s="91" t="s">
        <v>30</v>
      </c>
      <c r="B13" s="92" t="s">
        <v>31</v>
      </c>
      <c r="C13" s="93" t="s">
        <v>32</v>
      </c>
      <c r="D13" s="94" t="s">
        <v>33</v>
      </c>
      <c r="E13" s="95" t="s">
        <v>388</v>
      </c>
      <c r="F13" s="31">
        <v>654.08000000000004</v>
      </c>
      <c r="G13" s="31">
        <v>9.5</v>
      </c>
      <c r="H13" s="96">
        <f>F13*G13/1.012</f>
        <v>6140.079051383399</v>
      </c>
      <c r="I13" s="96">
        <v>1628491.86</v>
      </c>
      <c r="J13" s="73">
        <v>1.2</v>
      </c>
      <c r="K13" s="97">
        <f t="shared" ref="K13:K71" si="1">H13*J13</f>
        <v>7368.0948616600781</v>
      </c>
      <c r="L13" s="97">
        <f t="shared" ref="L13:L71" si="2">I13*J13</f>
        <v>1954190.2320000001</v>
      </c>
    </row>
    <row r="14" spans="1:14" customFormat="1" ht="33.75" hidden="1" x14ac:dyDescent="0.25">
      <c r="A14" s="7" t="s">
        <v>34</v>
      </c>
      <c r="B14" s="8" t="s">
        <v>35</v>
      </c>
      <c r="C14" s="9" t="s">
        <v>36</v>
      </c>
      <c r="D14" s="10" t="s">
        <v>16</v>
      </c>
      <c r="E14" s="82" t="s">
        <v>37</v>
      </c>
      <c r="F14" s="12">
        <v>1527303.83</v>
      </c>
      <c r="G14" s="12">
        <v>9.5</v>
      </c>
      <c r="H14" s="70">
        <f t="shared" si="0"/>
        <v>14509386.385000002</v>
      </c>
      <c r="I14" s="70">
        <v>7041199.3899999997</v>
      </c>
      <c r="J14" s="64">
        <v>1.2</v>
      </c>
      <c r="K14" s="70"/>
      <c r="L14" s="70"/>
    </row>
    <row r="15" spans="1:14" customFormat="1" ht="33.75" hidden="1" x14ac:dyDescent="0.25">
      <c r="A15" s="7" t="s">
        <v>38</v>
      </c>
      <c r="B15" s="8" t="s">
        <v>39</v>
      </c>
      <c r="C15" s="9" t="s">
        <v>40</v>
      </c>
      <c r="D15" s="10" t="s">
        <v>41</v>
      </c>
      <c r="E15" s="84">
        <v>-855</v>
      </c>
      <c r="F15" s="11">
        <v>188.1</v>
      </c>
      <c r="G15" s="11">
        <v>9.5</v>
      </c>
      <c r="H15" s="70">
        <f t="shared" si="0"/>
        <v>1786.95</v>
      </c>
      <c r="I15" s="70">
        <v>-1527842.25</v>
      </c>
      <c r="J15" s="64">
        <v>1.2</v>
      </c>
      <c r="K15" s="70"/>
      <c r="L15" s="70"/>
    </row>
    <row r="16" spans="1:14" customFormat="1" ht="33.75" hidden="1" x14ac:dyDescent="0.25">
      <c r="A16" s="7" t="s">
        <v>42</v>
      </c>
      <c r="B16" s="8" t="s">
        <v>43</v>
      </c>
      <c r="C16" s="9" t="s">
        <v>44</v>
      </c>
      <c r="D16" s="10" t="s">
        <v>41</v>
      </c>
      <c r="E16" s="84">
        <v>-1710</v>
      </c>
      <c r="F16" s="11">
        <v>43.61</v>
      </c>
      <c r="G16" s="11">
        <v>9.5</v>
      </c>
      <c r="H16" s="70">
        <f t="shared" si="0"/>
        <v>414.29500000000002</v>
      </c>
      <c r="I16" s="70">
        <v>-708444.45</v>
      </c>
      <c r="J16" s="64">
        <v>1.2</v>
      </c>
      <c r="K16" s="70"/>
      <c r="L16" s="70"/>
    </row>
    <row r="17" spans="1:14" customFormat="1" ht="45" x14ac:dyDescent="0.25">
      <c r="A17" s="101" t="s">
        <v>45</v>
      </c>
      <c r="B17" s="102" t="s">
        <v>46</v>
      </c>
      <c r="C17" s="29" t="s">
        <v>47</v>
      </c>
      <c r="D17" s="103" t="s">
        <v>41</v>
      </c>
      <c r="E17" s="104">
        <v>252</v>
      </c>
      <c r="F17" s="31">
        <v>1438.27</v>
      </c>
      <c r="G17" s="31">
        <v>9.5</v>
      </c>
      <c r="H17" s="105">
        <v>13663.6</v>
      </c>
      <c r="I17" s="72">
        <v>11682341.380000001</v>
      </c>
      <c r="J17" s="73">
        <v>1.2</v>
      </c>
      <c r="K17" s="106">
        <f t="shared" si="1"/>
        <v>16396.32</v>
      </c>
      <c r="L17" s="56">
        <f t="shared" si="2"/>
        <v>14018809.656000001</v>
      </c>
      <c r="M17" s="98">
        <f>K17*E17</f>
        <v>4131872.64</v>
      </c>
      <c r="N17" s="107">
        <f>M17*0.97</f>
        <v>4007916.4608</v>
      </c>
    </row>
    <row r="18" spans="1:14" customFormat="1" ht="33.75" hidden="1" x14ac:dyDescent="0.25">
      <c r="A18" s="7" t="s">
        <v>48</v>
      </c>
      <c r="B18" s="8" t="s">
        <v>49</v>
      </c>
      <c r="C18" s="9" t="s">
        <v>50</v>
      </c>
      <c r="D18" s="10" t="s">
        <v>51</v>
      </c>
      <c r="E18" s="85">
        <v>-0.307</v>
      </c>
      <c r="F18" s="12">
        <v>10424</v>
      </c>
      <c r="G18" s="12">
        <v>9.5</v>
      </c>
      <c r="H18" s="70">
        <f t="shared" si="0"/>
        <v>99028</v>
      </c>
      <c r="I18" s="70">
        <v>-30401.599999999999</v>
      </c>
      <c r="J18" s="64">
        <v>1.2</v>
      </c>
      <c r="K18" s="70"/>
      <c r="L18" s="70"/>
    </row>
    <row r="19" spans="1:14" customFormat="1" ht="33.75" hidden="1" x14ac:dyDescent="0.25">
      <c r="A19" s="27" t="s">
        <v>52</v>
      </c>
      <c r="B19" s="28" t="s">
        <v>53</v>
      </c>
      <c r="C19" s="29" t="s">
        <v>47</v>
      </c>
      <c r="D19" s="30" t="s">
        <v>54</v>
      </c>
      <c r="E19" s="99">
        <v>0.16300000000000001</v>
      </c>
      <c r="F19" s="31">
        <v>29076.36</v>
      </c>
      <c r="G19" s="31">
        <v>9.5</v>
      </c>
      <c r="H19" s="72">
        <v>276225.40000000002</v>
      </c>
      <c r="I19" s="72">
        <v>84801.21</v>
      </c>
      <c r="J19" s="73">
        <v>1.2</v>
      </c>
      <c r="K19" s="56">
        <f t="shared" si="1"/>
        <v>331470.48000000004</v>
      </c>
      <c r="L19" s="56">
        <f t="shared" si="2"/>
        <v>101761.452</v>
      </c>
      <c r="M19" s="98">
        <f>K19*E19</f>
        <v>54029.68824000001</v>
      </c>
      <c r="N19" s="107">
        <f>M19*0.97</f>
        <v>52408.797592800009</v>
      </c>
    </row>
    <row r="20" spans="1:14" customFormat="1" ht="33.75" hidden="1" x14ac:dyDescent="0.25">
      <c r="A20" s="7" t="s">
        <v>55</v>
      </c>
      <c r="B20" s="8" t="s">
        <v>56</v>
      </c>
      <c r="C20" s="9" t="s">
        <v>57</v>
      </c>
      <c r="D20" s="10" t="s">
        <v>41</v>
      </c>
      <c r="E20" s="84">
        <v>-149</v>
      </c>
      <c r="F20" s="11">
        <v>145.30000000000001</v>
      </c>
      <c r="G20" s="11">
        <v>9.5</v>
      </c>
      <c r="H20" s="70">
        <f t="shared" si="0"/>
        <v>1380.3500000000001</v>
      </c>
      <c r="I20" s="70">
        <v>-205672.15</v>
      </c>
      <c r="J20" s="64">
        <v>1.2</v>
      </c>
      <c r="K20" s="70"/>
      <c r="L20" s="70"/>
    </row>
    <row r="21" spans="1:14" customFormat="1" ht="33.75" x14ac:dyDescent="0.25">
      <c r="A21" s="101" t="s">
        <v>58</v>
      </c>
      <c r="B21" s="102" t="s">
        <v>59</v>
      </c>
      <c r="C21" s="29" t="s">
        <v>47</v>
      </c>
      <c r="D21" s="103" t="s">
        <v>54</v>
      </c>
      <c r="E21" s="104">
        <v>1.0620000000000001</v>
      </c>
      <c r="F21" s="31">
        <v>39241.019999999997</v>
      </c>
      <c r="G21" s="31">
        <v>9.5</v>
      </c>
      <c r="H21" s="105">
        <v>372789.63</v>
      </c>
      <c r="I21" s="72">
        <v>1185471.1599999999</v>
      </c>
      <c r="J21" s="73">
        <v>1.2</v>
      </c>
      <c r="K21" s="106">
        <f t="shared" si="1"/>
        <v>447347.55599999998</v>
      </c>
      <c r="L21" s="56">
        <f t="shared" si="2"/>
        <v>1422565.3919999998</v>
      </c>
      <c r="M21" s="98">
        <f>K21*E21</f>
        <v>475083.10447199998</v>
      </c>
      <c r="N21" s="107">
        <f>M21*0.97</f>
        <v>460830.61133783998</v>
      </c>
    </row>
    <row r="22" spans="1:14" customFormat="1" ht="33.75" hidden="1" x14ac:dyDescent="0.25">
      <c r="A22" s="7" t="s">
        <v>60</v>
      </c>
      <c r="B22" s="8" t="s">
        <v>61</v>
      </c>
      <c r="C22" s="9" t="s">
        <v>62</v>
      </c>
      <c r="D22" s="10" t="s">
        <v>63</v>
      </c>
      <c r="E22" s="86">
        <v>-929.4</v>
      </c>
      <c r="F22" s="11">
        <v>351.2</v>
      </c>
      <c r="G22" s="11">
        <v>9.5</v>
      </c>
      <c r="H22" s="70">
        <f t="shared" si="0"/>
        <v>3336.4</v>
      </c>
      <c r="I22" s="70">
        <v>-3100850.16</v>
      </c>
      <c r="J22" s="64">
        <v>1.2</v>
      </c>
      <c r="K22" s="70"/>
      <c r="L22" s="70"/>
      <c r="M22" s="98"/>
    </row>
    <row r="23" spans="1:14" customFormat="1" ht="33.75" x14ac:dyDescent="0.25">
      <c r="A23" s="101" t="s">
        <v>64</v>
      </c>
      <c r="B23" s="102" t="s">
        <v>65</v>
      </c>
      <c r="C23" s="29" t="s">
        <v>47</v>
      </c>
      <c r="D23" s="103" t="s">
        <v>54</v>
      </c>
      <c r="E23" s="104" t="s">
        <v>401</v>
      </c>
      <c r="F23" s="31">
        <v>18287.02</v>
      </c>
      <c r="G23" s="31">
        <v>9.5</v>
      </c>
      <c r="H23" s="105">
        <v>173726.66</v>
      </c>
      <c r="I23" s="72">
        <v>10553895.210000001</v>
      </c>
      <c r="J23" s="73">
        <v>1.2</v>
      </c>
      <c r="K23" s="106">
        <f t="shared" si="1"/>
        <v>208471.992</v>
      </c>
      <c r="L23" s="56">
        <f t="shared" si="2"/>
        <v>12664674.252</v>
      </c>
      <c r="M23" s="100">
        <v>3043274.11</v>
      </c>
      <c r="N23" s="107">
        <f t="shared" ref="N23:N24" si="3">M23*0.97</f>
        <v>2951975.8866999997</v>
      </c>
    </row>
    <row r="24" spans="1:14" customFormat="1" ht="33.75" hidden="1" x14ac:dyDescent="0.25">
      <c r="A24" s="27" t="s">
        <v>66</v>
      </c>
      <c r="B24" s="28" t="s">
        <v>67</v>
      </c>
      <c r="C24" s="29" t="s">
        <v>47</v>
      </c>
      <c r="D24" s="30" t="s">
        <v>68</v>
      </c>
      <c r="E24" s="72">
        <v>12</v>
      </c>
      <c r="F24" s="31">
        <v>1725.93</v>
      </c>
      <c r="G24" s="31">
        <v>9.5</v>
      </c>
      <c r="H24" s="72">
        <v>16396.32</v>
      </c>
      <c r="I24" s="72">
        <v>262341.25</v>
      </c>
      <c r="J24" s="73">
        <v>1.2</v>
      </c>
      <c r="K24" s="56">
        <f t="shared" si="1"/>
        <v>19675.583999999999</v>
      </c>
      <c r="L24" s="56">
        <f t="shared" si="2"/>
        <v>314809.5</v>
      </c>
      <c r="M24" s="98">
        <f>K24*E24</f>
        <v>236107.00799999997</v>
      </c>
      <c r="N24" s="107">
        <f t="shared" si="3"/>
        <v>229023.79775999996</v>
      </c>
    </row>
    <row r="25" spans="1:14" customFormat="1" ht="45" hidden="1" x14ac:dyDescent="0.25">
      <c r="A25" s="7" t="s">
        <v>69</v>
      </c>
      <c r="B25" s="8" t="s">
        <v>70</v>
      </c>
      <c r="C25" s="9" t="s">
        <v>71</v>
      </c>
      <c r="D25" s="10" t="s">
        <v>72</v>
      </c>
      <c r="E25" s="82" t="s">
        <v>73</v>
      </c>
      <c r="F25" s="11">
        <v>3.05</v>
      </c>
      <c r="G25" s="11">
        <v>9.5</v>
      </c>
      <c r="H25" s="70">
        <f t="shared" si="0"/>
        <v>28.974999999999998</v>
      </c>
      <c r="I25" s="70">
        <v>1089.21</v>
      </c>
      <c r="J25" s="64">
        <v>1.2</v>
      </c>
      <c r="K25" s="70"/>
      <c r="L25" s="70"/>
    </row>
    <row r="26" spans="1:14" customFormat="1" ht="33.75" hidden="1" x14ac:dyDescent="0.25">
      <c r="A26" s="7" t="s">
        <v>74</v>
      </c>
      <c r="B26" s="8" t="s">
        <v>75</v>
      </c>
      <c r="C26" s="9" t="s">
        <v>76</v>
      </c>
      <c r="D26" s="10" t="s">
        <v>77</v>
      </c>
      <c r="E26" s="82" t="s">
        <v>78</v>
      </c>
      <c r="F26" s="12">
        <v>13359.78</v>
      </c>
      <c r="G26" s="12">
        <v>9.5</v>
      </c>
      <c r="H26" s="70">
        <f t="shared" si="0"/>
        <v>126917.91</v>
      </c>
      <c r="I26" s="70">
        <v>51579.54</v>
      </c>
      <c r="J26" s="64">
        <v>1.2</v>
      </c>
      <c r="K26" s="70"/>
      <c r="L26" s="70"/>
    </row>
    <row r="27" spans="1:14" customFormat="1" ht="33.75" hidden="1" x14ac:dyDescent="0.25">
      <c r="A27" s="91" t="s">
        <v>79</v>
      </c>
      <c r="B27" s="92" t="s">
        <v>80</v>
      </c>
      <c r="C27" s="93" t="s">
        <v>81</v>
      </c>
      <c r="D27" s="94" t="s">
        <v>33</v>
      </c>
      <c r="E27" s="96">
        <v>239.96700000000001</v>
      </c>
      <c r="F27" s="31">
        <v>196.81</v>
      </c>
      <c r="G27" s="31">
        <v>9.5</v>
      </c>
      <c r="H27" s="96">
        <f t="shared" si="0"/>
        <v>1869.6949999999999</v>
      </c>
      <c r="I27" s="96">
        <v>448665.1</v>
      </c>
      <c r="J27" s="73">
        <v>1.2</v>
      </c>
      <c r="K27" s="97">
        <f t="shared" si="1"/>
        <v>2243.634</v>
      </c>
      <c r="L27" s="97">
        <f t="shared" si="2"/>
        <v>538398.12</v>
      </c>
    </row>
    <row r="28" spans="1:14" customFormat="1" ht="15" hidden="1" customHeight="1" x14ac:dyDescent="0.25">
      <c r="A28" s="47" t="s">
        <v>82</v>
      </c>
      <c r="B28" s="47"/>
      <c r="C28" s="48"/>
      <c r="D28" s="48"/>
      <c r="E28" s="48"/>
      <c r="F28" s="23"/>
      <c r="G28" s="23">
        <v>9.5</v>
      </c>
      <c r="H28" s="74">
        <f t="shared" si="0"/>
        <v>0</v>
      </c>
      <c r="I28" s="62"/>
      <c r="J28" s="68">
        <v>1.2</v>
      </c>
      <c r="K28" s="74"/>
      <c r="L28" s="74"/>
    </row>
    <row r="29" spans="1:14" customFormat="1" ht="45" hidden="1" x14ac:dyDescent="0.25">
      <c r="A29" s="7" t="s">
        <v>83</v>
      </c>
      <c r="B29" s="8" t="s">
        <v>84</v>
      </c>
      <c r="C29" s="9" t="s">
        <v>85</v>
      </c>
      <c r="D29" s="10" t="s">
        <v>86</v>
      </c>
      <c r="E29" s="69">
        <v>829.75</v>
      </c>
      <c r="F29" s="11">
        <v>3.28</v>
      </c>
      <c r="G29" s="11">
        <v>9.5</v>
      </c>
      <c r="H29" s="70">
        <f t="shared" si="0"/>
        <v>31.159999999999997</v>
      </c>
      <c r="I29" s="70">
        <v>42756.02</v>
      </c>
      <c r="J29" s="64">
        <v>1.2</v>
      </c>
      <c r="K29" s="70"/>
      <c r="L29" s="70"/>
    </row>
    <row r="30" spans="1:14" customFormat="1" ht="45" hidden="1" x14ac:dyDescent="0.25">
      <c r="A30" s="7" t="s">
        <v>87</v>
      </c>
      <c r="B30" s="8" t="s">
        <v>88</v>
      </c>
      <c r="C30" s="9" t="s">
        <v>89</v>
      </c>
      <c r="D30" s="10" t="s">
        <v>86</v>
      </c>
      <c r="E30" s="69">
        <v>86.37</v>
      </c>
      <c r="F30" s="11">
        <v>8.39</v>
      </c>
      <c r="G30" s="11">
        <v>9.5</v>
      </c>
      <c r="H30" s="70">
        <f t="shared" si="0"/>
        <v>79.705000000000013</v>
      </c>
      <c r="I30" s="70">
        <v>11384.16</v>
      </c>
      <c r="J30" s="64">
        <v>1.2</v>
      </c>
      <c r="K30" s="70"/>
      <c r="L30" s="70"/>
    </row>
    <row r="31" spans="1:14" customFormat="1" ht="33.75" hidden="1" x14ac:dyDescent="0.25">
      <c r="A31" s="7" t="s">
        <v>90</v>
      </c>
      <c r="B31" s="8" t="s">
        <v>91</v>
      </c>
      <c r="C31" s="9" t="s">
        <v>92</v>
      </c>
      <c r="D31" s="10" t="s">
        <v>86</v>
      </c>
      <c r="E31" s="69">
        <v>133.68</v>
      </c>
      <c r="F31" s="11">
        <v>10.88</v>
      </c>
      <c r="G31" s="11">
        <v>9.5</v>
      </c>
      <c r="H31" s="70">
        <f t="shared" si="0"/>
        <v>103.36000000000001</v>
      </c>
      <c r="I31" s="70">
        <v>22849.23</v>
      </c>
      <c r="J31" s="64">
        <v>1.2</v>
      </c>
      <c r="K31" s="70"/>
      <c r="L31" s="70"/>
    </row>
    <row r="32" spans="1:14" customFormat="1" ht="33.75" hidden="1" x14ac:dyDescent="0.25">
      <c r="A32" s="7" t="s">
        <v>93</v>
      </c>
      <c r="B32" s="8" t="s">
        <v>94</v>
      </c>
      <c r="C32" s="9" t="s">
        <v>95</v>
      </c>
      <c r="D32" s="10" t="s">
        <v>86</v>
      </c>
      <c r="E32" s="82" t="s">
        <v>96</v>
      </c>
      <c r="F32" s="11">
        <v>3.86</v>
      </c>
      <c r="G32" s="11">
        <v>9.5</v>
      </c>
      <c r="H32" s="70">
        <f t="shared" si="0"/>
        <v>36.67</v>
      </c>
      <c r="I32" s="70">
        <v>65727.14</v>
      </c>
      <c r="J32" s="64">
        <v>1.2</v>
      </c>
      <c r="K32" s="70"/>
      <c r="L32" s="70"/>
    </row>
    <row r="33" spans="1:12" customFormat="1" ht="15" hidden="1" x14ac:dyDescent="0.25">
      <c r="A33" s="13"/>
      <c r="B33" s="24" t="s">
        <v>97</v>
      </c>
      <c r="C33" s="24"/>
      <c r="D33" s="24"/>
      <c r="E33" s="87"/>
      <c r="F33" s="24"/>
      <c r="G33" s="14">
        <v>9.5</v>
      </c>
      <c r="H33" s="70">
        <f t="shared" si="0"/>
        <v>0</v>
      </c>
      <c r="I33" s="75">
        <v>28689330.050000001</v>
      </c>
      <c r="J33" s="64">
        <v>1.2</v>
      </c>
      <c r="K33" s="70"/>
      <c r="L33" s="70"/>
    </row>
    <row r="34" spans="1:12" customFormat="1" ht="15" hidden="1" customHeight="1" x14ac:dyDescent="0.25">
      <c r="A34" s="47" t="s">
        <v>98</v>
      </c>
      <c r="B34" s="47"/>
      <c r="C34" s="48"/>
      <c r="D34" s="48"/>
      <c r="E34" s="48"/>
      <c r="F34" s="23"/>
      <c r="G34" s="23">
        <v>9.5</v>
      </c>
      <c r="H34" s="74">
        <f t="shared" si="0"/>
        <v>0</v>
      </c>
      <c r="I34" s="62"/>
      <c r="J34" s="68">
        <v>1.2</v>
      </c>
      <c r="K34" s="74"/>
      <c r="L34" s="74"/>
    </row>
    <row r="35" spans="1:12" customFormat="1" ht="33.75" hidden="1" x14ac:dyDescent="0.25">
      <c r="A35" s="7" t="s">
        <v>99</v>
      </c>
      <c r="B35" s="8" t="s">
        <v>100</v>
      </c>
      <c r="C35" s="9" t="s">
        <v>101</v>
      </c>
      <c r="D35" s="10" t="s">
        <v>102</v>
      </c>
      <c r="E35" s="84">
        <v>1</v>
      </c>
      <c r="F35" s="11">
        <v>426.66</v>
      </c>
      <c r="G35" s="11">
        <v>9.5</v>
      </c>
      <c r="H35" s="70">
        <f t="shared" si="0"/>
        <v>4053.2700000000004</v>
      </c>
      <c r="I35" s="70">
        <v>17603.18</v>
      </c>
      <c r="J35" s="64">
        <v>1.2</v>
      </c>
      <c r="K35" s="70"/>
      <c r="L35" s="70"/>
    </row>
    <row r="36" spans="1:12" customFormat="1" ht="33.75" hidden="1" x14ac:dyDescent="0.25">
      <c r="A36" s="7" t="s">
        <v>103</v>
      </c>
      <c r="B36" s="8" t="s">
        <v>104</v>
      </c>
      <c r="C36" s="9" t="s">
        <v>89</v>
      </c>
      <c r="D36" s="10" t="s">
        <v>86</v>
      </c>
      <c r="E36" s="69">
        <v>8.6199999999999992</v>
      </c>
      <c r="F36" s="11">
        <v>8.39</v>
      </c>
      <c r="G36" s="11">
        <v>9.5</v>
      </c>
      <c r="H36" s="70">
        <f t="shared" si="0"/>
        <v>79.705000000000013</v>
      </c>
      <c r="I36" s="70">
        <v>1136.18</v>
      </c>
      <c r="J36" s="64">
        <v>1.2</v>
      </c>
      <c r="K36" s="70"/>
      <c r="L36" s="70"/>
    </row>
    <row r="37" spans="1:12" customFormat="1" ht="33.75" hidden="1" x14ac:dyDescent="0.25">
      <c r="A37" s="7" t="s">
        <v>105</v>
      </c>
      <c r="B37" s="8" t="s">
        <v>106</v>
      </c>
      <c r="C37" s="9" t="s">
        <v>92</v>
      </c>
      <c r="D37" s="10" t="s">
        <v>86</v>
      </c>
      <c r="E37" s="69">
        <v>5.04</v>
      </c>
      <c r="F37" s="11">
        <v>10.88</v>
      </c>
      <c r="G37" s="11">
        <v>9.5</v>
      </c>
      <c r="H37" s="70">
        <f t="shared" si="0"/>
        <v>103.36000000000001</v>
      </c>
      <c r="I37" s="69">
        <v>861.46</v>
      </c>
      <c r="J37" s="64">
        <v>1.2</v>
      </c>
      <c r="K37" s="70"/>
      <c r="L37" s="70"/>
    </row>
    <row r="38" spans="1:12" customFormat="1" ht="33.75" hidden="1" x14ac:dyDescent="0.25">
      <c r="A38" s="7" t="s">
        <v>107</v>
      </c>
      <c r="B38" s="8" t="s">
        <v>94</v>
      </c>
      <c r="C38" s="9" t="s">
        <v>95</v>
      </c>
      <c r="D38" s="10" t="s">
        <v>86</v>
      </c>
      <c r="E38" s="82" t="s">
        <v>108</v>
      </c>
      <c r="F38" s="11">
        <v>3.86</v>
      </c>
      <c r="G38" s="11">
        <v>9.5</v>
      </c>
      <c r="H38" s="70">
        <f t="shared" si="0"/>
        <v>36.67</v>
      </c>
      <c r="I38" s="69">
        <v>855.24</v>
      </c>
      <c r="J38" s="64">
        <v>1.2</v>
      </c>
      <c r="K38" s="70"/>
      <c r="L38" s="70"/>
    </row>
    <row r="39" spans="1:12" customFormat="1" ht="15" hidden="1" x14ac:dyDescent="0.25">
      <c r="A39" s="13"/>
      <c r="B39" s="24" t="s">
        <v>109</v>
      </c>
      <c r="C39" s="24"/>
      <c r="D39" s="24"/>
      <c r="E39" s="87"/>
      <c r="F39" s="24"/>
      <c r="G39" s="14">
        <v>9.5</v>
      </c>
      <c r="H39" s="70">
        <f t="shared" si="0"/>
        <v>0</v>
      </c>
      <c r="I39" s="75">
        <v>47767.29</v>
      </c>
      <c r="J39" s="64">
        <v>1.2</v>
      </c>
      <c r="K39" s="70"/>
      <c r="L39" s="70"/>
    </row>
    <row r="40" spans="1:12" customFormat="1" ht="15" hidden="1" customHeight="1" x14ac:dyDescent="0.25">
      <c r="A40" s="47" t="s">
        <v>110</v>
      </c>
      <c r="B40" s="47"/>
      <c r="C40" s="48"/>
      <c r="D40" s="48"/>
      <c r="E40" s="48"/>
      <c r="F40" s="23"/>
      <c r="G40" s="23">
        <v>9.5</v>
      </c>
      <c r="H40" s="74">
        <f t="shared" si="0"/>
        <v>0</v>
      </c>
      <c r="I40" s="62"/>
      <c r="J40" s="68">
        <v>1.2</v>
      </c>
      <c r="K40" s="74"/>
      <c r="L40" s="74"/>
    </row>
    <row r="41" spans="1:12" customFormat="1" ht="33.75" hidden="1" x14ac:dyDescent="0.25">
      <c r="A41" s="7" t="s">
        <v>111</v>
      </c>
      <c r="B41" s="8" t="s">
        <v>100</v>
      </c>
      <c r="C41" s="9" t="s">
        <v>101</v>
      </c>
      <c r="D41" s="10" t="s">
        <v>102</v>
      </c>
      <c r="E41" s="84">
        <v>1</v>
      </c>
      <c r="F41" s="11">
        <v>426.66</v>
      </c>
      <c r="G41" s="11">
        <v>9.5</v>
      </c>
      <c r="H41" s="70">
        <f t="shared" si="0"/>
        <v>4053.2700000000004</v>
      </c>
      <c r="I41" s="70">
        <v>17603.18</v>
      </c>
      <c r="J41" s="64">
        <v>1.2</v>
      </c>
      <c r="K41" s="70"/>
      <c r="L41" s="70"/>
    </row>
    <row r="42" spans="1:12" customFormat="1" ht="33.75" hidden="1" x14ac:dyDescent="0.25">
      <c r="A42" s="7" t="s">
        <v>112</v>
      </c>
      <c r="B42" s="8" t="s">
        <v>104</v>
      </c>
      <c r="C42" s="9" t="s">
        <v>89</v>
      </c>
      <c r="D42" s="10" t="s">
        <v>86</v>
      </c>
      <c r="E42" s="69">
        <v>8.6199999999999992</v>
      </c>
      <c r="F42" s="11">
        <v>8.39</v>
      </c>
      <c r="G42" s="11">
        <v>9.5</v>
      </c>
      <c r="H42" s="70">
        <f t="shared" si="0"/>
        <v>79.705000000000013</v>
      </c>
      <c r="I42" s="70">
        <v>1136.18</v>
      </c>
      <c r="J42" s="64">
        <v>1.2</v>
      </c>
      <c r="K42" s="70"/>
      <c r="L42" s="70"/>
    </row>
    <row r="43" spans="1:12" customFormat="1" ht="33.75" hidden="1" x14ac:dyDescent="0.25">
      <c r="A43" s="7" t="s">
        <v>113</v>
      </c>
      <c r="B43" s="8" t="s">
        <v>106</v>
      </c>
      <c r="C43" s="9" t="s">
        <v>92</v>
      </c>
      <c r="D43" s="10" t="s">
        <v>86</v>
      </c>
      <c r="E43" s="69">
        <v>5.04</v>
      </c>
      <c r="F43" s="11">
        <v>10.88</v>
      </c>
      <c r="G43" s="11">
        <v>9.5</v>
      </c>
      <c r="H43" s="70">
        <f t="shared" si="0"/>
        <v>103.36000000000001</v>
      </c>
      <c r="I43" s="69">
        <v>861.46</v>
      </c>
      <c r="J43" s="64">
        <v>1.2</v>
      </c>
      <c r="K43" s="70"/>
      <c r="L43" s="70"/>
    </row>
    <row r="44" spans="1:12" customFormat="1" ht="33.75" hidden="1" x14ac:dyDescent="0.25">
      <c r="A44" s="7" t="s">
        <v>114</v>
      </c>
      <c r="B44" s="8" t="s">
        <v>94</v>
      </c>
      <c r="C44" s="9" t="s">
        <v>95</v>
      </c>
      <c r="D44" s="10" t="s">
        <v>86</v>
      </c>
      <c r="E44" s="82" t="s">
        <v>108</v>
      </c>
      <c r="F44" s="11">
        <v>3.86</v>
      </c>
      <c r="G44" s="11">
        <v>9.5</v>
      </c>
      <c r="H44" s="70">
        <f t="shared" si="0"/>
        <v>36.67</v>
      </c>
      <c r="I44" s="69">
        <v>855.24</v>
      </c>
      <c r="J44" s="64">
        <v>1.2</v>
      </c>
      <c r="K44" s="70"/>
      <c r="L44" s="70"/>
    </row>
    <row r="45" spans="1:12" customFormat="1" ht="15" hidden="1" x14ac:dyDescent="0.25">
      <c r="A45" s="13"/>
      <c r="B45" s="24" t="s">
        <v>115</v>
      </c>
      <c r="C45" s="24"/>
      <c r="D45" s="24"/>
      <c r="E45" s="87"/>
      <c r="F45" s="24"/>
      <c r="G45" s="14">
        <v>9.5</v>
      </c>
      <c r="H45" s="70">
        <f t="shared" si="0"/>
        <v>0</v>
      </c>
      <c r="I45" s="75">
        <v>47767.29</v>
      </c>
      <c r="J45" s="64">
        <v>1.2</v>
      </c>
      <c r="K45" s="70"/>
      <c r="L45" s="70"/>
    </row>
    <row r="46" spans="1:12" customFormat="1" ht="15" hidden="1" customHeight="1" x14ac:dyDescent="0.25">
      <c r="A46" s="47" t="s">
        <v>116</v>
      </c>
      <c r="B46" s="47"/>
      <c r="C46" s="48"/>
      <c r="D46" s="48"/>
      <c r="E46" s="48"/>
      <c r="F46" s="23"/>
      <c r="G46" s="23">
        <v>9.5</v>
      </c>
      <c r="H46" s="74">
        <f t="shared" si="0"/>
        <v>0</v>
      </c>
      <c r="I46" s="62"/>
      <c r="J46" s="68">
        <v>1.2</v>
      </c>
      <c r="K46" s="74"/>
      <c r="L46" s="74"/>
    </row>
    <row r="47" spans="1:12" customFormat="1" ht="33.75" hidden="1" x14ac:dyDescent="0.25">
      <c r="A47" s="7" t="s">
        <v>117</v>
      </c>
      <c r="B47" s="8" t="s">
        <v>100</v>
      </c>
      <c r="C47" s="9" t="s">
        <v>101</v>
      </c>
      <c r="D47" s="10" t="s">
        <v>102</v>
      </c>
      <c r="E47" s="84">
        <v>1</v>
      </c>
      <c r="F47" s="11">
        <v>426.66</v>
      </c>
      <c r="G47" s="11">
        <v>9.5</v>
      </c>
      <c r="H47" s="70">
        <f t="shared" si="0"/>
        <v>4053.2700000000004</v>
      </c>
      <c r="I47" s="70">
        <v>17603.18</v>
      </c>
      <c r="J47" s="64">
        <v>1.2</v>
      </c>
      <c r="K47" s="70"/>
      <c r="L47" s="70"/>
    </row>
    <row r="48" spans="1:12" customFormat="1" ht="33.75" hidden="1" x14ac:dyDescent="0.25">
      <c r="A48" s="7" t="s">
        <v>118</v>
      </c>
      <c r="B48" s="8" t="s">
        <v>104</v>
      </c>
      <c r="C48" s="9" t="s">
        <v>89</v>
      </c>
      <c r="D48" s="10" t="s">
        <v>86</v>
      </c>
      <c r="E48" s="69">
        <v>11.71</v>
      </c>
      <c r="F48" s="11">
        <v>8.39</v>
      </c>
      <c r="G48" s="11">
        <v>9.5</v>
      </c>
      <c r="H48" s="70">
        <f t="shared" si="0"/>
        <v>79.705000000000013</v>
      </c>
      <c r="I48" s="70">
        <v>1543.46</v>
      </c>
      <c r="J48" s="64">
        <v>1.2</v>
      </c>
      <c r="K48" s="70"/>
      <c r="L48" s="70"/>
    </row>
    <row r="49" spans="1:14" customFormat="1" ht="33.75" hidden="1" x14ac:dyDescent="0.25">
      <c r="A49" s="7" t="s">
        <v>119</v>
      </c>
      <c r="B49" s="8" t="s">
        <v>106</v>
      </c>
      <c r="C49" s="9" t="s">
        <v>92</v>
      </c>
      <c r="D49" s="10" t="s">
        <v>86</v>
      </c>
      <c r="E49" s="69">
        <v>5.04</v>
      </c>
      <c r="F49" s="11">
        <v>10.88</v>
      </c>
      <c r="G49" s="11">
        <v>9.5</v>
      </c>
      <c r="H49" s="70">
        <f t="shared" si="0"/>
        <v>103.36000000000001</v>
      </c>
      <c r="I49" s="69">
        <v>861.46</v>
      </c>
      <c r="J49" s="64">
        <v>1.2</v>
      </c>
      <c r="K49" s="70"/>
      <c r="L49" s="70"/>
    </row>
    <row r="50" spans="1:14" customFormat="1" ht="33.75" hidden="1" x14ac:dyDescent="0.25">
      <c r="A50" s="7" t="s">
        <v>120</v>
      </c>
      <c r="B50" s="8" t="s">
        <v>94</v>
      </c>
      <c r="C50" s="9" t="s">
        <v>95</v>
      </c>
      <c r="D50" s="10" t="s">
        <v>86</v>
      </c>
      <c r="E50" s="82" t="s">
        <v>121</v>
      </c>
      <c r="F50" s="11">
        <v>3.86</v>
      </c>
      <c r="G50" s="11">
        <v>9.5</v>
      </c>
      <c r="H50" s="70">
        <f t="shared" si="0"/>
        <v>36.67</v>
      </c>
      <c r="I50" s="70">
        <v>1048.7</v>
      </c>
      <c r="J50" s="64">
        <v>1.2</v>
      </c>
      <c r="K50" s="70"/>
      <c r="L50" s="70"/>
    </row>
    <row r="51" spans="1:14" customFormat="1" ht="15" hidden="1" x14ac:dyDescent="0.25">
      <c r="A51" s="13"/>
      <c r="B51" s="24" t="s">
        <v>122</v>
      </c>
      <c r="C51" s="24"/>
      <c r="D51" s="24"/>
      <c r="E51" s="87"/>
      <c r="F51" s="24"/>
      <c r="G51" s="14">
        <v>9.5</v>
      </c>
      <c r="H51" s="70">
        <f t="shared" si="0"/>
        <v>0</v>
      </c>
      <c r="I51" s="75">
        <v>48368.03</v>
      </c>
      <c r="J51" s="64">
        <v>1.2</v>
      </c>
      <c r="K51" s="70"/>
      <c r="L51" s="70"/>
    </row>
    <row r="52" spans="1:14" customFormat="1" ht="15" hidden="1" customHeight="1" x14ac:dyDescent="0.25">
      <c r="A52" s="47" t="s">
        <v>123</v>
      </c>
      <c r="B52" s="47"/>
      <c r="C52" s="48"/>
      <c r="D52" s="48"/>
      <c r="E52" s="48"/>
      <c r="F52" s="23"/>
      <c r="G52" s="23">
        <v>9.5</v>
      </c>
      <c r="H52" s="74">
        <f t="shared" si="0"/>
        <v>0</v>
      </c>
      <c r="I52" s="62"/>
      <c r="J52" s="68">
        <v>1.2</v>
      </c>
      <c r="K52" s="74"/>
      <c r="L52" s="74"/>
    </row>
    <row r="53" spans="1:14" customFormat="1" ht="33.75" hidden="1" x14ac:dyDescent="0.25">
      <c r="A53" s="7" t="s">
        <v>124</v>
      </c>
      <c r="B53" s="8" t="s">
        <v>100</v>
      </c>
      <c r="C53" s="9" t="s">
        <v>101</v>
      </c>
      <c r="D53" s="10" t="s">
        <v>102</v>
      </c>
      <c r="E53" s="84">
        <v>1</v>
      </c>
      <c r="F53" s="11">
        <v>426.66</v>
      </c>
      <c r="G53" s="11">
        <v>9.5</v>
      </c>
      <c r="H53" s="70">
        <f t="shared" si="0"/>
        <v>4053.2700000000004</v>
      </c>
      <c r="I53" s="70">
        <v>17603.18</v>
      </c>
      <c r="J53" s="64">
        <v>1.2</v>
      </c>
      <c r="K53" s="70"/>
      <c r="L53" s="70"/>
    </row>
    <row r="54" spans="1:14" customFormat="1" ht="33.75" hidden="1" x14ac:dyDescent="0.25">
      <c r="A54" s="7" t="s">
        <v>125</v>
      </c>
      <c r="B54" s="8" t="s">
        <v>19</v>
      </c>
      <c r="C54" s="9" t="s">
        <v>20</v>
      </c>
      <c r="D54" s="10" t="s">
        <v>11</v>
      </c>
      <c r="E54" s="82" t="s">
        <v>126</v>
      </c>
      <c r="F54" s="11">
        <v>379.68</v>
      </c>
      <c r="G54" s="11">
        <v>9.5</v>
      </c>
      <c r="H54" s="70">
        <f t="shared" si="0"/>
        <v>3606.96</v>
      </c>
      <c r="I54" s="70">
        <v>3170.74</v>
      </c>
      <c r="J54" s="64">
        <v>1.2</v>
      </c>
      <c r="K54" s="70"/>
      <c r="L54" s="70"/>
    </row>
    <row r="55" spans="1:14" customFormat="1" ht="33.75" hidden="1" x14ac:dyDescent="0.25">
      <c r="A55" s="7" t="s">
        <v>127</v>
      </c>
      <c r="B55" s="8" t="s">
        <v>23</v>
      </c>
      <c r="C55" s="9" t="s">
        <v>24</v>
      </c>
      <c r="D55" s="10" t="s">
        <v>11</v>
      </c>
      <c r="E55" s="82" t="s">
        <v>128</v>
      </c>
      <c r="F55" s="11">
        <v>348.46</v>
      </c>
      <c r="G55" s="11">
        <v>9.5</v>
      </c>
      <c r="H55" s="70">
        <f t="shared" si="0"/>
        <v>3310.37</v>
      </c>
      <c r="I55" s="70">
        <v>1456.94</v>
      </c>
      <c r="J55" s="64">
        <v>1.2</v>
      </c>
      <c r="K55" s="70"/>
      <c r="L55" s="70"/>
    </row>
    <row r="56" spans="1:14" customFormat="1" ht="33.75" hidden="1" x14ac:dyDescent="0.25">
      <c r="A56" s="7" t="s">
        <v>129</v>
      </c>
      <c r="B56" s="8" t="s">
        <v>27</v>
      </c>
      <c r="C56" s="9" t="s">
        <v>28</v>
      </c>
      <c r="D56" s="10" t="s">
        <v>11</v>
      </c>
      <c r="E56" s="82" t="s">
        <v>130</v>
      </c>
      <c r="F56" s="12">
        <v>5459.07</v>
      </c>
      <c r="G56" s="12">
        <v>9.5</v>
      </c>
      <c r="H56" s="70">
        <f t="shared" si="0"/>
        <v>51861.164999999994</v>
      </c>
      <c r="I56" s="70">
        <v>14256.71</v>
      </c>
      <c r="J56" s="64">
        <v>1.2</v>
      </c>
      <c r="K56" s="70"/>
      <c r="L56" s="70"/>
    </row>
    <row r="57" spans="1:14" customFormat="1" ht="22.5" hidden="1" x14ac:dyDescent="0.25">
      <c r="A57" s="91" t="s">
        <v>131</v>
      </c>
      <c r="B57" s="92" t="s">
        <v>31</v>
      </c>
      <c r="C57" s="93" t="s">
        <v>32</v>
      </c>
      <c r="D57" s="94" t="s">
        <v>33</v>
      </c>
      <c r="E57" s="95" t="s">
        <v>389</v>
      </c>
      <c r="F57" s="31">
        <v>654.08000000000004</v>
      </c>
      <c r="G57" s="31">
        <v>9.5</v>
      </c>
      <c r="H57" s="96">
        <f t="shared" si="0"/>
        <v>6213.76</v>
      </c>
      <c r="I57" s="96">
        <v>121353.96</v>
      </c>
      <c r="J57" s="73">
        <v>1.2</v>
      </c>
      <c r="K57" s="97">
        <f t="shared" si="1"/>
        <v>7456.5119999999997</v>
      </c>
      <c r="L57" s="97">
        <f t="shared" si="2"/>
        <v>145624.75200000001</v>
      </c>
    </row>
    <row r="58" spans="1:14" customFormat="1" ht="33.75" hidden="1" x14ac:dyDescent="0.25">
      <c r="A58" s="7" t="s">
        <v>132</v>
      </c>
      <c r="B58" s="8" t="s">
        <v>133</v>
      </c>
      <c r="C58" s="9" t="s">
        <v>134</v>
      </c>
      <c r="D58" s="10" t="s">
        <v>102</v>
      </c>
      <c r="E58" s="84">
        <v>1</v>
      </c>
      <c r="F58" s="12">
        <v>8918.8799999999992</v>
      </c>
      <c r="G58" s="12">
        <v>9.5</v>
      </c>
      <c r="H58" s="70">
        <f t="shared" si="0"/>
        <v>84729.359999999986</v>
      </c>
      <c r="I58" s="70">
        <v>151678.81</v>
      </c>
      <c r="J58" s="64">
        <v>1.2</v>
      </c>
      <c r="K58" s="70"/>
      <c r="L58" s="70"/>
    </row>
    <row r="59" spans="1:14" customFormat="1" ht="33.75" x14ac:dyDescent="0.25">
      <c r="A59" s="101" t="s">
        <v>135</v>
      </c>
      <c r="B59" s="102" t="s">
        <v>136</v>
      </c>
      <c r="C59" s="29" t="s">
        <v>137</v>
      </c>
      <c r="D59" s="103" t="s">
        <v>138</v>
      </c>
      <c r="E59" s="105">
        <v>1</v>
      </c>
      <c r="F59" s="31">
        <v>175555.37</v>
      </c>
      <c r="G59" s="31">
        <v>9.5</v>
      </c>
      <c r="H59" s="105">
        <v>1667776</v>
      </c>
      <c r="I59" s="72">
        <v>1667775.97</v>
      </c>
      <c r="J59" s="73">
        <v>1.2</v>
      </c>
      <c r="K59" s="106">
        <f t="shared" si="1"/>
        <v>2001331.2</v>
      </c>
      <c r="L59" s="56">
        <f t="shared" si="2"/>
        <v>2001331.1639999999</v>
      </c>
      <c r="M59" s="98">
        <f>K59*E59</f>
        <v>2001331.2</v>
      </c>
      <c r="N59" s="107">
        <f t="shared" ref="N59:N60" si="4">M59*0.97</f>
        <v>1941291.264</v>
      </c>
    </row>
    <row r="60" spans="1:14" customFormat="1" ht="45" x14ac:dyDescent="0.25">
      <c r="A60" s="101" t="s">
        <v>139</v>
      </c>
      <c r="B60" s="102" t="s">
        <v>140</v>
      </c>
      <c r="C60" s="29" t="s">
        <v>141</v>
      </c>
      <c r="D60" s="103" t="s">
        <v>138</v>
      </c>
      <c r="E60" s="105">
        <v>1</v>
      </c>
      <c r="F60" s="31">
        <v>378541.26</v>
      </c>
      <c r="G60" s="31">
        <v>9.5</v>
      </c>
      <c r="H60" s="105">
        <v>3596142</v>
      </c>
      <c r="I60" s="72">
        <v>3596141.95</v>
      </c>
      <c r="J60" s="73">
        <v>1.2</v>
      </c>
      <c r="K60" s="106">
        <f t="shared" si="1"/>
        <v>4315370.3999999994</v>
      </c>
      <c r="L60" s="56">
        <f t="shared" si="2"/>
        <v>4315370.34</v>
      </c>
      <c r="M60" s="98">
        <f>K60*E60</f>
        <v>4315370.3999999994</v>
      </c>
      <c r="N60" s="107">
        <f t="shared" si="4"/>
        <v>4185909.2879999992</v>
      </c>
    </row>
    <row r="61" spans="1:14" customFormat="1" ht="33.75" hidden="1" x14ac:dyDescent="0.25">
      <c r="A61" s="7" t="s">
        <v>142</v>
      </c>
      <c r="B61" s="8" t="s">
        <v>143</v>
      </c>
      <c r="C61" s="9" t="s">
        <v>144</v>
      </c>
      <c r="D61" s="10" t="s">
        <v>41</v>
      </c>
      <c r="E61" s="84">
        <v>1</v>
      </c>
      <c r="F61" s="12">
        <v>1184.79</v>
      </c>
      <c r="G61" s="12">
        <v>9.5</v>
      </c>
      <c r="H61" s="70">
        <f t="shared" si="0"/>
        <v>11255.504999999999</v>
      </c>
      <c r="I61" s="70">
        <v>22765.05</v>
      </c>
      <c r="J61" s="64">
        <v>1.2</v>
      </c>
      <c r="K61" s="70"/>
      <c r="L61" s="70"/>
    </row>
    <row r="62" spans="1:14" customFormat="1" ht="33.75" hidden="1" x14ac:dyDescent="0.25">
      <c r="A62" s="7" t="s">
        <v>145</v>
      </c>
      <c r="B62" s="8" t="s">
        <v>146</v>
      </c>
      <c r="C62" s="9" t="s">
        <v>147</v>
      </c>
      <c r="D62" s="10" t="s">
        <v>41</v>
      </c>
      <c r="E62" s="84">
        <v>-2</v>
      </c>
      <c r="F62" s="11">
        <v>266.67</v>
      </c>
      <c r="G62" s="11">
        <v>9.5</v>
      </c>
      <c r="H62" s="70">
        <f t="shared" si="0"/>
        <v>2533.3650000000002</v>
      </c>
      <c r="I62" s="70">
        <v>-5066.7299999999996</v>
      </c>
      <c r="J62" s="64">
        <v>1.2</v>
      </c>
      <c r="K62" s="70"/>
      <c r="L62" s="70"/>
    </row>
    <row r="63" spans="1:14" customFormat="1" ht="33.75" x14ac:dyDescent="0.25">
      <c r="A63" s="101" t="s">
        <v>148</v>
      </c>
      <c r="B63" s="102" t="s">
        <v>149</v>
      </c>
      <c r="C63" s="29" t="s">
        <v>150</v>
      </c>
      <c r="D63" s="103" t="s">
        <v>41</v>
      </c>
      <c r="E63" s="105">
        <v>2</v>
      </c>
      <c r="F63" s="31">
        <v>4617.22</v>
      </c>
      <c r="G63" s="31">
        <v>9.5</v>
      </c>
      <c r="H63" s="105">
        <v>43863.55</v>
      </c>
      <c r="I63" s="72">
        <v>87727.12</v>
      </c>
      <c r="J63" s="73">
        <v>1.2</v>
      </c>
      <c r="K63" s="106">
        <f t="shared" si="1"/>
        <v>52636.26</v>
      </c>
      <c r="L63" s="56">
        <f t="shared" si="2"/>
        <v>105272.54399999999</v>
      </c>
      <c r="M63" s="98">
        <f t="shared" ref="M63:M65" si="5">K63*E63</f>
        <v>105272.52</v>
      </c>
      <c r="N63" s="107">
        <f t="shared" ref="N63:N65" si="6">M63*0.97</f>
        <v>102114.3444</v>
      </c>
    </row>
    <row r="64" spans="1:14" customFormat="1" ht="45" x14ac:dyDescent="0.25">
      <c r="A64" s="101" t="s">
        <v>151</v>
      </c>
      <c r="B64" s="102" t="s">
        <v>152</v>
      </c>
      <c r="C64" s="29" t="s">
        <v>153</v>
      </c>
      <c r="D64" s="103" t="s">
        <v>41</v>
      </c>
      <c r="E64" s="105">
        <v>1</v>
      </c>
      <c r="F64" s="31">
        <v>16503.3</v>
      </c>
      <c r="G64" s="31">
        <v>9.5</v>
      </c>
      <c r="H64" s="105">
        <v>156781.37</v>
      </c>
      <c r="I64" s="72">
        <v>156781.35</v>
      </c>
      <c r="J64" s="73">
        <v>1.2</v>
      </c>
      <c r="K64" s="106">
        <f t="shared" si="1"/>
        <v>188137.644</v>
      </c>
      <c r="L64" s="56">
        <f t="shared" si="2"/>
        <v>188137.62</v>
      </c>
      <c r="M64" s="98">
        <f>K64*E64</f>
        <v>188137.644</v>
      </c>
      <c r="N64" s="107">
        <f t="shared" si="6"/>
        <v>182493.51467999999</v>
      </c>
    </row>
    <row r="65" spans="1:14" customFormat="1" ht="33.75" hidden="1" x14ac:dyDescent="0.25">
      <c r="A65" s="27" t="s">
        <v>154</v>
      </c>
      <c r="B65" s="28" t="s">
        <v>155</v>
      </c>
      <c r="C65" s="29" t="s">
        <v>47</v>
      </c>
      <c r="D65" s="30" t="s">
        <v>41</v>
      </c>
      <c r="E65" s="72">
        <v>1</v>
      </c>
      <c r="F65" s="31">
        <v>439.8</v>
      </c>
      <c r="G65" s="31">
        <v>9.5</v>
      </c>
      <c r="H65" s="72">
        <v>4178.12</v>
      </c>
      <c r="I65" s="72">
        <v>4178.13</v>
      </c>
      <c r="J65" s="73">
        <v>1.2</v>
      </c>
      <c r="K65" s="56">
        <f t="shared" si="1"/>
        <v>5013.7439999999997</v>
      </c>
      <c r="L65" s="56">
        <f t="shared" si="2"/>
        <v>5013.7560000000003</v>
      </c>
      <c r="M65" s="98">
        <f t="shared" si="5"/>
        <v>5013.7439999999997</v>
      </c>
      <c r="N65" s="107">
        <f t="shared" si="6"/>
        <v>4863.3316799999993</v>
      </c>
    </row>
    <row r="66" spans="1:14" customFormat="1" ht="45" hidden="1" x14ac:dyDescent="0.25">
      <c r="A66" s="7" t="s">
        <v>156</v>
      </c>
      <c r="B66" s="8" t="s">
        <v>157</v>
      </c>
      <c r="C66" s="9" t="s">
        <v>158</v>
      </c>
      <c r="D66" s="10" t="s">
        <v>159</v>
      </c>
      <c r="E66" s="82" t="s">
        <v>160</v>
      </c>
      <c r="F66" s="12">
        <v>10773.12</v>
      </c>
      <c r="G66" s="12">
        <v>9.5</v>
      </c>
      <c r="H66" s="70">
        <f t="shared" si="0"/>
        <v>102344.64000000001</v>
      </c>
      <c r="I66" s="70">
        <v>9526.58</v>
      </c>
      <c r="J66" s="64">
        <v>1.2</v>
      </c>
      <c r="K66" s="70"/>
      <c r="L66" s="70"/>
    </row>
    <row r="67" spans="1:14" customFormat="1" ht="33.75" hidden="1" x14ac:dyDescent="0.25">
      <c r="A67" s="7" t="s">
        <v>161</v>
      </c>
      <c r="B67" s="8" t="s">
        <v>162</v>
      </c>
      <c r="C67" s="9" t="s">
        <v>163</v>
      </c>
      <c r="D67" s="10" t="s">
        <v>51</v>
      </c>
      <c r="E67" s="85">
        <v>-2.9000000000000001E-2</v>
      </c>
      <c r="F67" s="12">
        <v>9727.3700000000008</v>
      </c>
      <c r="G67" s="12">
        <v>9.5</v>
      </c>
      <c r="H67" s="70">
        <f t="shared" si="0"/>
        <v>92410.015000000014</v>
      </c>
      <c r="I67" s="70">
        <v>-2679.89</v>
      </c>
      <c r="J67" s="64">
        <v>1.2</v>
      </c>
      <c r="K67" s="70"/>
      <c r="L67" s="70"/>
    </row>
    <row r="68" spans="1:14" customFormat="1" ht="33.75" hidden="1" x14ac:dyDescent="0.25">
      <c r="A68" s="27" t="s">
        <v>164</v>
      </c>
      <c r="B68" s="28" t="s">
        <v>165</v>
      </c>
      <c r="C68" s="29" t="s">
        <v>47</v>
      </c>
      <c r="D68" s="30" t="s">
        <v>54</v>
      </c>
      <c r="E68" s="83" t="s">
        <v>390</v>
      </c>
      <c r="F68" s="31">
        <v>39241.019999999997</v>
      </c>
      <c r="G68" s="31">
        <v>9.5</v>
      </c>
      <c r="H68" s="72">
        <v>372789.63</v>
      </c>
      <c r="I68" s="72">
        <v>134204.28</v>
      </c>
      <c r="J68" s="73">
        <v>1.2</v>
      </c>
      <c r="K68" s="56">
        <f t="shared" si="1"/>
        <v>447347.55599999998</v>
      </c>
      <c r="L68" s="56">
        <f t="shared" si="2"/>
        <v>161045.136</v>
      </c>
      <c r="M68" s="100">
        <v>161045.13</v>
      </c>
      <c r="N68" s="107">
        <f t="shared" ref="N68:N69" si="7">M68*0.97</f>
        <v>156213.77609999999</v>
      </c>
    </row>
    <row r="69" spans="1:14" customFormat="1" ht="33.75" hidden="1" x14ac:dyDescent="0.25">
      <c r="A69" s="27" t="s">
        <v>166</v>
      </c>
      <c r="B69" s="28" t="s">
        <v>53</v>
      </c>
      <c r="C69" s="29" t="s">
        <v>47</v>
      </c>
      <c r="D69" s="30" t="s">
        <v>54</v>
      </c>
      <c r="E69" s="72">
        <v>2.9000000000000001E-2</v>
      </c>
      <c r="F69" s="31">
        <v>29076.36</v>
      </c>
      <c r="G69" s="31">
        <v>9.5</v>
      </c>
      <c r="H69" s="72">
        <v>276225.40000000002</v>
      </c>
      <c r="I69" s="72">
        <v>8010.54</v>
      </c>
      <c r="J69" s="73">
        <v>1.2</v>
      </c>
      <c r="K69" s="56">
        <f t="shared" si="1"/>
        <v>331470.48000000004</v>
      </c>
      <c r="L69" s="56">
        <f t="shared" si="2"/>
        <v>9612.6479999999992</v>
      </c>
      <c r="M69" s="98">
        <f>K69*E69</f>
        <v>9612.6439200000023</v>
      </c>
      <c r="N69" s="107">
        <f t="shared" si="7"/>
        <v>9324.2646024000023</v>
      </c>
    </row>
    <row r="70" spans="1:14" customFormat="1" ht="33.75" hidden="1" x14ac:dyDescent="0.25">
      <c r="A70" s="7" t="s">
        <v>167</v>
      </c>
      <c r="B70" s="8" t="s">
        <v>168</v>
      </c>
      <c r="C70" s="9" t="s">
        <v>169</v>
      </c>
      <c r="D70" s="10" t="s">
        <v>77</v>
      </c>
      <c r="E70" s="82" t="s">
        <v>170</v>
      </c>
      <c r="F70" s="12">
        <v>13641.94</v>
      </c>
      <c r="G70" s="12">
        <v>9.5</v>
      </c>
      <c r="H70" s="70">
        <f t="shared" si="0"/>
        <v>129598.43000000001</v>
      </c>
      <c r="I70" s="70">
        <v>3395.89</v>
      </c>
      <c r="J70" s="64">
        <v>1.2</v>
      </c>
      <c r="K70" s="70"/>
      <c r="L70" s="70"/>
    </row>
    <row r="71" spans="1:14" customFormat="1" ht="33.75" hidden="1" x14ac:dyDescent="0.25">
      <c r="A71" s="91" t="s">
        <v>171</v>
      </c>
      <c r="B71" s="92" t="s">
        <v>80</v>
      </c>
      <c r="C71" s="93" t="s">
        <v>81</v>
      </c>
      <c r="D71" s="94" t="s">
        <v>33</v>
      </c>
      <c r="E71" s="96">
        <v>15.5961</v>
      </c>
      <c r="F71" s="31">
        <v>196.81</v>
      </c>
      <c r="G71" s="31">
        <v>9.5</v>
      </c>
      <c r="H71" s="96">
        <f t="shared" si="0"/>
        <v>1869.6949999999999</v>
      </c>
      <c r="I71" s="96">
        <v>29159.95</v>
      </c>
      <c r="J71" s="73">
        <v>1.2</v>
      </c>
      <c r="K71" s="97">
        <f t="shared" si="1"/>
        <v>2243.634</v>
      </c>
      <c r="L71" s="97">
        <f t="shared" si="2"/>
        <v>34991.94</v>
      </c>
    </row>
    <row r="72" spans="1:14" customFormat="1" ht="15" hidden="1" customHeight="1" x14ac:dyDescent="0.25">
      <c r="A72" s="47" t="s">
        <v>82</v>
      </c>
      <c r="B72" s="47"/>
      <c r="C72" s="48"/>
      <c r="D72" s="48"/>
      <c r="E72" s="48"/>
      <c r="F72" s="23"/>
      <c r="G72" s="23">
        <v>9.5</v>
      </c>
      <c r="H72" s="74">
        <f t="shared" si="0"/>
        <v>0</v>
      </c>
      <c r="I72" s="62"/>
      <c r="J72" s="68">
        <v>1.2</v>
      </c>
      <c r="K72" s="74"/>
      <c r="L72" s="74"/>
    </row>
    <row r="73" spans="1:14" customFormat="1" ht="45" hidden="1" x14ac:dyDescent="0.25">
      <c r="A73" s="7" t="s">
        <v>172</v>
      </c>
      <c r="B73" s="8" t="s">
        <v>84</v>
      </c>
      <c r="C73" s="9" t="s">
        <v>85</v>
      </c>
      <c r="D73" s="10" t="s">
        <v>86</v>
      </c>
      <c r="E73" s="69">
        <v>59.55</v>
      </c>
      <c r="F73" s="11">
        <v>3.28</v>
      </c>
      <c r="G73" s="11">
        <v>9.5</v>
      </c>
      <c r="H73" s="70">
        <f t="shared" ref="H73:H136" si="8">F73*G73</f>
        <v>31.159999999999997</v>
      </c>
      <c r="I73" s="70">
        <v>3068.54</v>
      </c>
      <c r="J73" s="64">
        <v>1.2</v>
      </c>
      <c r="K73" s="70"/>
      <c r="L73" s="70"/>
    </row>
    <row r="74" spans="1:14" customFormat="1" ht="45" hidden="1" x14ac:dyDescent="0.25">
      <c r="A74" s="7" t="s">
        <v>173</v>
      </c>
      <c r="B74" s="8" t="s">
        <v>174</v>
      </c>
      <c r="C74" s="9" t="s">
        <v>89</v>
      </c>
      <c r="D74" s="10" t="s">
        <v>86</v>
      </c>
      <c r="E74" s="86">
        <v>9.9</v>
      </c>
      <c r="F74" s="11">
        <v>8.39</v>
      </c>
      <c r="G74" s="11">
        <v>9.5</v>
      </c>
      <c r="H74" s="70">
        <f t="shared" si="8"/>
        <v>79.705000000000013</v>
      </c>
      <c r="I74" s="70">
        <v>1304.8900000000001</v>
      </c>
      <c r="J74" s="64">
        <v>1.2</v>
      </c>
      <c r="K74" s="70"/>
      <c r="L74" s="70"/>
    </row>
    <row r="75" spans="1:14" customFormat="1" ht="33.75" hidden="1" x14ac:dyDescent="0.25">
      <c r="A75" s="7" t="s">
        <v>175</v>
      </c>
      <c r="B75" s="8" t="s">
        <v>176</v>
      </c>
      <c r="C75" s="9" t="s">
        <v>92</v>
      </c>
      <c r="D75" s="10" t="s">
        <v>86</v>
      </c>
      <c r="E75" s="84">
        <v>5</v>
      </c>
      <c r="F75" s="11">
        <v>10.88</v>
      </c>
      <c r="G75" s="11">
        <v>9.5</v>
      </c>
      <c r="H75" s="70">
        <f t="shared" si="8"/>
        <v>103.36000000000001</v>
      </c>
      <c r="I75" s="69">
        <v>854.62</v>
      </c>
      <c r="J75" s="64">
        <v>1.2</v>
      </c>
      <c r="K75" s="70"/>
      <c r="L75" s="70"/>
    </row>
    <row r="76" spans="1:14" customFormat="1" ht="33.75" hidden="1" x14ac:dyDescent="0.25">
      <c r="A76" s="7" t="s">
        <v>177</v>
      </c>
      <c r="B76" s="8" t="s">
        <v>94</v>
      </c>
      <c r="C76" s="9" t="s">
        <v>95</v>
      </c>
      <c r="D76" s="10" t="s">
        <v>86</v>
      </c>
      <c r="E76" s="82" t="s">
        <v>178</v>
      </c>
      <c r="F76" s="11">
        <v>3.86</v>
      </c>
      <c r="G76" s="11">
        <v>9.5</v>
      </c>
      <c r="H76" s="70">
        <f t="shared" si="8"/>
        <v>36.67</v>
      </c>
      <c r="I76" s="70">
        <v>4661.25</v>
      </c>
      <c r="J76" s="64">
        <v>1.2</v>
      </c>
      <c r="K76" s="70"/>
      <c r="L76" s="70"/>
    </row>
    <row r="77" spans="1:14" customFormat="1" ht="15" hidden="1" x14ac:dyDescent="0.25">
      <c r="A77" s="13"/>
      <c r="B77" s="24" t="s">
        <v>179</v>
      </c>
      <c r="C77" s="24"/>
      <c r="D77" s="24"/>
      <c r="E77" s="87"/>
      <c r="F77" s="24"/>
      <c r="G77" s="14">
        <v>9.5</v>
      </c>
      <c r="H77" s="70">
        <f t="shared" si="8"/>
        <v>0</v>
      </c>
      <c r="I77" s="75">
        <v>6156045.3499999996</v>
      </c>
      <c r="J77" s="64">
        <v>1.2</v>
      </c>
      <c r="K77" s="70"/>
      <c r="L77" s="70"/>
    </row>
    <row r="78" spans="1:14" customFormat="1" ht="15" hidden="1" customHeight="1" x14ac:dyDescent="0.25">
      <c r="A78" s="47" t="s">
        <v>180</v>
      </c>
      <c r="B78" s="47"/>
      <c r="C78" s="48"/>
      <c r="D78" s="48"/>
      <c r="E78" s="48"/>
      <c r="F78" s="23"/>
      <c r="G78" s="23">
        <v>9.5</v>
      </c>
      <c r="H78" s="74">
        <f t="shared" si="8"/>
        <v>0</v>
      </c>
      <c r="I78" s="62"/>
      <c r="J78" s="68">
        <v>1.2</v>
      </c>
      <c r="K78" s="74"/>
      <c r="L78" s="74"/>
    </row>
    <row r="79" spans="1:14" customFormat="1" ht="33.75" hidden="1" x14ac:dyDescent="0.25">
      <c r="A79" s="7" t="s">
        <v>181</v>
      </c>
      <c r="B79" s="8" t="s">
        <v>100</v>
      </c>
      <c r="C79" s="9" t="s">
        <v>101</v>
      </c>
      <c r="D79" s="10" t="s">
        <v>102</v>
      </c>
      <c r="E79" s="84">
        <v>1</v>
      </c>
      <c r="F79" s="11">
        <v>426.66</v>
      </c>
      <c r="G79" s="11">
        <v>9.5</v>
      </c>
      <c r="H79" s="70">
        <f t="shared" si="8"/>
        <v>4053.2700000000004</v>
      </c>
      <c r="I79" s="70">
        <v>17603.18</v>
      </c>
      <c r="J79" s="64">
        <v>1.2</v>
      </c>
      <c r="K79" s="70"/>
      <c r="L79" s="70"/>
    </row>
    <row r="80" spans="1:14" customFormat="1" ht="33.75" hidden="1" x14ac:dyDescent="0.25">
      <c r="A80" s="7" t="s">
        <v>182</v>
      </c>
      <c r="B80" s="8" t="s">
        <v>19</v>
      </c>
      <c r="C80" s="9" t="s">
        <v>20</v>
      </c>
      <c r="D80" s="10" t="s">
        <v>11</v>
      </c>
      <c r="E80" s="82" t="s">
        <v>183</v>
      </c>
      <c r="F80" s="11">
        <v>379.68</v>
      </c>
      <c r="G80" s="11">
        <v>9.5</v>
      </c>
      <c r="H80" s="70">
        <f t="shared" si="8"/>
        <v>3606.96</v>
      </c>
      <c r="I80" s="70">
        <v>2704.45</v>
      </c>
      <c r="J80" s="64">
        <v>1.2</v>
      </c>
      <c r="K80" s="70"/>
      <c r="L80" s="70"/>
    </row>
    <row r="81" spans="1:14" customFormat="1" ht="33.75" hidden="1" x14ac:dyDescent="0.25">
      <c r="A81" s="7" t="s">
        <v>184</v>
      </c>
      <c r="B81" s="8" t="s">
        <v>23</v>
      </c>
      <c r="C81" s="9" t="s">
        <v>24</v>
      </c>
      <c r="D81" s="10" t="s">
        <v>11</v>
      </c>
      <c r="E81" s="82" t="s">
        <v>185</v>
      </c>
      <c r="F81" s="11">
        <v>348.46</v>
      </c>
      <c r="G81" s="11">
        <v>9.5</v>
      </c>
      <c r="H81" s="70">
        <f t="shared" si="8"/>
        <v>3310.37</v>
      </c>
      <c r="I81" s="70">
        <v>1276</v>
      </c>
      <c r="J81" s="64">
        <v>1.2</v>
      </c>
      <c r="K81" s="70"/>
      <c r="L81" s="70"/>
    </row>
    <row r="82" spans="1:14" customFormat="1" ht="33.75" hidden="1" x14ac:dyDescent="0.25">
      <c r="A82" s="7" t="s">
        <v>186</v>
      </c>
      <c r="B82" s="8" t="s">
        <v>27</v>
      </c>
      <c r="C82" s="9" t="s">
        <v>28</v>
      </c>
      <c r="D82" s="10" t="s">
        <v>11</v>
      </c>
      <c r="E82" s="82" t="s">
        <v>187</v>
      </c>
      <c r="F82" s="12">
        <v>5459.07</v>
      </c>
      <c r="G82" s="12">
        <v>9.5</v>
      </c>
      <c r="H82" s="70">
        <f t="shared" si="8"/>
        <v>51861.164999999994</v>
      </c>
      <c r="I82" s="70">
        <v>12509.12</v>
      </c>
      <c r="J82" s="64">
        <v>1.2</v>
      </c>
      <c r="K82" s="70"/>
      <c r="L82" s="70"/>
    </row>
    <row r="83" spans="1:14" customFormat="1" ht="22.5" hidden="1" x14ac:dyDescent="0.25">
      <c r="A83" s="91" t="s">
        <v>188</v>
      </c>
      <c r="B83" s="92" t="s">
        <v>31</v>
      </c>
      <c r="C83" s="93" t="s">
        <v>32</v>
      </c>
      <c r="D83" s="94" t="s">
        <v>33</v>
      </c>
      <c r="E83" s="95" t="s">
        <v>391</v>
      </c>
      <c r="F83" s="31">
        <v>654.08000000000004</v>
      </c>
      <c r="G83" s="31">
        <v>9.5</v>
      </c>
      <c r="H83" s="96">
        <f t="shared" si="8"/>
        <v>6213.76</v>
      </c>
      <c r="I83" s="96">
        <v>106503.17</v>
      </c>
      <c r="J83" s="73">
        <v>1.2</v>
      </c>
      <c r="K83" s="97">
        <f t="shared" ref="K83:K135" si="9">H83*J83</f>
        <v>7456.5119999999997</v>
      </c>
      <c r="L83" s="97">
        <f t="shared" ref="L83:L135" si="10">I83*J83</f>
        <v>127803.80399999999</v>
      </c>
    </row>
    <row r="84" spans="1:14" customFormat="1" ht="33.75" hidden="1" x14ac:dyDescent="0.25">
      <c r="A84" s="7" t="s">
        <v>189</v>
      </c>
      <c r="B84" s="8" t="s">
        <v>133</v>
      </c>
      <c r="C84" s="9" t="s">
        <v>134</v>
      </c>
      <c r="D84" s="10" t="s">
        <v>102</v>
      </c>
      <c r="E84" s="84">
        <v>1</v>
      </c>
      <c r="F84" s="12">
        <v>8918.8799999999992</v>
      </c>
      <c r="G84" s="12">
        <v>9.5</v>
      </c>
      <c r="H84" s="70">
        <f t="shared" si="8"/>
        <v>84729.359999999986</v>
      </c>
      <c r="I84" s="70">
        <v>151678.81</v>
      </c>
      <c r="J84" s="64">
        <v>1.2</v>
      </c>
      <c r="K84" s="70"/>
      <c r="L84" s="70"/>
    </row>
    <row r="85" spans="1:14" customFormat="1" ht="33.75" x14ac:dyDescent="0.25">
      <c r="A85" s="101" t="s">
        <v>190</v>
      </c>
      <c r="B85" s="102" t="s">
        <v>136</v>
      </c>
      <c r="C85" s="29" t="s">
        <v>137</v>
      </c>
      <c r="D85" s="103" t="s">
        <v>138</v>
      </c>
      <c r="E85" s="105">
        <v>1</v>
      </c>
      <c r="F85" s="31">
        <v>175555.37</v>
      </c>
      <c r="G85" s="31">
        <v>9.5</v>
      </c>
      <c r="H85" s="105">
        <v>1667776</v>
      </c>
      <c r="I85" s="72">
        <v>1667775.97</v>
      </c>
      <c r="J85" s="73">
        <v>1.2</v>
      </c>
      <c r="K85" s="106">
        <f t="shared" si="9"/>
        <v>2001331.2</v>
      </c>
      <c r="L85" s="56">
        <f t="shared" si="10"/>
        <v>2001331.1639999999</v>
      </c>
      <c r="M85" s="98">
        <f t="shared" ref="M85:M86" si="11">K85*E85</f>
        <v>2001331.2</v>
      </c>
      <c r="N85" s="107">
        <f t="shared" ref="N85:N86" si="12">M85*0.97</f>
        <v>1941291.264</v>
      </c>
    </row>
    <row r="86" spans="1:14" customFormat="1" ht="45" x14ac:dyDescent="0.25">
      <c r="A86" s="101" t="s">
        <v>191</v>
      </c>
      <c r="B86" s="102" t="s">
        <v>140</v>
      </c>
      <c r="C86" s="29" t="s">
        <v>141</v>
      </c>
      <c r="D86" s="103" t="s">
        <v>138</v>
      </c>
      <c r="E86" s="105">
        <v>1</v>
      </c>
      <c r="F86" s="31">
        <v>378541.26</v>
      </c>
      <c r="G86" s="31">
        <v>9.5</v>
      </c>
      <c r="H86" s="105">
        <v>3596142</v>
      </c>
      <c r="I86" s="72">
        <v>3596141.95</v>
      </c>
      <c r="J86" s="73">
        <v>1.2</v>
      </c>
      <c r="K86" s="106">
        <f t="shared" si="9"/>
        <v>4315370.3999999994</v>
      </c>
      <c r="L86" s="56">
        <f t="shared" si="10"/>
        <v>4315370.34</v>
      </c>
      <c r="M86" s="98">
        <f t="shared" si="11"/>
        <v>4315370.3999999994</v>
      </c>
      <c r="N86" s="107">
        <f t="shared" si="12"/>
        <v>4185909.2879999992</v>
      </c>
    </row>
    <row r="87" spans="1:14" customFormat="1" ht="33.75" hidden="1" x14ac:dyDescent="0.25">
      <c r="A87" s="7" t="s">
        <v>192</v>
      </c>
      <c r="B87" s="8" t="s">
        <v>143</v>
      </c>
      <c r="C87" s="9" t="s">
        <v>144</v>
      </c>
      <c r="D87" s="10" t="s">
        <v>41</v>
      </c>
      <c r="E87" s="84">
        <v>1</v>
      </c>
      <c r="F87" s="12">
        <v>1184.79</v>
      </c>
      <c r="G87" s="12">
        <v>9.5</v>
      </c>
      <c r="H87" s="70">
        <f t="shared" si="8"/>
        <v>11255.504999999999</v>
      </c>
      <c r="I87" s="70">
        <v>22765.05</v>
      </c>
      <c r="J87" s="64">
        <v>1.2</v>
      </c>
      <c r="K87" s="70"/>
      <c r="L87" s="70"/>
    </row>
    <row r="88" spans="1:14" customFormat="1" ht="33.75" hidden="1" x14ac:dyDescent="0.25">
      <c r="A88" s="7" t="s">
        <v>193</v>
      </c>
      <c r="B88" s="8" t="s">
        <v>146</v>
      </c>
      <c r="C88" s="9" t="s">
        <v>147</v>
      </c>
      <c r="D88" s="10" t="s">
        <v>41</v>
      </c>
      <c r="E88" s="84">
        <v>-2</v>
      </c>
      <c r="F88" s="11">
        <v>266.67</v>
      </c>
      <c r="G88" s="11">
        <v>9.5</v>
      </c>
      <c r="H88" s="70">
        <f t="shared" si="8"/>
        <v>2533.3650000000002</v>
      </c>
      <c r="I88" s="70">
        <v>-5066.7299999999996</v>
      </c>
      <c r="J88" s="64">
        <v>1.2</v>
      </c>
      <c r="K88" s="70"/>
      <c r="L88" s="70"/>
    </row>
    <row r="89" spans="1:14" customFormat="1" ht="33.75" x14ac:dyDescent="0.25">
      <c r="A89" s="101" t="s">
        <v>194</v>
      </c>
      <c r="B89" s="102" t="s">
        <v>149</v>
      </c>
      <c r="C89" s="29" t="s">
        <v>150</v>
      </c>
      <c r="D89" s="103" t="s">
        <v>41</v>
      </c>
      <c r="E89" s="105">
        <v>2</v>
      </c>
      <c r="F89" s="31">
        <v>4617.22</v>
      </c>
      <c r="G89" s="31">
        <v>9.5</v>
      </c>
      <c r="H89" s="105">
        <v>43863.55</v>
      </c>
      <c r="I89" s="72">
        <v>87727.12</v>
      </c>
      <c r="J89" s="73">
        <v>1.2</v>
      </c>
      <c r="K89" s="106">
        <f t="shared" si="9"/>
        <v>52636.26</v>
      </c>
      <c r="L89" s="56">
        <f t="shared" si="10"/>
        <v>105272.54399999999</v>
      </c>
      <c r="M89" s="98">
        <f t="shared" ref="M89:M91" si="13">K89*E89</f>
        <v>105272.52</v>
      </c>
      <c r="N89" s="107">
        <f t="shared" ref="N89:N91" si="14">M89*0.97</f>
        <v>102114.3444</v>
      </c>
    </row>
    <row r="90" spans="1:14" customFormat="1" ht="45" x14ac:dyDescent="0.25">
      <c r="A90" s="101" t="s">
        <v>195</v>
      </c>
      <c r="B90" s="102" t="s">
        <v>152</v>
      </c>
      <c r="C90" s="29" t="s">
        <v>153</v>
      </c>
      <c r="D90" s="103" t="s">
        <v>41</v>
      </c>
      <c r="E90" s="105">
        <v>1</v>
      </c>
      <c r="F90" s="31">
        <v>16503.3</v>
      </c>
      <c r="G90" s="31">
        <v>9.5</v>
      </c>
      <c r="H90" s="105">
        <v>156781.37</v>
      </c>
      <c r="I90" s="72">
        <v>156781.35</v>
      </c>
      <c r="J90" s="73">
        <v>1.2</v>
      </c>
      <c r="K90" s="106">
        <f t="shared" si="9"/>
        <v>188137.644</v>
      </c>
      <c r="L90" s="56">
        <f t="shared" si="10"/>
        <v>188137.62</v>
      </c>
      <c r="M90" s="98">
        <f t="shared" si="13"/>
        <v>188137.644</v>
      </c>
      <c r="N90" s="107">
        <f t="shared" si="14"/>
        <v>182493.51467999999</v>
      </c>
    </row>
    <row r="91" spans="1:14" customFormat="1" ht="33.75" hidden="1" x14ac:dyDescent="0.25">
      <c r="A91" s="27" t="s">
        <v>196</v>
      </c>
      <c r="B91" s="28" t="s">
        <v>155</v>
      </c>
      <c r="C91" s="29" t="s">
        <v>47</v>
      </c>
      <c r="D91" s="30" t="s">
        <v>41</v>
      </c>
      <c r="E91" s="72">
        <v>1</v>
      </c>
      <c r="F91" s="31">
        <v>439.8</v>
      </c>
      <c r="G91" s="31">
        <v>9.5</v>
      </c>
      <c r="H91" s="72">
        <v>4178.12</v>
      </c>
      <c r="I91" s="72">
        <v>4178.13</v>
      </c>
      <c r="J91" s="73">
        <v>1.2</v>
      </c>
      <c r="K91" s="56">
        <f t="shared" si="9"/>
        <v>5013.7439999999997</v>
      </c>
      <c r="L91" s="56">
        <f t="shared" si="10"/>
        <v>5013.7560000000003</v>
      </c>
      <c r="M91" s="98">
        <f t="shared" si="13"/>
        <v>5013.7439999999997</v>
      </c>
      <c r="N91" s="107">
        <f t="shared" si="14"/>
        <v>4863.3316799999993</v>
      </c>
    </row>
    <row r="92" spans="1:14" customFormat="1" ht="45" hidden="1" x14ac:dyDescent="0.25">
      <c r="A92" s="7" t="s">
        <v>197</v>
      </c>
      <c r="B92" s="8" t="s">
        <v>157</v>
      </c>
      <c r="C92" s="9" t="s">
        <v>158</v>
      </c>
      <c r="D92" s="10" t="s">
        <v>159</v>
      </c>
      <c r="E92" s="82" t="s">
        <v>160</v>
      </c>
      <c r="F92" s="12">
        <v>10773.12</v>
      </c>
      <c r="G92" s="12">
        <v>9.5</v>
      </c>
      <c r="H92" s="70">
        <f t="shared" si="8"/>
        <v>102344.64000000001</v>
      </c>
      <c r="I92" s="70">
        <v>9526.58</v>
      </c>
      <c r="J92" s="64">
        <v>1.2</v>
      </c>
      <c r="K92" s="70"/>
      <c r="L92" s="70"/>
    </row>
    <row r="93" spans="1:14" customFormat="1" ht="33.75" hidden="1" x14ac:dyDescent="0.25">
      <c r="A93" s="7" t="s">
        <v>198</v>
      </c>
      <c r="B93" s="8" t="s">
        <v>162</v>
      </c>
      <c r="C93" s="9" t="s">
        <v>163</v>
      </c>
      <c r="D93" s="10" t="s">
        <v>51</v>
      </c>
      <c r="E93" s="85">
        <v>-2.9000000000000001E-2</v>
      </c>
      <c r="F93" s="12">
        <v>9727.3700000000008</v>
      </c>
      <c r="G93" s="12">
        <v>9.5</v>
      </c>
      <c r="H93" s="70">
        <f t="shared" si="8"/>
        <v>92410.015000000014</v>
      </c>
      <c r="I93" s="70">
        <v>-2679.89</v>
      </c>
      <c r="J93" s="64">
        <v>1.2</v>
      </c>
      <c r="K93" s="70"/>
      <c r="L93" s="70"/>
    </row>
    <row r="94" spans="1:14" customFormat="1" ht="33.75" hidden="1" x14ac:dyDescent="0.25">
      <c r="A94" s="27" t="s">
        <v>199</v>
      </c>
      <c r="B94" s="28" t="s">
        <v>165</v>
      </c>
      <c r="C94" s="29" t="s">
        <v>47</v>
      </c>
      <c r="D94" s="30" t="s">
        <v>54</v>
      </c>
      <c r="E94" s="83" t="s">
        <v>390</v>
      </c>
      <c r="F94" s="31">
        <v>39241.019999999997</v>
      </c>
      <c r="G94" s="31">
        <v>9.5</v>
      </c>
      <c r="H94" s="72">
        <v>372789.63</v>
      </c>
      <c r="I94" s="72">
        <v>134204.28</v>
      </c>
      <c r="J94" s="73">
        <v>1.2</v>
      </c>
      <c r="K94" s="56">
        <f t="shared" si="9"/>
        <v>447347.55599999998</v>
      </c>
      <c r="L94" s="56">
        <f t="shared" si="10"/>
        <v>161045.136</v>
      </c>
      <c r="M94" s="100">
        <v>161045.13</v>
      </c>
      <c r="N94" s="107">
        <f t="shared" ref="N94:N95" si="15">M94*0.97</f>
        <v>156213.77609999999</v>
      </c>
    </row>
    <row r="95" spans="1:14" customFormat="1" ht="33.75" hidden="1" x14ac:dyDescent="0.25">
      <c r="A95" s="27" t="s">
        <v>200</v>
      </c>
      <c r="B95" s="28" t="s">
        <v>53</v>
      </c>
      <c r="C95" s="29" t="s">
        <v>47</v>
      </c>
      <c r="D95" s="30" t="s">
        <v>54</v>
      </c>
      <c r="E95" s="72">
        <v>2.9000000000000001E-2</v>
      </c>
      <c r="F95" s="31">
        <v>29076.36</v>
      </c>
      <c r="G95" s="31">
        <v>9.5</v>
      </c>
      <c r="H95" s="72">
        <v>276225.40000000002</v>
      </c>
      <c r="I95" s="72">
        <v>8010.54</v>
      </c>
      <c r="J95" s="73">
        <v>1.2</v>
      </c>
      <c r="K95" s="56">
        <f t="shared" si="9"/>
        <v>331470.48000000004</v>
      </c>
      <c r="L95" s="56">
        <f t="shared" si="10"/>
        <v>9612.6479999999992</v>
      </c>
      <c r="M95" s="98">
        <f t="shared" ref="M95" si="16">K95*E95</f>
        <v>9612.6439200000023</v>
      </c>
      <c r="N95" s="107">
        <f t="shared" si="15"/>
        <v>9324.2646024000023</v>
      </c>
    </row>
    <row r="96" spans="1:14" customFormat="1" ht="33.75" hidden="1" x14ac:dyDescent="0.25">
      <c r="A96" s="7" t="s">
        <v>201</v>
      </c>
      <c r="B96" s="8" t="s">
        <v>168</v>
      </c>
      <c r="C96" s="9" t="s">
        <v>169</v>
      </c>
      <c r="D96" s="10" t="s">
        <v>77</v>
      </c>
      <c r="E96" s="82" t="s">
        <v>202</v>
      </c>
      <c r="F96" s="12">
        <v>13641.94</v>
      </c>
      <c r="G96" s="12">
        <v>9.5</v>
      </c>
      <c r="H96" s="70">
        <f t="shared" si="8"/>
        <v>129598.43000000001</v>
      </c>
      <c r="I96" s="70">
        <v>3388.24</v>
      </c>
      <c r="J96" s="64">
        <v>1.2</v>
      </c>
      <c r="K96" s="70"/>
      <c r="L96" s="70"/>
    </row>
    <row r="97" spans="1:14" customFormat="1" ht="33.75" hidden="1" x14ac:dyDescent="0.25">
      <c r="A97" s="91" t="s">
        <v>203</v>
      </c>
      <c r="B97" s="92" t="s">
        <v>80</v>
      </c>
      <c r="C97" s="93" t="s">
        <v>81</v>
      </c>
      <c r="D97" s="94" t="s">
        <v>33</v>
      </c>
      <c r="E97" s="96">
        <v>15.561</v>
      </c>
      <c r="F97" s="31">
        <v>196.81</v>
      </c>
      <c r="G97" s="31">
        <v>9.5</v>
      </c>
      <c r="H97" s="96">
        <f t="shared" si="8"/>
        <v>1869.6949999999999</v>
      </c>
      <c r="I97" s="96">
        <v>29094.32</v>
      </c>
      <c r="J97" s="73">
        <v>1.2</v>
      </c>
      <c r="K97" s="97">
        <f t="shared" si="9"/>
        <v>2243.634</v>
      </c>
      <c r="L97" s="97">
        <f t="shared" si="10"/>
        <v>34913.184000000001</v>
      </c>
    </row>
    <row r="98" spans="1:14" customFormat="1" ht="15" hidden="1" customHeight="1" x14ac:dyDescent="0.25">
      <c r="A98" s="47" t="s">
        <v>82</v>
      </c>
      <c r="B98" s="47"/>
      <c r="C98" s="48"/>
      <c r="D98" s="48"/>
      <c r="E98" s="48"/>
      <c r="F98" s="23"/>
      <c r="G98" s="23">
        <v>9.5</v>
      </c>
      <c r="H98" s="74">
        <f t="shared" si="8"/>
        <v>0</v>
      </c>
      <c r="I98" s="62"/>
      <c r="J98" s="68">
        <v>1.2</v>
      </c>
      <c r="K98" s="74"/>
      <c r="L98" s="74"/>
    </row>
    <row r="99" spans="1:14" customFormat="1" ht="45" hidden="1" x14ac:dyDescent="0.25">
      <c r="A99" s="7" t="s">
        <v>204</v>
      </c>
      <c r="B99" s="8" t="s">
        <v>84</v>
      </c>
      <c r="C99" s="9" t="s">
        <v>85</v>
      </c>
      <c r="D99" s="10" t="s">
        <v>86</v>
      </c>
      <c r="E99" s="86">
        <v>50.7</v>
      </c>
      <c r="F99" s="11">
        <v>3.28</v>
      </c>
      <c r="G99" s="11">
        <v>9.5</v>
      </c>
      <c r="H99" s="70">
        <f t="shared" si="8"/>
        <v>31.159999999999997</v>
      </c>
      <c r="I99" s="70">
        <v>2612.5100000000002</v>
      </c>
      <c r="J99" s="64">
        <v>1.2</v>
      </c>
      <c r="K99" s="70"/>
      <c r="L99" s="70"/>
    </row>
    <row r="100" spans="1:14" customFormat="1" ht="45" hidden="1" x14ac:dyDescent="0.25">
      <c r="A100" s="7" t="s">
        <v>205</v>
      </c>
      <c r="B100" s="8" t="s">
        <v>174</v>
      </c>
      <c r="C100" s="9" t="s">
        <v>89</v>
      </c>
      <c r="D100" s="10" t="s">
        <v>86</v>
      </c>
      <c r="E100" s="86">
        <v>9.9</v>
      </c>
      <c r="F100" s="11">
        <v>8.39</v>
      </c>
      <c r="G100" s="11">
        <v>9.5</v>
      </c>
      <c r="H100" s="70">
        <f t="shared" si="8"/>
        <v>79.705000000000013</v>
      </c>
      <c r="I100" s="70">
        <v>1304.8900000000001</v>
      </c>
      <c r="J100" s="64">
        <v>1.2</v>
      </c>
      <c r="K100" s="70"/>
      <c r="L100" s="70"/>
    </row>
    <row r="101" spans="1:14" customFormat="1" ht="33.75" hidden="1" x14ac:dyDescent="0.25">
      <c r="A101" s="7" t="s">
        <v>206</v>
      </c>
      <c r="B101" s="8" t="s">
        <v>176</v>
      </c>
      <c r="C101" s="9" t="s">
        <v>92</v>
      </c>
      <c r="D101" s="10" t="s">
        <v>86</v>
      </c>
      <c r="E101" s="84">
        <v>5</v>
      </c>
      <c r="F101" s="11">
        <v>10.88</v>
      </c>
      <c r="G101" s="11">
        <v>9.5</v>
      </c>
      <c r="H101" s="70">
        <f t="shared" si="8"/>
        <v>103.36000000000001</v>
      </c>
      <c r="I101" s="69">
        <v>854.62</v>
      </c>
      <c r="J101" s="64">
        <v>1.2</v>
      </c>
      <c r="K101" s="70"/>
      <c r="L101" s="70"/>
    </row>
    <row r="102" spans="1:14" customFormat="1" ht="33.75" hidden="1" x14ac:dyDescent="0.25">
      <c r="A102" s="7" t="s">
        <v>207</v>
      </c>
      <c r="B102" s="8" t="s">
        <v>94</v>
      </c>
      <c r="C102" s="9" t="s">
        <v>95</v>
      </c>
      <c r="D102" s="10" t="s">
        <v>86</v>
      </c>
      <c r="E102" s="82" t="s">
        <v>208</v>
      </c>
      <c r="F102" s="11">
        <v>3.86</v>
      </c>
      <c r="G102" s="11">
        <v>9.5</v>
      </c>
      <c r="H102" s="70">
        <f t="shared" si="8"/>
        <v>36.67</v>
      </c>
      <c r="I102" s="70">
        <v>4107.16</v>
      </c>
      <c r="J102" s="64">
        <v>1.2</v>
      </c>
      <c r="K102" s="70"/>
      <c r="L102" s="70"/>
    </row>
    <row r="103" spans="1:14" customFormat="1" ht="15" hidden="1" x14ac:dyDescent="0.25">
      <c r="A103" s="13"/>
      <c r="B103" s="24" t="s">
        <v>209</v>
      </c>
      <c r="C103" s="24"/>
      <c r="D103" s="24"/>
      <c r="E103" s="87"/>
      <c r="F103" s="24"/>
      <c r="G103" s="14">
        <v>9.5</v>
      </c>
      <c r="H103" s="70">
        <f t="shared" si="8"/>
        <v>0</v>
      </c>
      <c r="I103" s="75">
        <v>6135866.3200000003</v>
      </c>
      <c r="J103" s="64">
        <v>1.2</v>
      </c>
      <c r="K103" s="70"/>
      <c r="L103" s="70"/>
    </row>
    <row r="104" spans="1:14" customFormat="1" ht="15" hidden="1" customHeight="1" x14ac:dyDescent="0.25">
      <c r="A104" s="47" t="s">
        <v>210</v>
      </c>
      <c r="B104" s="47"/>
      <c r="C104" s="48"/>
      <c r="D104" s="48"/>
      <c r="E104" s="48"/>
      <c r="F104" s="23"/>
      <c r="G104" s="23">
        <v>9.5</v>
      </c>
      <c r="H104" s="74">
        <f t="shared" si="8"/>
        <v>0</v>
      </c>
      <c r="I104" s="62"/>
      <c r="J104" s="68">
        <v>1.2</v>
      </c>
      <c r="K104" s="74"/>
      <c r="L104" s="74"/>
    </row>
    <row r="105" spans="1:14" customFormat="1" ht="33.75" hidden="1" x14ac:dyDescent="0.25">
      <c r="A105" s="7" t="s">
        <v>211</v>
      </c>
      <c r="B105" s="8" t="s">
        <v>100</v>
      </c>
      <c r="C105" s="9" t="s">
        <v>101</v>
      </c>
      <c r="D105" s="10" t="s">
        <v>102</v>
      </c>
      <c r="E105" s="84">
        <v>1</v>
      </c>
      <c r="F105" s="11">
        <v>426.66</v>
      </c>
      <c r="G105" s="11">
        <v>9.5</v>
      </c>
      <c r="H105" s="70">
        <f t="shared" si="8"/>
        <v>4053.2700000000004</v>
      </c>
      <c r="I105" s="70">
        <v>17603.18</v>
      </c>
      <c r="J105" s="64">
        <v>1.2</v>
      </c>
      <c r="K105" s="70"/>
      <c r="L105" s="70"/>
    </row>
    <row r="106" spans="1:14" customFormat="1" ht="33.75" hidden="1" x14ac:dyDescent="0.25">
      <c r="A106" s="7" t="s">
        <v>212</v>
      </c>
      <c r="B106" s="8" t="s">
        <v>19</v>
      </c>
      <c r="C106" s="9" t="s">
        <v>20</v>
      </c>
      <c r="D106" s="10" t="s">
        <v>11</v>
      </c>
      <c r="E106" s="82" t="s">
        <v>213</v>
      </c>
      <c r="F106" s="11">
        <v>379.68</v>
      </c>
      <c r="G106" s="11">
        <v>9.5</v>
      </c>
      <c r="H106" s="70">
        <f t="shared" si="8"/>
        <v>3606.96</v>
      </c>
      <c r="I106" s="70">
        <v>2406.02</v>
      </c>
      <c r="J106" s="64">
        <v>1.2</v>
      </c>
      <c r="K106" s="70"/>
      <c r="L106" s="70"/>
    </row>
    <row r="107" spans="1:14" customFormat="1" ht="33.75" hidden="1" x14ac:dyDescent="0.25">
      <c r="A107" s="7" t="s">
        <v>214</v>
      </c>
      <c r="B107" s="8" t="s">
        <v>23</v>
      </c>
      <c r="C107" s="9" t="s">
        <v>24</v>
      </c>
      <c r="D107" s="10" t="s">
        <v>11</v>
      </c>
      <c r="E107" s="82" t="s">
        <v>215</v>
      </c>
      <c r="F107" s="11">
        <v>348.46</v>
      </c>
      <c r="G107" s="11">
        <v>9.5</v>
      </c>
      <c r="H107" s="70">
        <f t="shared" si="8"/>
        <v>3310.37</v>
      </c>
      <c r="I107" s="70">
        <v>1159.74</v>
      </c>
      <c r="J107" s="64">
        <v>1.2</v>
      </c>
      <c r="K107" s="70"/>
      <c r="L107" s="70"/>
    </row>
    <row r="108" spans="1:14" customFormat="1" ht="33.75" hidden="1" x14ac:dyDescent="0.25">
      <c r="A108" s="7" t="s">
        <v>216</v>
      </c>
      <c r="B108" s="8" t="s">
        <v>27</v>
      </c>
      <c r="C108" s="9" t="s">
        <v>28</v>
      </c>
      <c r="D108" s="10" t="s">
        <v>11</v>
      </c>
      <c r="E108" s="82" t="s">
        <v>217</v>
      </c>
      <c r="F108" s="12">
        <v>5459.07</v>
      </c>
      <c r="G108" s="12">
        <v>9.5</v>
      </c>
      <c r="H108" s="70">
        <f t="shared" si="8"/>
        <v>51861.164999999994</v>
      </c>
      <c r="I108" s="70">
        <v>11405.38</v>
      </c>
      <c r="J108" s="64">
        <v>1.2</v>
      </c>
      <c r="K108" s="70"/>
      <c r="L108" s="70"/>
    </row>
    <row r="109" spans="1:14" customFormat="1" ht="22.5" hidden="1" x14ac:dyDescent="0.25">
      <c r="A109" s="91" t="s">
        <v>218</v>
      </c>
      <c r="B109" s="92" t="s">
        <v>31</v>
      </c>
      <c r="C109" s="93" t="s">
        <v>32</v>
      </c>
      <c r="D109" s="94" t="s">
        <v>33</v>
      </c>
      <c r="E109" s="95" t="s">
        <v>392</v>
      </c>
      <c r="F109" s="31">
        <v>654.08000000000004</v>
      </c>
      <c r="G109" s="31">
        <v>9.5</v>
      </c>
      <c r="H109" s="96">
        <f t="shared" si="8"/>
        <v>6213.76</v>
      </c>
      <c r="I109" s="96">
        <v>97058.31</v>
      </c>
      <c r="J109" s="73">
        <v>1.2</v>
      </c>
      <c r="K109" s="97">
        <f t="shared" si="9"/>
        <v>7456.5119999999997</v>
      </c>
      <c r="L109" s="97">
        <f t="shared" si="10"/>
        <v>116469.97199999999</v>
      </c>
    </row>
    <row r="110" spans="1:14" customFormat="1" ht="33.75" hidden="1" x14ac:dyDescent="0.25">
      <c r="A110" s="7" t="s">
        <v>219</v>
      </c>
      <c r="B110" s="8" t="s">
        <v>133</v>
      </c>
      <c r="C110" s="9" t="s">
        <v>134</v>
      </c>
      <c r="D110" s="10" t="s">
        <v>102</v>
      </c>
      <c r="E110" s="84">
        <v>1</v>
      </c>
      <c r="F110" s="12">
        <v>8918.8799999999992</v>
      </c>
      <c r="G110" s="12">
        <v>9.5</v>
      </c>
      <c r="H110" s="70">
        <f t="shared" si="8"/>
        <v>84729.359999999986</v>
      </c>
      <c r="I110" s="70">
        <v>151678.81</v>
      </c>
      <c r="J110" s="64">
        <v>1.2</v>
      </c>
      <c r="K110" s="70"/>
      <c r="L110" s="70"/>
    </row>
    <row r="111" spans="1:14" customFormat="1" ht="33.75" x14ac:dyDescent="0.25">
      <c r="A111" s="101" t="s">
        <v>220</v>
      </c>
      <c r="B111" s="102" t="s">
        <v>136</v>
      </c>
      <c r="C111" s="29" t="s">
        <v>137</v>
      </c>
      <c r="D111" s="103" t="s">
        <v>138</v>
      </c>
      <c r="E111" s="105">
        <v>1</v>
      </c>
      <c r="F111" s="31">
        <v>175555.37</v>
      </c>
      <c r="G111" s="31">
        <v>9.5</v>
      </c>
      <c r="H111" s="105">
        <v>1667776</v>
      </c>
      <c r="I111" s="72">
        <v>1667775.97</v>
      </c>
      <c r="J111" s="73">
        <v>1.2</v>
      </c>
      <c r="K111" s="106">
        <f t="shared" si="9"/>
        <v>2001331.2</v>
      </c>
      <c r="L111" s="56">
        <f t="shared" si="10"/>
        <v>2001331.1639999999</v>
      </c>
      <c r="M111" s="98">
        <f t="shared" ref="M111:M112" si="17">K111*E111</f>
        <v>2001331.2</v>
      </c>
      <c r="N111" s="107">
        <f t="shared" ref="N111:N112" si="18">M111*0.97</f>
        <v>1941291.264</v>
      </c>
    </row>
    <row r="112" spans="1:14" customFormat="1" ht="45" x14ac:dyDescent="0.25">
      <c r="A112" s="101" t="s">
        <v>221</v>
      </c>
      <c r="B112" s="102" t="s">
        <v>140</v>
      </c>
      <c r="C112" s="29" t="s">
        <v>141</v>
      </c>
      <c r="D112" s="103" t="s">
        <v>138</v>
      </c>
      <c r="E112" s="105">
        <v>1</v>
      </c>
      <c r="F112" s="31">
        <v>378541.26</v>
      </c>
      <c r="G112" s="31">
        <v>9.5</v>
      </c>
      <c r="H112" s="105">
        <v>3596142</v>
      </c>
      <c r="I112" s="72">
        <v>3596141.95</v>
      </c>
      <c r="J112" s="73">
        <v>1.2</v>
      </c>
      <c r="K112" s="106">
        <f t="shared" si="9"/>
        <v>4315370.3999999994</v>
      </c>
      <c r="L112" s="56">
        <f t="shared" si="10"/>
        <v>4315370.34</v>
      </c>
      <c r="M112" s="98">
        <f t="shared" si="17"/>
        <v>4315370.3999999994</v>
      </c>
      <c r="N112" s="107">
        <f t="shared" si="18"/>
        <v>4185909.2879999992</v>
      </c>
    </row>
    <row r="113" spans="1:14" customFormat="1" ht="33.75" hidden="1" x14ac:dyDescent="0.25">
      <c r="A113" s="7" t="s">
        <v>222</v>
      </c>
      <c r="B113" s="8" t="s">
        <v>143</v>
      </c>
      <c r="C113" s="9" t="s">
        <v>144</v>
      </c>
      <c r="D113" s="10" t="s">
        <v>41</v>
      </c>
      <c r="E113" s="84">
        <v>1</v>
      </c>
      <c r="F113" s="12">
        <v>1184.79</v>
      </c>
      <c r="G113" s="12">
        <v>9.5</v>
      </c>
      <c r="H113" s="70">
        <f t="shared" si="8"/>
        <v>11255.504999999999</v>
      </c>
      <c r="I113" s="70">
        <v>22765.05</v>
      </c>
      <c r="J113" s="64">
        <v>1.2</v>
      </c>
      <c r="K113" s="70"/>
      <c r="L113" s="70"/>
    </row>
    <row r="114" spans="1:14" customFormat="1" ht="33.75" hidden="1" x14ac:dyDescent="0.25">
      <c r="A114" s="7" t="s">
        <v>223</v>
      </c>
      <c r="B114" s="8" t="s">
        <v>146</v>
      </c>
      <c r="C114" s="9" t="s">
        <v>147</v>
      </c>
      <c r="D114" s="10" t="s">
        <v>41</v>
      </c>
      <c r="E114" s="84">
        <v>-2</v>
      </c>
      <c r="F114" s="11">
        <v>266.67</v>
      </c>
      <c r="G114" s="11">
        <v>9.5</v>
      </c>
      <c r="H114" s="70">
        <f t="shared" si="8"/>
        <v>2533.3650000000002</v>
      </c>
      <c r="I114" s="70">
        <v>-5066.7299999999996</v>
      </c>
      <c r="J114" s="64">
        <v>1.2</v>
      </c>
      <c r="K114" s="70"/>
      <c r="L114" s="70"/>
    </row>
    <row r="115" spans="1:14" customFormat="1" ht="33.75" x14ac:dyDescent="0.25">
      <c r="A115" s="101" t="s">
        <v>224</v>
      </c>
      <c r="B115" s="102" t="s">
        <v>149</v>
      </c>
      <c r="C115" s="29" t="s">
        <v>150</v>
      </c>
      <c r="D115" s="103" t="s">
        <v>41</v>
      </c>
      <c r="E115" s="105">
        <v>2</v>
      </c>
      <c r="F115" s="31">
        <v>4617.22</v>
      </c>
      <c r="G115" s="31">
        <v>9.5</v>
      </c>
      <c r="H115" s="105">
        <v>43863.55</v>
      </c>
      <c r="I115" s="72">
        <v>87727.12</v>
      </c>
      <c r="J115" s="73">
        <v>1.2</v>
      </c>
      <c r="K115" s="106">
        <f t="shared" si="9"/>
        <v>52636.26</v>
      </c>
      <c r="L115" s="56">
        <f t="shared" si="10"/>
        <v>105272.54399999999</v>
      </c>
      <c r="M115" s="98">
        <f t="shared" ref="M115:M117" si="19">K115*E115</f>
        <v>105272.52</v>
      </c>
      <c r="N115" s="107">
        <f t="shared" ref="N115:N117" si="20">M115*0.97</f>
        <v>102114.3444</v>
      </c>
    </row>
    <row r="116" spans="1:14" customFormat="1" ht="45" x14ac:dyDescent="0.25">
      <c r="A116" s="101" t="s">
        <v>225</v>
      </c>
      <c r="B116" s="102" t="s">
        <v>152</v>
      </c>
      <c r="C116" s="29" t="s">
        <v>153</v>
      </c>
      <c r="D116" s="103" t="s">
        <v>41</v>
      </c>
      <c r="E116" s="105">
        <v>1</v>
      </c>
      <c r="F116" s="31">
        <v>16503.3</v>
      </c>
      <c r="G116" s="31">
        <v>9.5</v>
      </c>
      <c r="H116" s="105">
        <v>156781.37</v>
      </c>
      <c r="I116" s="72">
        <v>156781.35</v>
      </c>
      <c r="J116" s="73">
        <v>1.2</v>
      </c>
      <c r="K116" s="106">
        <f t="shared" si="9"/>
        <v>188137.644</v>
      </c>
      <c r="L116" s="56">
        <f t="shared" si="10"/>
        <v>188137.62</v>
      </c>
      <c r="M116" s="98">
        <f t="shared" si="19"/>
        <v>188137.644</v>
      </c>
      <c r="N116" s="107">
        <f t="shared" si="20"/>
        <v>182493.51467999999</v>
      </c>
    </row>
    <row r="117" spans="1:14" customFormat="1" ht="33.75" hidden="1" x14ac:dyDescent="0.25">
      <c r="A117" s="27" t="s">
        <v>226</v>
      </c>
      <c r="B117" s="28" t="s">
        <v>155</v>
      </c>
      <c r="C117" s="29" t="s">
        <v>47</v>
      </c>
      <c r="D117" s="30" t="s">
        <v>41</v>
      </c>
      <c r="E117" s="72">
        <v>1</v>
      </c>
      <c r="F117" s="31">
        <v>439.8</v>
      </c>
      <c r="G117" s="31">
        <v>9.5</v>
      </c>
      <c r="H117" s="72">
        <v>4178.12</v>
      </c>
      <c r="I117" s="72">
        <v>4178.13</v>
      </c>
      <c r="J117" s="73">
        <v>1.2</v>
      </c>
      <c r="K117" s="56">
        <f t="shared" si="9"/>
        <v>5013.7439999999997</v>
      </c>
      <c r="L117" s="56">
        <f t="shared" si="10"/>
        <v>5013.7560000000003</v>
      </c>
      <c r="M117" s="98">
        <f t="shared" si="19"/>
        <v>5013.7439999999997</v>
      </c>
      <c r="N117" s="107">
        <f t="shared" si="20"/>
        <v>4863.3316799999993</v>
      </c>
    </row>
    <row r="118" spans="1:14" customFormat="1" ht="45" hidden="1" x14ac:dyDescent="0.25">
      <c r="A118" s="7" t="s">
        <v>227</v>
      </c>
      <c r="B118" s="8" t="s">
        <v>157</v>
      </c>
      <c r="C118" s="9" t="s">
        <v>158</v>
      </c>
      <c r="D118" s="10" t="s">
        <v>159</v>
      </c>
      <c r="E118" s="82" t="s">
        <v>160</v>
      </c>
      <c r="F118" s="12">
        <v>10773.12</v>
      </c>
      <c r="G118" s="12">
        <v>9.5</v>
      </c>
      <c r="H118" s="70">
        <f t="shared" si="8"/>
        <v>102344.64000000001</v>
      </c>
      <c r="I118" s="70">
        <v>9526.58</v>
      </c>
      <c r="J118" s="64">
        <v>1.2</v>
      </c>
      <c r="K118" s="70"/>
      <c r="L118" s="70"/>
    </row>
    <row r="119" spans="1:14" customFormat="1" ht="33.75" hidden="1" x14ac:dyDescent="0.25">
      <c r="A119" s="7" t="s">
        <v>228</v>
      </c>
      <c r="B119" s="8" t="s">
        <v>162</v>
      </c>
      <c r="C119" s="9" t="s">
        <v>163</v>
      </c>
      <c r="D119" s="10" t="s">
        <v>51</v>
      </c>
      <c r="E119" s="85">
        <v>-2.9000000000000001E-2</v>
      </c>
      <c r="F119" s="12">
        <v>9727.3700000000008</v>
      </c>
      <c r="G119" s="12">
        <v>9.5</v>
      </c>
      <c r="H119" s="70">
        <f t="shared" si="8"/>
        <v>92410.015000000014</v>
      </c>
      <c r="I119" s="70">
        <v>-2679.89</v>
      </c>
      <c r="J119" s="64">
        <v>1.2</v>
      </c>
      <c r="K119" s="70"/>
      <c r="L119" s="70"/>
    </row>
    <row r="120" spans="1:14" customFormat="1" ht="33.75" hidden="1" x14ac:dyDescent="0.25">
      <c r="A120" s="27" t="s">
        <v>229</v>
      </c>
      <c r="B120" s="28" t="s">
        <v>165</v>
      </c>
      <c r="C120" s="29" t="s">
        <v>47</v>
      </c>
      <c r="D120" s="30" t="s">
        <v>54</v>
      </c>
      <c r="E120" s="83" t="s">
        <v>390</v>
      </c>
      <c r="F120" s="31">
        <v>39241.019999999997</v>
      </c>
      <c r="G120" s="31">
        <v>9.5</v>
      </c>
      <c r="H120" s="72">
        <v>372789.63</v>
      </c>
      <c r="I120" s="72">
        <v>134204.28</v>
      </c>
      <c r="J120" s="73">
        <v>1.2</v>
      </c>
      <c r="K120" s="56">
        <f t="shared" si="9"/>
        <v>447347.55599999998</v>
      </c>
      <c r="L120" s="56">
        <f t="shared" si="10"/>
        <v>161045.136</v>
      </c>
      <c r="M120" s="100">
        <v>161045.13</v>
      </c>
      <c r="N120" s="107">
        <f t="shared" ref="N120:N121" si="21">M120*0.97</f>
        <v>156213.77609999999</v>
      </c>
    </row>
    <row r="121" spans="1:14" customFormat="1" ht="33.75" hidden="1" x14ac:dyDescent="0.25">
      <c r="A121" s="27" t="s">
        <v>230</v>
      </c>
      <c r="B121" s="28" t="s">
        <v>53</v>
      </c>
      <c r="C121" s="29" t="s">
        <v>47</v>
      </c>
      <c r="D121" s="30" t="s">
        <v>54</v>
      </c>
      <c r="E121" s="72">
        <v>2.9000000000000001E-2</v>
      </c>
      <c r="F121" s="31">
        <v>29076.36</v>
      </c>
      <c r="G121" s="31">
        <v>9.5</v>
      </c>
      <c r="H121" s="72">
        <v>276225.40000000002</v>
      </c>
      <c r="I121" s="72">
        <v>8010.54</v>
      </c>
      <c r="J121" s="73">
        <v>1.2</v>
      </c>
      <c r="K121" s="56">
        <f t="shared" si="9"/>
        <v>331470.48000000004</v>
      </c>
      <c r="L121" s="56">
        <f t="shared" si="10"/>
        <v>9612.6479999999992</v>
      </c>
      <c r="M121" s="98">
        <f t="shared" ref="M121" si="22">K121*E121</f>
        <v>9612.6439200000023</v>
      </c>
      <c r="N121" s="107">
        <f t="shared" si="21"/>
        <v>9324.2646024000023</v>
      </c>
    </row>
    <row r="122" spans="1:14" customFormat="1" ht="33.75" hidden="1" x14ac:dyDescent="0.25">
      <c r="A122" s="7" t="s">
        <v>231</v>
      </c>
      <c r="B122" s="8" t="s">
        <v>168</v>
      </c>
      <c r="C122" s="9" t="s">
        <v>169</v>
      </c>
      <c r="D122" s="10" t="s">
        <v>77</v>
      </c>
      <c r="E122" s="82" t="s">
        <v>202</v>
      </c>
      <c r="F122" s="12">
        <v>13641.94</v>
      </c>
      <c r="G122" s="12">
        <v>9.5</v>
      </c>
      <c r="H122" s="70">
        <f t="shared" si="8"/>
        <v>129598.43000000001</v>
      </c>
      <c r="I122" s="70">
        <v>3388.24</v>
      </c>
      <c r="J122" s="64">
        <v>1.2</v>
      </c>
      <c r="K122" s="70"/>
      <c r="L122" s="70"/>
    </row>
    <row r="123" spans="1:14" customFormat="1" ht="33.75" hidden="1" x14ac:dyDescent="0.25">
      <c r="A123" s="91" t="s">
        <v>232</v>
      </c>
      <c r="B123" s="92" t="s">
        <v>80</v>
      </c>
      <c r="C123" s="93" t="s">
        <v>81</v>
      </c>
      <c r="D123" s="94" t="s">
        <v>33</v>
      </c>
      <c r="E123" s="96">
        <v>15.561</v>
      </c>
      <c r="F123" s="31">
        <v>196.81</v>
      </c>
      <c r="G123" s="31">
        <v>9.5</v>
      </c>
      <c r="H123" s="96">
        <f t="shared" si="8"/>
        <v>1869.6949999999999</v>
      </c>
      <c r="I123" s="96">
        <v>29094.32</v>
      </c>
      <c r="J123" s="73">
        <v>1.2</v>
      </c>
      <c r="K123" s="97">
        <f t="shared" si="9"/>
        <v>2243.634</v>
      </c>
      <c r="L123" s="97">
        <f t="shared" si="10"/>
        <v>34913.184000000001</v>
      </c>
    </row>
    <row r="124" spans="1:14" customFormat="1" ht="15" hidden="1" customHeight="1" x14ac:dyDescent="0.25">
      <c r="A124" s="47" t="s">
        <v>82</v>
      </c>
      <c r="B124" s="47"/>
      <c r="C124" s="48"/>
      <c r="D124" s="48"/>
      <c r="E124" s="48"/>
      <c r="F124" s="23"/>
      <c r="G124" s="23">
        <v>9.5</v>
      </c>
      <c r="H124" s="74">
        <f t="shared" si="8"/>
        <v>0</v>
      </c>
      <c r="I124" s="62"/>
      <c r="J124" s="68">
        <v>1.2</v>
      </c>
      <c r="K124" s="74"/>
      <c r="L124" s="74"/>
    </row>
    <row r="125" spans="1:14" customFormat="1" ht="45" hidden="1" x14ac:dyDescent="0.25">
      <c r="A125" s="7" t="s">
        <v>233</v>
      </c>
      <c r="B125" s="8" t="s">
        <v>84</v>
      </c>
      <c r="C125" s="9" t="s">
        <v>85</v>
      </c>
      <c r="D125" s="10" t="s">
        <v>86</v>
      </c>
      <c r="E125" s="86">
        <v>45.2</v>
      </c>
      <c r="F125" s="11">
        <v>3.28</v>
      </c>
      <c r="G125" s="11">
        <v>9.5</v>
      </c>
      <c r="H125" s="70">
        <f t="shared" si="8"/>
        <v>31.159999999999997</v>
      </c>
      <c r="I125" s="70">
        <v>2329.1</v>
      </c>
      <c r="J125" s="64">
        <v>1.2</v>
      </c>
      <c r="K125" s="70"/>
      <c r="L125" s="70"/>
    </row>
    <row r="126" spans="1:14" customFormat="1" ht="45" hidden="1" x14ac:dyDescent="0.25">
      <c r="A126" s="7" t="s">
        <v>234</v>
      </c>
      <c r="B126" s="8" t="s">
        <v>174</v>
      </c>
      <c r="C126" s="9" t="s">
        <v>89</v>
      </c>
      <c r="D126" s="10" t="s">
        <v>86</v>
      </c>
      <c r="E126" s="86">
        <v>9.9</v>
      </c>
      <c r="F126" s="11">
        <v>8.39</v>
      </c>
      <c r="G126" s="11">
        <v>9.5</v>
      </c>
      <c r="H126" s="70">
        <f t="shared" si="8"/>
        <v>79.705000000000013</v>
      </c>
      <c r="I126" s="70">
        <v>1304.8900000000001</v>
      </c>
      <c r="J126" s="64">
        <v>1.2</v>
      </c>
      <c r="K126" s="70"/>
      <c r="L126" s="70"/>
    </row>
    <row r="127" spans="1:14" customFormat="1" ht="33.75" hidden="1" x14ac:dyDescent="0.25">
      <c r="A127" s="7" t="s">
        <v>235</v>
      </c>
      <c r="B127" s="8" t="s">
        <v>176</v>
      </c>
      <c r="C127" s="9" t="s">
        <v>92</v>
      </c>
      <c r="D127" s="10" t="s">
        <v>86</v>
      </c>
      <c r="E127" s="84">
        <v>5</v>
      </c>
      <c r="F127" s="11">
        <v>10.88</v>
      </c>
      <c r="G127" s="11">
        <v>9.5</v>
      </c>
      <c r="H127" s="70">
        <f t="shared" si="8"/>
        <v>103.36000000000001</v>
      </c>
      <c r="I127" s="69">
        <v>854.62</v>
      </c>
      <c r="J127" s="64">
        <v>1.2</v>
      </c>
      <c r="K127" s="70"/>
      <c r="L127" s="70"/>
    </row>
    <row r="128" spans="1:14" customFormat="1" ht="33.75" hidden="1" x14ac:dyDescent="0.25">
      <c r="A128" s="7" t="s">
        <v>236</v>
      </c>
      <c r="B128" s="8" t="s">
        <v>94</v>
      </c>
      <c r="C128" s="9" t="s">
        <v>95</v>
      </c>
      <c r="D128" s="10" t="s">
        <v>86</v>
      </c>
      <c r="E128" s="82" t="s">
        <v>237</v>
      </c>
      <c r="F128" s="11">
        <v>3.86</v>
      </c>
      <c r="G128" s="11">
        <v>9.5</v>
      </c>
      <c r="H128" s="70">
        <f t="shared" si="8"/>
        <v>36.67</v>
      </c>
      <c r="I128" s="70">
        <v>3762.81</v>
      </c>
      <c r="J128" s="64">
        <v>1.2</v>
      </c>
      <c r="K128" s="70"/>
      <c r="L128" s="70"/>
    </row>
    <row r="129" spans="1:14" customFormat="1" ht="15" hidden="1" x14ac:dyDescent="0.25">
      <c r="A129" s="13"/>
      <c r="B129" s="24" t="s">
        <v>238</v>
      </c>
      <c r="C129" s="24"/>
      <c r="D129" s="24"/>
      <c r="E129" s="87"/>
      <c r="F129" s="24"/>
      <c r="G129" s="14">
        <v>9.5</v>
      </c>
      <c r="H129" s="70">
        <f t="shared" si="8"/>
        <v>0</v>
      </c>
      <c r="I129" s="75">
        <v>6123103.5700000003</v>
      </c>
      <c r="J129" s="64">
        <v>1.2</v>
      </c>
      <c r="K129" s="70"/>
      <c r="L129" s="70"/>
    </row>
    <row r="130" spans="1:14" customFormat="1" ht="15" hidden="1" customHeight="1" x14ac:dyDescent="0.25">
      <c r="A130" s="47" t="s">
        <v>239</v>
      </c>
      <c r="B130" s="47"/>
      <c r="C130" s="48"/>
      <c r="D130" s="48"/>
      <c r="E130" s="48"/>
      <c r="F130" s="23"/>
      <c r="G130" s="23">
        <v>9.5</v>
      </c>
      <c r="H130" s="74">
        <f t="shared" si="8"/>
        <v>0</v>
      </c>
      <c r="I130" s="62"/>
      <c r="J130" s="68">
        <v>1.2</v>
      </c>
      <c r="K130" s="74"/>
      <c r="L130" s="74"/>
    </row>
    <row r="131" spans="1:14" customFormat="1" ht="33.75" hidden="1" x14ac:dyDescent="0.25">
      <c r="A131" s="7" t="s">
        <v>240</v>
      </c>
      <c r="B131" s="8" t="s">
        <v>100</v>
      </c>
      <c r="C131" s="9" t="s">
        <v>101</v>
      </c>
      <c r="D131" s="10" t="s">
        <v>102</v>
      </c>
      <c r="E131" s="84">
        <v>1</v>
      </c>
      <c r="F131" s="11">
        <v>426.66</v>
      </c>
      <c r="G131" s="11">
        <v>9.5</v>
      </c>
      <c r="H131" s="70">
        <f t="shared" si="8"/>
        <v>4053.2700000000004</v>
      </c>
      <c r="I131" s="70">
        <v>17603.18</v>
      </c>
      <c r="J131" s="64">
        <v>1.2</v>
      </c>
      <c r="K131" s="70"/>
      <c r="L131" s="70"/>
    </row>
    <row r="132" spans="1:14" customFormat="1" ht="33.75" hidden="1" x14ac:dyDescent="0.25">
      <c r="A132" s="7" t="s">
        <v>241</v>
      </c>
      <c r="B132" s="8" t="s">
        <v>19</v>
      </c>
      <c r="C132" s="9" t="s">
        <v>20</v>
      </c>
      <c r="D132" s="10" t="s">
        <v>11</v>
      </c>
      <c r="E132" s="82" t="s">
        <v>242</v>
      </c>
      <c r="F132" s="11">
        <v>379.68</v>
      </c>
      <c r="G132" s="11">
        <v>9.5</v>
      </c>
      <c r="H132" s="70">
        <f t="shared" si="8"/>
        <v>3606.96</v>
      </c>
      <c r="I132" s="70">
        <v>2033</v>
      </c>
      <c r="J132" s="64">
        <v>1.2</v>
      </c>
      <c r="K132" s="70"/>
      <c r="L132" s="70"/>
    </row>
    <row r="133" spans="1:14" customFormat="1" ht="33.75" hidden="1" x14ac:dyDescent="0.25">
      <c r="A133" s="7" t="s">
        <v>243</v>
      </c>
      <c r="B133" s="8" t="s">
        <v>23</v>
      </c>
      <c r="C133" s="9" t="s">
        <v>24</v>
      </c>
      <c r="D133" s="10" t="s">
        <v>11</v>
      </c>
      <c r="E133" s="82" t="s">
        <v>244</v>
      </c>
      <c r="F133" s="11">
        <v>348.46</v>
      </c>
      <c r="G133" s="11">
        <v>9.5</v>
      </c>
      <c r="H133" s="70">
        <f t="shared" si="8"/>
        <v>3310.37</v>
      </c>
      <c r="I133" s="70">
        <v>1014.42</v>
      </c>
      <c r="J133" s="64">
        <v>1.2</v>
      </c>
      <c r="K133" s="70"/>
      <c r="L133" s="70"/>
    </row>
    <row r="134" spans="1:14" customFormat="1" ht="33.75" hidden="1" x14ac:dyDescent="0.25">
      <c r="A134" s="7" t="s">
        <v>245</v>
      </c>
      <c r="B134" s="8" t="s">
        <v>27</v>
      </c>
      <c r="C134" s="9" t="s">
        <v>28</v>
      </c>
      <c r="D134" s="10" t="s">
        <v>11</v>
      </c>
      <c r="E134" s="82" t="s">
        <v>246</v>
      </c>
      <c r="F134" s="12">
        <v>5459.07</v>
      </c>
      <c r="G134" s="12">
        <v>9.5</v>
      </c>
      <c r="H134" s="70">
        <f t="shared" si="8"/>
        <v>51861.164999999994</v>
      </c>
      <c r="I134" s="70">
        <v>9933.7099999999991</v>
      </c>
      <c r="J134" s="64">
        <v>1.2</v>
      </c>
      <c r="K134" s="70"/>
      <c r="L134" s="70"/>
    </row>
    <row r="135" spans="1:14" customFormat="1" ht="22.5" hidden="1" x14ac:dyDescent="0.25">
      <c r="A135" s="91" t="s">
        <v>247</v>
      </c>
      <c r="B135" s="92" t="s">
        <v>31</v>
      </c>
      <c r="C135" s="93" t="s">
        <v>32</v>
      </c>
      <c r="D135" s="94" t="s">
        <v>33</v>
      </c>
      <c r="E135" s="95" t="s">
        <v>392</v>
      </c>
      <c r="F135" s="31">
        <v>654.08000000000004</v>
      </c>
      <c r="G135" s="31">
        <v>9.5</v>
      </c>
      <c r="H135" s="96">
        <f t="shared" si="8"/>
        <v>6213.76</v>
      </c>
      <c r="I135" s="96">
        <v>97058.31</v>
      </c>
      <c r="J135" s="73">
        <v>1.2</v>
      </c>
      <c r="K135" s="97">
        <f t="shared" si="9"/>
        <v>7456.5119999999997</v>
      </c>
      <c r="L135" s="97">
        <f t="shared" si="10"/>
        <v>116469.97199999999</v>
      </c>
    </row>
    <row r="136" spans="1:14" customFormat="1" ht="33.75" hidden="1" x14ac:dyDescent="0.25">
      <c r="A136" s="7" t="s">
        <v>248</v>
      </c>
      <c r="B136" s="8" t="s">
        <v>133</v>
      </c>
      <c r="C136" s="9" t="s">
        <v>134</v>
      </c>
      <c r="D136" s="10" t="s">
        <v>102</v>
      </c>
      <c r="E136" s="84">
        <v>1</v>
      </c>
      <c r="F136" s="12">
        <v>8918.8799999999992</v>
      </c>
      <c r="G136" s="12">
        <v>9.5</v>
      </c>
      <c r="H136" s="70">
        <f t="shared" si="8"/>
        <v>84729.359999999986</v>
      </c>
      <c r="I136" s="70">
        <v>151678.81</v>
      </c>
      <c r="J136" s="64">
        <v>1.2</v>
      </c>
      <c r="K136" s="70"/>
      <c r="L136" s="70"/>
    </row>
    <row r="137" spans="1:14" customFormat="1" ht="33.75" x14ac:dyDescent="0.25">
      <c r="A137" s="101" t="s">
        <v>249</v>
      </c>
      <c r="B137" s="102" t="s">
        <v>136</v>
      </c>
      <c r="C137" s="29" t="s">
        <v>137</v>
      </c>
      <c r="D137" s="103" t="s">
        <v>138</v>
      </c>
      <c r="E137" s="105">
        <v>1</v>
      </c>
      <c r="F137" s="31">
        <v>175555.37</v>
      </c>
      <c r="G137" s="31">
        <v>9.5</v>
      </c>
      <c r="H137" s="105">
        <v>1667776</v>
      </c>
      <c r="I137" s="72">
        <v>1667775.97</v>
      </c>
      <c r="J137" s="73">
        <v>1.2</v>
      </c>
      <c r="K137" s="106">
        <f t="shared" ref="K137:K199" si="23">H137*J137</f>
        <v>2001331.2</v>
      </c>
      <c r="L137" s="56">
        <f t="shared" ref="L137:L199" si="24">I137*J137</f>
        <v>2001331.1639999999</v>
      </c>
      <c r="M137" s="98">
        <f t="shared" ref="M137:M138" si="25">K137*E137</f>
        <v>2001331.2</v>
      </c>
      <c r="N137" s="107">
        <f t="shared" ref="N137:N138" si="26">M137*0.97</f>
        <v>1941291.264</v>
      </c>
    </row>
    <row r="138" spans="1:14" customFormat="1" ht="45" x14ac:dyDescent="0.25">
      <c r="A138" s="101" t="s">
        <v>250</v>
      </c>
      <c r="B138" s="102" t="s">
        <v>140</v>
      </c>
      <c r="C138" s="29" t="s">
        <v>141</v>
      </c>
      <c r="D138" s="103" t="s">
        <v>138</v>
      </c>
      <c r="E138" s="105">
        <v>1</v>
      </c>
      <c r="F138" s="31">
        <v>378541.26</v>
      </c>
      <c r="G138" s="31">
        <v>9.5</v>
      </c>
      <c r="H138" s="105">
        <v>3596142</v>
      </c>
      <c r="I138" s="72">
        <v>3596141.95</v>
      </c>
      <c r="J138" s="73">
        <v>1.2</v>
      </c>
      <c r="K138" s="106">
        <f t="shared" si="23"/>
        <v>4315370.3999999994</v>
      </c>
      <c r="L138" s="56">
        <f t="shared" si="24"/>
        <v>4315370.34</v>
      </c>
      <c r="M138" s="98">
        <f t="shared" si="25"/>
        <v>4315370.3999999994</v>
      </c>
      <c r="N138" s="107">
        <f t="shared" si="26"/>
        <v>4185909.2879999992</v>
      </c>
    </row>
    <row r="139" spans="1:14" customFormat="1" ht="33.75" hidden="1" x14ac:dyDescent="0.25">
      <c r="A139" s="7" t="s">
        <v>251</v>
      </c>
      <c r="B139" s="8" t="s">
        <v>143</v>
      </c>
      <c r="C139" s="9" t="s">
        <v>144</v>
      </c>
      <c r="D139" s="10" t="s">
        <v>41</v>
      </c>
      <c r="E139" s="84">
        <v>1</v>
      </c>
      <c r="F139" s="12">
        <v>1184.79</v>
      </c>
      <c r="G139" s="12">
        <v>9.5</v>
      </c>
      <c r="H139" s="70">
        <f t="shared" ref="H139:H200" si="27">F139*G139</f>
        <v>11255.504999999999</v>
      </c>
      <c r="I139" s="70">
        <v>22765.05</v>
      </c>
      <c r="J139" s="64">
        <v>1.2</v>
      </c>
      <c r="K139" s="70"/>
      <c r="L139" s="70"/>
    </row>
    <row r="140" spans="1:14" customFormat="1" ht="33.75" hidden="1" x14ac:dyDescent="0.25">
      <c r="A140" s="7" t="s">
        <v>252</v>
      </c>
      <c r="B140" s="8" t="s">
        <v>146</v>
      </c>
      <c r="C140" s="9" t="s">
        <v>147</v>
      </c>
      <c r="D140" s="10" t="s">
        <v>41</v>
      </c>
      <c r="E140" s="84">
        <v>-2</v>
      </c>
      <c r="F140" s="11">
        <v>266.67</v>
      </c>
      <c r="G140" s="11">
        <v>9.5</v>
      </c>
      <c r="H140" s="70">
        <f t="shared" si="27"/>
        <v>2533.3650000000002</v>
      </c>
      <c r="I140" s="70">
        <v>-5066.7299999999996</v>
      </c>
      <c r="J140" s="64">
        <v>1.2</v>
      </c>
      <c r="K140" s="70"/>
      <c r="L140" s="70"/>
    </row>
    <row r="141" spans="1:14" customFormat="1" ht="33.75" x14ac:dyDescent="0.25">
      <c r="A141" s="101" t="s">
        <v>253</v>
      </c>
      <c r="B141" s="102" t="s">
        <v>149</v>
      </c>
      <c r="C141" s="29" t="s">
        <v>150</v>
      </c>
      <c r="D141" s="103" t="s">
        <v>41</v>
      </c>
      <c r="E141" s="105">
        <v>2</v>
      </c>
      <c r="F141" s="31">
        <v>4617.22</v>
      </c>
      <c r="G141" s="31">
        <v>9.5</v>
      </c>
      <c r="H141" s="105">
        <v>43863.55</v>
      </c>
      <c r="I141" s="72">
        <v>87727.12</v>
      </c>
      <c r="J141" s="73">
        <v>1.2</v>
      </c>
      <c r="K141" s="106">
        <f t="shared" si="23"/>
        <v>52636.26</v>
      </c>
      <c r="L141" s="56">
        <f t="shared" si="24"/>
        <v>105272.54399999999</v>
      </c>
      <c r="M141" s="98">
        <f t="shared" ref="M141:M143" si="28">K141*E141</f>
        <v>105272.52</v>
      </c>
      <c r="N141" s="107">
        <f t="shared" ref="N141:N143" si="29">M141*0.97</f>
        <v>102114.3444</v>
      </c>
    </row>
    <row r="142" spans="1:14" customFormat="1" ht="45" x14ac:dyDescent="0.25">
      <c r="A142" s="101" t="s">
        <v>254</v>
      </c>
      <c r="B142" s="102" t="s">
        <v>152</v>
      </c>
      <c r="C142" s="29" t="s">
        <v>153</v>
      </c>
      <c r="D142" s="103" t="s">
        <v>41</v>
      </c>
      <c r="E142" s="105">
        <v>1</v>
      </c>
      <c r="F142" s="31">
        <v>16503.3</v>
      </c>
      <c r="G142" s="31">
        <v>9.5</v>
      </c>
      <c r="H142" s="105">
        <v>156781.37</v>
      </c>
      <c r="I142" s="72">
        <v>156781.35</v>
      </c>
      <c r="J142" s="73">
        <v>1.2</v>
      </c>
      <c r="K142" s="106">
        <f t="shared" si="23"/>
        <v>188137.644</v>
      </c>
      <c r="L142" s="56">
        <f t="shared" si="24"/>
        <v>188137.62</v>
      </c>
      <c r="M142" s="98">
        <f t="shared" si="28"/>
        <v>188137.644</v>
      </c>
      <c r="N142" s="107">
        <f t="shared" si="29"/>
        <v>182493.51467999999</v>
      </c>
    </row>
    <row r="143" spans="1:14" customFormat="1" ht="33.75" hidden="1" x14ac:dyDescent="0.25">
      <c r="A143" s="27" t="s">
        <v>255</v>
      </c>
      <c r="B143" s="28" t="s">
        <v>155</v>
      </c>
      <c r="C143" s="29" t="s">
        <v>47</v>
      </c>
      <c r="D143" s="30" t="s">
        <v>41</v>
      </c>
      <c r="E143" s="72">
        <v>1</v>
      </c>
      <c r="F143" s="31">
        <v>439.8</v>
      </c>
      <c r="G143" s="31">
        <v>9.5</v>
      </c>
      <c r="H143" s="72">
        <v>4178.12</v>
      </c>
      <c r="I143" s="72">
        <v>4178.13</v>
      </c>
      <c r="J143" s="73">
        <v>1.2</v>
      </c>
      <c r="K143" s="56">
        <f t="shared" si="23"/>
        <v>5013.7439999999997</v>
      </c>
      <c r="L143" s="56">
        <f t="shared" si="24"/>
        <v>5013.7560000000003</v>
      </c>
      <c r="M143" s="98">
        <f t="shared" si="28"/>
        <v>5013.7439999999997</v>
      </c>
      <c r="N143" s="107">
        <f t="shared" si="29"/>
        <v>4863.3316799999993</v>
      </c>
    </row>
    <row r="144" spans="1:14" customFormat="1" ht="45" hidden="1" x14ac:dyDescent="0.25">
      <c r="A144" s="7" t="s">
        <v>256</v>
      </c>
      <c r="B144" s="8" t="s">
        <v>157</v>
      </c>
      <c r="C144" s="9" t="s">
        <v>158</v>
      </c>
      <c r="D144" s="10" t="s">
        <v>159</v>
      </c>
      <c r="E144" s="82" t="s">
        <v>160</v>
      </c>
      <c r="F144" s="12">
        <v>10773.12</v>
      </c>
      <c r="G144" s="12">
        <v>9.5</v>
      </c>
      <c r="H144" s="70">
        <f t="shared" si="27"/>
        <v>102344.64000000001</v>
      </c>
      <c r="I144" s="70">
        <v>9526.58</v>
      </c>
      <c r="J144" s="64">
        <v>1.2</v>
      </c>
      <c r="K144" s="70"/>
      <c r="L144" s="70"/>
    </row>
    <row r="145" spans="1:14" customFormat="1" ht="33.75" hidden="1" x14ac:dyDescent="0.25">
      <c r="A145" s="7" t="s">
        <v>257</v>
      </c>
      <c r="B145" s="8" t="s">
        <v>162</v>
      </c>
      <c r="C145" s="9" t="s">
        <v>163</v>
      </c>
      <c r="D145" s="10" t="s">
        <v>51</v>
      </c>
      <c r="E145" s="85">
        <v>-2.9000000000000001E-2</v>
      </c>
      <c r="F145" s="12">
        <v>9727.3700000000008</v>
      </c>
      <c r="G145" s="12">
        <v>9.5</v>
      </c>
      <c r="H145" s="70">
        <f t="shared" si="27"/>
        <v>92410.015000000014</v>
      </c>
      <c r="I145" s="70">
        <v>-2679.89</v>
      </c>
      <c r="J145" s="64">
        <v>1.2</v>
      </c>
      <c r="K145" s="70"/>
      <c r="L145" s="70"/>
    </row>
    <row r="146" spans="1:14" customFormat="1" ht="33.75" hidden="1" x14ac:dyDescent="0.25">
      <c r="A146" s="27" t="s">
        <v>258</v>
      </c>
      <c r="B146" s="28" t="s">
        <v>165</v>
      </c>
      <c r="C146" s="29" t="s">
        <v>47</v>
      </c>
      <c r="D146" s="30" t="s">
        <v>54</v>
      </c>
      <c r="E146" s="83" t="s">
        <v>390</v>
      </c>
      <c r="F146" s="31">
        <v>39241.019999999997</v>
      </c>
      <c r="G146" s="31">
        <v>9.5</v>
      </c>
      <c r="H146" s="72">
        <v>372789.63</v>
      </c>
      <c r="I146" s="72">
        <v>134204.28</v>
      </c>
      <c r="J146" s="73">
        <v>1.2</v>
      </c>
      <c r="K146" s="56">
        <f t="shared" si="23"/>
        <v>447347.55599999998</v>
      </c>
      <c r="L146" s="56">
        <f t="shared" si="24"/>
        <v>161045.136</v>
      </c>
      <c r="M146" s="100">
        <v>161045.13</v>
      </c>
      <c r="N146" s="107">
        <f t="shared" ref="N146:N147" si="30">M146*0.97</f>
        <v>156213.77609999999</v>
      </c>
    </row>
    <row r="147" spans="1:14" customFormat="1" ht="33.75" hidden="1" x14ac:dyDescent="0.25">
      <c r="A147" s="27" t="s">
        <v>259</v>
      </c>
      <c r="B147" s="28" t="s">
        <v>53</v>
      </c>
      <c r="C147" s="29" t="s">
        <v>47</v>
      </c>
      <c r="D147" s="30" t="s">
        <v>54</v>
      </c>
      <c r="E147" s="72">
        <v>2.9000000000000001E-2</v>
      </c>
      <c r="F147" s="31">
        <v>29076.36</v>
      </c>
      <c r="G147" s="31">
        <v>9.5</v>
      </c>
      <c r="H147" s="72">
        <v>276225.40000000002</v>
      </c>
      <c r="I147" s="72">
        <v>8010.54</v>
      </c>
      <c r="J147" s="73">
        <v>1.2</v>
      </c>
      <c r="K147" s="56">
        <f t="shared" si="23"/>
        <v>331470.48000000004</v>
      </c>
      <c r="L147" s="56">
        <f t="shared" si="24"/>
        <v>9612.6479999999992</v>
      </c>
      <c r="M147" s="98">
        <f t="shared" ref="M147" si="31">K147*E147</f>
        <v>9612.6439200000023</v>
      </c>
      <c r="N147" s="107">
        <f t="shared" si="30"/>
        <v>9324.2646024000023</v>
      </c>
    </row>
    <row r="148" spans="1:14" customFormat="1" ht="33.75" hidden="1" x14ac:dyDescent="0.25">
      <c r="A148" s="7" t="s">
        <v>260</v>
      </c>
      <c r="B148" s="8" t="s">
        <v>168</v>
      </c>
      <c r="C148" s="9" t="s">
        <v>169</v>
      </c>
      <c r="D148" s="10" t="s">
        <v>77</v>
      </c>
      <c r="E148" s="82" t="s">
        <v>202</v>
      </c>
      <c r="F148" s="12">
        <v>13641.94</v>
      </c>
      <c r="G148" s="12">
        <v>9.5</v>
      </c>
      <c r="H148" s="70">
        <f t="shared" si="27"/>
        <v>129598.43000000001</v>
      </c>
      <c r="I148" s="70">
        <v>3388.24</v>
      </c>
      <c r="J148" s="64">
        <v>1.2</v>
      </c>
      <c r="K148" s="70"/>
      <c r="L148" s="70"/>
    </row>
    <row r="149" spans="1:14" customFormat="1" ht="33.75" hidden="1" x14ac:dyDescent="0.25">
      <c r="A149" s="91" t="s">
        <v>261</v>
      </c>
      <c r="B149" s="92" t="s">
        <v>80</v>
      </c>
      <c r="C149" s="93" t="s">
        <v>81</v>
      </c>
      <c r="D149" s="94" t="s">
        <v>33</v>
      </c>
      <c r="E149" s="96">
        <v>15.561</v>
      </c>
      <c r="F149" s="31">
        <v>196.81</v>
      </c>
      <c r="G149" s="31">
        <v>9.5</v>
      </c>
      <c r="H149" s="96">
        <f t="shared" si="27"/>
        <v>1869.6949999999999</v>
      </c>
      <c r="I149" s="96">
        <v>29094.32</v>
      </c>
      <c r="J149" s="73">
        <v>1.2</v>
      </c>
      <c r="K149" s="97">
        <f t="shared" si="23"/>
        <v>2243.634</v>
      </c>
      <c r="L149" s="97">
        <f t="shared" si="24"/>
        <v>34913.184000000001</v>
      </c>
    </row>
    <row r="150" spans="1:14" customFormat="1" ht="15" hidden="1" customHeight="1" x14ac:dyDescent="0.25">
      <c r="A150" s="47" t="s">
        <v>82</v>
      </c>
      <c r="B150" s="47"/>
      <c r="C150" s="48"/>
      <c r="D150" s="48"/>
      <c r="E150" s="48"/>
      <c r="F150" s="23"/>
      <c r="G150" s="23">
        <v>9.5</v>
      </c>
      <c r="H150" s="74">
        <f t="shared" si="27"/>
        <v>0</v>
      </c>
      <c r="I150" s="62"/>
      <c r="J150" s="68">
        <v>1.2</v>
      </c>
      <c r="K150" s="74"/>
      <c r="L150" s="74"/>
    </row>
    <row r="151" spans="1:14" customFormat="1" ht="45" hidden="1" x14ac:dyDescent="0.25">
      <c r="A151" s="7" t="s">
        <v>262</v>
      </c>
      <c r="B151" s="8" t="s">
        <v>84</v>
      </c>
      <c r="C151" s="9" t="s">
        <v>85</v>
      </c>
      <c r="D151" s="10" t="s">
        <v>86</v>
      </c>
      <c r="E151" s="86">
        <v>38.1</v>
      </c>
      <c r="F151" s="11">
        <v>3.28</v>
      </c>
      <c r="G151" s="11">
        <v>9.5</v>
      </c>
      <c r="H151" s="70">
        <f t="shared" si="27"/>
        <v>31.159999999999997</v>
      </c>
      <c r="I151" s="70">
        <v>1963.25</v>
      </c>
      <c r="J151" s="64">
        <v>1.2</v>
      </c>
      <c r="K151" s="70"/>
      <c r="L151" s="70"/>
    </row>
    <row r="152" spans="1:14" customFormat="1" ht="45" hidden="1" x14ac:dyDescent="0.25">
      <c r="A152" s="7" t="s">
        <v>263</v>
      </c>
      <c r="B152" s="8" t="s">
        <v>174</v>
      </c>
      <c r="C152" s="9" t="s">
        <v>89</v>
      </c>
      <c r="D152" s="10" t="s">
        <v>86</v>
      </c>
      <c r="E152" s="86">
        <v>9.9</v>
      </c>
      <c r="F152" s="11">
        <v>8.39</v>
      </c>
      <c r="G152" s="11">
        <v>9.5</v>
      </c>
      <c r="H152" s="70">
        <f t="shared" si="27"/>
        <v>79.705000000000013</v>
      </c>
      <c r="I152" s="70">
        <v>1304.8900000000001</v>
      </c>
      <c r="J152" s="64">
        <v>1.2</v>
      </c>
      <c r="K152" s="70"/>
      <c r="L152" s="70"/>
    </row>
    <row r="153" spans="1:14" customFormat="1" ht="33.75" hidden="1" x14ac:dyDescent="0.25">
      <c r="A153" s="7" t="s">
        <v>264</v>
      </c>
      <c r="B153" s="8" t="s">
        <v>176</v>
      </c>
      <c r="C153" s="9" t="s">
        <v>92</v>
      </c>
      <c r="D153" s="10" t="s">
        <v>86</v>
      </c>
      <c r="E153" s="84">
        <v>5</v>
      </c>
      <c r="F153" s="11">
        <v>10.88</v>
      </c>
      <c r="G153" s="11">
        <v>9.5</v>
      </c>
      <c r="H153" s="70">
        <f t="shared" si="27"/>
        <v>103.36000000000001</v>
      </c>
      <c r="I153" s="69">
        <v>854.62</v>
      </c>
      <c r="J153" s="64">
        <v>1.2</v>
      </c>
      <c r="K153" s="70"/>
      <c r="L153" s="70"/>
    </row>
    <row r="154" spans="1:14" customFormat="1" ht="33.75" hidden="1" x14ac:dyDescent="0.25">
      <c r="A154" s="7" t="s">
        <v>265</v>
      </c>
      <c r="B154" s="8" t="s">
        <v>94</v>
      </c>
      <c r="C154" s="9" t="s">
        <v>95</v>
      </c>
      <c r="D154" s="10" t="s">
        <v>86</v>
      </c>
      <c r="E154" s="82" t="s">
        <v>266</v>
      </c>
      <c r="F154" s="11">
        <v>3.86</v>
      </c>
      <c r="G154" s="11">
        <v>9.5</v>
      </c>
      <c r="H154" s="70">
        <f t="shared" si="27"/>
        <v>36.67</v>
      </c>
      <c r="I154" s="70">
        <v>3318.29</v>
      </c>
      <c r="J154" s="64">
        <v>1.2</v>
      </c>
      <c r="K154" s="70"/>
      <c r="L154" s="70"/>
    </row>
    <row r="155" spans="1:14" customFormat="1" ht="15" hidden="1" x14ac:dyDescent="0.25">
      <c r="A155" s="13"/>
      <c r="B155" s="24" t="s">
        <v>267</v>
      </c>
      <c r="C155" s="24"/>
      <c r="D155" s="24"/>
      <c r="E155" s="87"/>
      <c r="F155" s="24"/>
      <c r="G155" s="14">
        <v>9.5</v>
      </c>
      <c r="H155" s="70">
        <f t="shared" si="27"/>
        <v>0</v>
      </c>
      <c r="I155" s="75">
        <v>6118778.5300000003</v>
      </c>
      <c r="J155" s="64">
        <v>1.2</v>
      </c>
      <c r="K155" s="70"/>
      <c r="L155" s="70"/>
    </row>
    <row r="156" spans="1:14" customFormat="1" ht="15" hidden="1" customHeight="1" x14ac:dyDescent="0.25">
      <c r="A156" s="47" t="s">
        <v>268</v>
      </c>
      <c r="B156" s="47"/>
      <c r="C156" s="48"/>
      <c r="D156" s="48"/>
      <c r="E156" s="48"/>
      <c r="F156" s="23"/>
      <c r="G156" s="23">
        <v>9.5</v>
      </c>
      <c r="H156" s="74">
        <f t="shared" si="27"/>
        <v>0</v>
      </c>
      <c r="I156" s="62"/>
      <c r="J156" s="68">
        <v>1.2</v>
      </c>
      <c r="K156" s="74"/>
      <c r="L156" s="74"/>
    </row>
    <row r="157" spans="1:14" customFormat="1" ht="33.75" hidden="1" x14ac:dyDescent="0.25">
      <c r="A157" s="7" t="s">
        <v>269</v>
      </c>
      <c r="B157" s="8" t="s">
        <v>100</v>
      </c>
      <c r="C157" s="9" t="s">
        <v>101</v>
      </c>
      <c r="D157" s="10" t="s">
        <v>102</v>
      </c>
      <c r="E157" s="84">
        <v>1</v>
      </c>
      <c r="F157" s="11">
        <v>426.66</v>
      </c>
      <c r="G157" s="11">
        <v>9.5</v>
      </c>
      <c r="H157" s="70">
        <f t="shared" si="27"/>
        <v>4053.2700000000004</v>
      </c>
      <c r="I157" s="70">
        <v>17603.18</v>
      </c>
      <c r="J157" s="64">
        <v>1.2</v>
      </c>
      <c r="K157" s="70"/>
      <c r="L157" s="70"/>
    </row>
    <row r="158" spans="1:14" customFormat="1" ht="33.75" hidden="1" x14ac:dyDescent="0.25">
      <c r="A158" s="7" t="s">
        <v>270</v>
      </c>
      <c r="B158" s="8" t="s">
        <v>19</v>
      </c>
      <c r="C158" s="9" t="s">
        <v>20</v>
      </c>
      <c r="D158" s="10" t="s">
        <v>11</v>
      </c>
      <c r="E158" s="82" t="s">
        <v>271</v>
      </c>
      <c r="F158" s="11">
        <v>379.68</v>
      </c>
      <c r="G158" s="11">
        <v>9.5</v>
      </c>
      <c r="H158" s="70">
        <f t="shared" si="27"/>
        <v>3606.96</v>
      </c>
      <c r="I158" s="70">
        <v>2788.38</v>
      </c>
      <c r="J158" s="64">
        <v>1.2</v>
      </c>
      <c r="K158" s="70"/>
      <c r="L158" s="70"/>
    </row>
    <row r="159" spans="1:14" customFormat="1" ht="33.75" hidden="1" x14ac:dyDescent="0.25">
      <c r="A159" s="7" t="s">
        <v>272</v>
      </c>
      <c r="B159" s="8" t="s">
        <v>23</v>
      </c>
      <c r="C159" s="9" t="s">
        <v>24</v>
      </c>
      <c r="D159" s="10" t="s">
        <v>11</v>
      </c>
      <c r="E159" s="82" t="s">
        <v>273</v>
      </c>
      <c r="F159" s="11">
        <v>348.46</v>
      </c>
      <c r="G159" s="11">
        <v>9.5</v>
      </c>
      <c r="H159" s="70">
        <f t="shared" si="27"/>
        <v>3310.37</v>
      </c>
      <c r="I159" s="70">
        <v>1307.8699999999999</v>
      </c>
      <c r="J159" s="64">
        <v>1.2</v>
      </c>
      <c r="K159" s="70"/>
      <c r="L159" s="70"/>
    </row>
    <row r="160" spans="1:14" customFormat="1" ht="33.75" hidden="1" x14ac:dyDescent="0.25">
      <c r="A160" s="7" t="s">
        <v>274</v>
      </c>
      <c r="B160" s="8" t="s">
        <v>27</v>
      </c>
      <c r="C160" s="9" t="s">
        <v>28</v>
      </c>
      <c r="D160" s="10" t="s">
        <v>11</v>
      </c>
      <c r="E160" s="82" t="s">
        <v>275</v>
      </c>
      <c r="F160" s="12">
        <v>5459.07</v>
      </c>
      <c r="G160" s="12">
        <v>9.5</v>
      </c>
      <c r="H160" s="70">
        <f t="shared" si="27"/>
        <v>51861.164999999994</v>
      </c>
      <c r="I160" s="70">
        <v>12877.04</v>
      </c>
      <c r="J160" s="64">
        <v>1.2</v>
      </c>
      <c r="K160" s="70"/>
      <c r="L160" s="70"/>
    </row>
    <row r="161" spans="1:13" customFormat="1" ht="22.5" hidden="1" x14ac:dyDescent="0.25">
      <c r="A161" s="91" t="s">
        <v>276</v>
      </c>
      <c r="B161" s="92" t="s">
        <v>31</v>
      </c>
      <c r="C161" s="93" t="s">
        <v>32</v>
      </c>
      <c r="D161" s="94" t="s">
        <v>33</v>
      </c>
      <c r="E161" s="95" t="s">
        <v>395</v>
      </c>
      <c r="F161" s="31">
        <v>654.08000000000004</v>
      </c>
      <c r="G161" s="31">
        <v>9.5</v>
      </c>
      <c r="H161" s="96">
        <f t="shared" si="27"/>
        <v>6213.76</v>
      </c>
      <c r="I161" s="96">
        <v>109610.03</v>
      </c>
      <c r="J161" s="73">
        <v>1.2</v>
      </c>
      <c r="K161" s="97">
        <f t="shared" si="23"/>
        <v>7456.5119999999997</v>
      </c>
      <c r="L161" s="97">
        <f t="shared" si="24"/>
        <v>131532.03599999999</v>
      </c>
    </row>
    <row r="162" spans="1:13" customFormat="1" ht="33.75" hidden="1" x14ac:dyDescent="0.25">
      <c r="A162" s="7" t="s">
        <v>277</v>
      </c>
      <c r="B162" s="8" t="s">
        <v>133</v>
      </c>
      <c r="C162" s="9" t="s">
        <v>134</v>
      </c>
      <c r="D162" s="10" t="s">
        <v>102</v>
      </c>
      <c r="E162" s="84">
        <v>1</v>
      </c>
      <c r="F162" s="12">
        <v>8918.8799999999992</v>
      </c>
      <c r="G162" s="12">
        <v>9.5</v>
      </c>
      <c r="H162" s="70">
        <f t="shared" si="27"/>
        <v>84729.359999999986</v>
      </c>
      <c r="I162" s="70">
        <v>151678.81</v>
      </c>
      <c r="J162" s="64">
        <v>1.2</v>
      </c>
      <c r="K162" s="70"/>
      <c r="L162" s="70"/>
    </row>
    <row r="163" spans="1:13" customFormat="1" ht="33.75" hidden="1" x14ac:dyDescent="0.25">
      <c r="A163" s="27" t="s">
        <v>278</v>
      </c>
      <c r="B163" s="28" t="s">
        <v>136</v>
      </c>
      <c r="C163" s="29" t="s">
        <v>137</v>
      </c>
      <c r="D163" s="30" t="s">
        <v>138</v>
      </c>
      <c r="E163" s="72">
        <v>1</v>
      </c>
      <c r="F163" s="31">
        <v>175555.37</v>
      </c>
      <c r="G163" s="31">
        <v>9.5</v>
      </c>
      <c r="H163" s="72">
        <v>1667776</v>
      </c>
      <c r="I163" s="72">
        <v>1667775.97</v>
      </c>
      <c r="J163" s="73">
        <v>1.2</v>
      </c>
      <c r="K163" s="56">
        <f t="shared" si="23"/>
        <v>2001331.2</v>
      </c>
      <c r="L163" s="56">
        <f t="shared" si="24"/>
        <v>2001331.1639999999</v>
      </c>
      <c r="M163" s="98"/>
    </row>
    <row r="164" spans="1:13" customFormat="1" ht="45" hidden="1" x14ac:dyDescent="0.25">
      <c r="A164" s="27" t="s">
        <v>279</v>
      </c>
      <c r="B164" s="28" t="s">
        <v>140</v>
      </c>
      <c r="C164" s="29" t="s">
        <v>141</v>
      </c>
      <c r="D164" s="30" t="s">
        <v>138</v>
      </c>
      <c r="E164" s="72">
        <v>1</v>
      </c>
      <c r="F164" s="31">
        <v>378541.26</v>
      </c>
      <c r="G164" s="31">
        <v>9.5</v>
      </c>
      <c r="H164" s="72">
        <v>3596142</v>
      </c>
      <c r="I164" s="72">
        <v>3596141.95</v>
      </c>
      <c r="J164" s="73">
        <v>1.2</v>
      </c>
      <c r="K164" s="56">
        <f t="shared" si="23"/>
        <v>4315370.3999999994</v>
      </c>
      <c r="L164" s="56">
        <f t="shared" si="24"/>
        <v>4315370.34</v>
      </c>
      <c r="M164" s="98"/>
    </row>
    <row r="165" spans="1:13" customFormat="1" ht="33.75" hidden="1" x14ac:dyDescent="0.25">
      <c r="A165" s="7" t="s">
        <v>280</v>
      </c>
      <c r="B165" s="8" t="s">
        <v>143</v>
      </c>
      <c r="C165" s="9" t="s">
        <v>144</v>
      </c>
      <c r="D165" s="10" t="s">
        <v>41</v>
      </c>
      <c r="E165" s="84">
        <v>1</v>
      </c>
      <c r="F165" s="12">
        <v>1184.79</v>
      </c>
      <c r="G165" s="12">
        <v>9.5</v>
      </c>
      <c r="H165" s="70">
        <f t="shared" si="27"/>
        <v>11255.504999999999</v>
      </c>
      <c r="I165" s="70">
        <v>22765.05</v>
      </c>
      <c r="J165" s="64">
        <v>1.2</v>
      </c>
      <c r="K165" s="70"/>
      <c r="L165" s="70"/>
    </row>
    <row r="166" spans="1:13" customFormat="1" ht="33.75" hidden="1" x14ac:dyDescent="0.25">
      <c r="A166" s="7" t="s">
        <v>281</v>
      </c>
      <c r="B166" s="8" t="s">
        <v>146</v>
      </c>
      <c r="C166" s="9" t="s">
        <v>147</v>
      </c>
      <c r="D166" s="10" t="s">
        <v>41</v>
      </c>
      <c r="E166" s="84">
        <v>-2</v>
      </c>
      <c r="F166" s="11">
        <v>266.67</v>
      </c>
      <c r="G166" s="11">
        <v>9.5</v>
      </c>
      <c r="H166" s="70">
        <f t="shared" si="27"/>
        <v>2533.3650000000002</v>
      </c>
      <c r="I166" s="70">
        <v>-5066.7299999999996</v>
      </c>
      <c r="J166" s="64">
        <v>1.2</v>
      </c>
      <c r="K166" s="70"/>
      <c r="L166" s="70"/>
    </row>
    <row r="167" spans="1:13" customFormat="1" ht="33.75" hidden="1" x14ac:dyDescent="0.25">
      <c r="A167" s="27" t="s">
        <v>282</v>
      </c>
      <c r="B167" s="28" t="s">
        <v>149</v>
      </c>
      <c r="C167" s="29" t="s">
        <v>150</v>
      </c>
      <c r="D167" s="30" t="s">
        <v>41</v>
      </c>
      <c r="E167" s="72">
        <v>2</v>
      </c>
      <c r="F167" s="31">
        <v>4617.22</v>
      </c>
      <c r="G167" s="31">
        <v>9.5</v>
      </c>
      <c r="H167" s="72">
        <v>43863.55</v>
      </c>
      <c r="I167" s="72">
        <v>87727.12</v>
      </c>
      <c r="J167" s="73">
        <v>1.2</v>
      </c>
      <c r="K167" s="56">
        <f t="shared" si="23"/>
        <v>52636.26</v>
      </c>
      <c r="L167" s="56">
        <f t="shared" si="24"/>
        <v>105272.54399999999</v>
      </c>
      <c r="M167" s="98"/>
    </row>
    <row r="168" spans="1:13" customFormat="1" ht="45" hidden="1" x14ac:dyDescent="0.25">
      <c r="A168" s="27" t="s">
        <v>283</v>
      </c>
      <c r="B168" s="28" t="s">
        <v>152</v>
      </c>
      <c r="C168" s="29" t="s">
        <v>153</v>
      </c>
      <c r="D168" s="30" t="s">
        <v>41</v>
      </c>
      <c r="E168" s="72">
        <v>1</v>
      </c>
      <c r="F168" s="31">
        <v>16503.3</v>
      </c>
      <c r="G168" s="31">
        <v>9.5</v>
      </c>
      <c r="H168" s="72">
        <v>156781.37</v>
      </c>
      <c r="I168" s="72">
        <v>156781.35</v>
      </c>
      <c r="J168" s="73">
        <v>1.2</v>
      </c>
      <c r="K168" s="56">
        <f t="shared" si="23"/>
        <v>188137.644</v>
      </c>
      <c r="L168" s="56">
        <f t="shared" si="24"/>
        <v>188137.62</v>
      </c>
      <c r="M168" s="98"/>
    </row>
    <row r="169" spans="1:13" customFormat="1" ht="33.75" hidden="1" x14ac:dyDescent="0.25">
      <c r="A169" s="27" t="s">
        <v>284</v>
      </c>
      <c r="B169" s="28" t="s">
        <v>155</v>
      </c>
      <c r="C169" s="29" t="s">
        <v>47</v>
      </c>
      <c r="D169" s="30" t="s">
        <v>41</v>
      </c>
      <c r="E169" s="72">
        <v>1</v>
      </c>
      <c r="F169" s="31">
        <v>439.8</v>
      </c>
      <c r="G169" s="31">
        <v>9.5</v>
      </c>
      <c r="H169" s="72">
        <v>4178.12</v>
      </c>
      <c r="I169" s="72">
        <v>4178.13</v>
      </c>
      <c r="J169" s="73">
        <v>1.2</v>
      </c>
      <c r="K169" s="56">
        <f t="shared" si="23"/>
        <v>5013.7439999999997</v>
      </c>
      <c r="L169" s="56">
        <f t="shared" si="24"/>
        <v>5013.7560000000003</v>
      </c>
      <c r="M169" s="98"/>
    </row>
    <row r="170" spans="1:13" customFormat="1" ht="45" hidden="1" x14ac:dyDescent="0.25">
      <c r="A170" s="7" t="s">
        <v>285</v>
      </c>
      <c r="B170" s="8" t="s">
        <v>157</v>
      </c>
      <c r="C170" s="9" t="s">
        <v>158</v>
      </c>
      <c r="D170" s="10" t="s">
        <v>159</v>
      </c>
      <c r="E170" s="82" t="s">
        <v>160</v>
      </c>
      <c r="F170" s="12">
        <v>10773.12</v>
      </c>
      <c r="G170" s="12">
        <v>9.5</v>
      </c>
      <c r="H170" s="70">
        <f t="shared" si="27"/>
        <v>102344.64000000001</v>
      </c>
      <c r="I170" s="70">
        <v>9526.58</v>
      </c>
      <c r="J170" s="64">
        <v>1.2</v>
      </c>
      <c r="K170" s="70"/>
      <c r="L170" s="70"/>
    </row>
    <row r="171" spans="1:13" customFormat="1" ht="33.75" hidden="1" x14ac:dyDescent="0.25">
      <c r="A171" s="7" t="s">
        <v>286</v>
      </c>
      <c r="B171" s="8" t="s">
        <v>162</v>
      </c>
      <c r="C171" s="9" t="s">
        <v>163</v>
      </c>
      <c r="D171" s="10" t="s">
        <v>51</v>
      </c>
      <c r="E171" s="85">
        <v>-2.9000000000000001E-2</v>
      </c>
      <c r="F171" s="12">
        <v>9727.3700000000008</v>
      </c>
      <c r="G171" s="12">
        <v>9.5</v>
      </c>
      <c r="H171" s="70">
        <f t="shared" si="27"/>
        <v>92410.015000000014</v>
      </c>
      <c r="I171" s="70">
        <v>-2679.89</v>
      </c>
      <c r="J171" s="64">
        <v>1.2</v>
      </c>
      <c r="K171" s="70"/>
      <c r="L171" s="70"/>
    </row>
    <row r="172" spans="1:13" customFormat="1" ht="33.75" hidden="1" x14ac:dyDescent="0.25">
      <c r="A172" s="27" t="s">
        <v>287</v>
      </c>
      <c r="B172" s="28" t="s">
        <v>165</v>
      </c>
      <c r="C172" s="29" t="s">
        <v>47</v>
      </c>
      <c r="D172" s="30" t="s">
        <v>54</v>
      </c>
      <c r="E172" s="72">
        <v>0.36</v>
      </c>
      <c r="F172" s="31">
        <v>39241.019999999997</v>
      </c>
      <c r="G172" s="31">
        <v>9.5</v>
      </c>
      <c r="H172" s="72">
        <v>372789.63</v>
      </c>
      <c r="I172" s="72">
        <v>134204.28</v>
      </c>
      <c r="J172" s="73">
        <v>1.2</v>
      </c>
      <c r="K172" s="56">
        <f t="shared" si="23"/>
        <v>447347.55599999998</v>
      </c>
      <c r="L172" s="56">
        <f t="shared" si="24"/>
        <v>161045.136</v>
      </c>
      <c r="M172" s="98"/>
    </row>
    <row r="173" spans="1:13" customFormat="1" ht="33.75" hidden="1" x14ac:dyDescent="0.25">
      <c r="A173" s="27" t="s">
        <v>288</v>
      </c>
      <c r="B173" s="28" t="s">
        <v>53</v>
      </c>
      <c r="C173" s="29" t="s">
        <v>47</v>
      </c>
      <c r="D173" s="30" t="s">
        <v>54</v>
      </c>
      <c r="E173" s="72">
        <v>2.9000000000000001E-2</v>
      </c>
      <c r="F173" s="31">
        <v>29076.36</v>
      </c>
      <c r="G173" s="31">
        <v>9.5</v>
      </c>
      <c r="H173" s="72">
        <v>276225.40000000002</v>
      </c>
      <c r="I173" s="72">
        <v>8010.54</v>
      </c>
      <c r="J173" s="73">
        <v>1.2</v>
      </c>
      <c r="K173" s="56">
        <f t="shared" si="23"/>
        <v>331470.48000000004</v>
      </c>
      <c r="L173" s="56">
        <f t="shared" si="24"/>
        <v>9612.6479999999992</v>
      </c>
      <c r="M173" s="98"/>
    </row>
    <row r="174" spans="1:13" customFormat="1" ht="33.75" hidden="1" x14ac:dyDescent="0.25">
      <c r="A174" s="7" t="s">
        <v>289</v>
      </c>
      <c r="B174" s="8" t="s">
        <v>168</v>
      </c>
      <c r="C174" s="9" t="s">
        <v>169</v>
      </c>
      <c r="D174" s="10" t="s">
        <v>77</v>
      </c>
      <c r="E174" s="82" t="s">
        <v>202</v>
      </c>
      <c r="F174" s="12">
        <v>13641.94</v>
      </c>
      <c r="G174" s="12">
        <v>9.5</v>
      </c>
      <c r="H174" s="70">
        <f t="shared" si="27"/>
        <v>129598.43000000001</v>
      </c>
      <c r="I174" s="70">
        <v>3388.24</v>
      </c>
      <c r="J174" s="64">
        <v>1.2</v>
      </c>
      <c r="K174" s="70"/>
      <c r="L174" s="70"/>
    </row>
    <row r="175" spans="1:13" customFormat="1" ht="33.75" hidden="1" x14ac:dyDescent="0.25">
      <c r="A175" s="91" t="s">
        <v>290</v>
      </c>
      <c r="B175" s="92" t="s">
        <v>80</v>
      </c>
      <c r="C175" s="93" t="s">
        <v>81</v>
      </c>
      <c r="D175" s="94" t="s">
        <v>33</v>
      </c>
      <c r="E175" s="96">
        <v>15.561</v>
      </c>
      <c r="F175" s="31">
        <v>196.81</v>
      </c>
      <c r="G175" s="31">
        <v>9.5</v>
      </c>
      <c r="H175" s="96">
        <f t="shared" si="27"/>
        <v>1869.6949999999999</v>
      </c>
      <c r="I175" s="96">
        <v>29094.32</v>
      </c>
      <c r="J175" s="73">
        <v>1.2</v>
      </c>
      <c r="K175" s="97">
        <f t="shared" si="23"/>
        <v>2243.634</v>
      </c>
      <c r="L175" s="97">
        <f t="shared" si="24"/>
        <v>34913.184000000001</v>
      </c>
    </row>
    <row r="176" spans="1:13" customFormat="1" ht="15" hidden="1" customHeight="1" x14ac:dyDescent="0.25">
      <c r="A176" s="47" t="s">
        <v>82</v>
      </c>
      <c r="B176" s="47"/>
      <c r="C176" s="48"/>
      <c r="D176" s="48"/>
      <c r="E176" s="48"/>
      <c r="F176" s="23"/>
      <c r="G176" s="23">
        <v>9.5</v>
      </c>
      <c r="H176" s="74">
        <f t="shared" si="27"/>
        <v>0</v>
      </c>
      <c r="I176" s="62"/>
      <c r="J176" s="68">
        <v>1.2</v>
      </c>
      <c r="K176" s="74"/>
      <c r="L176" s="74"/>
    </row>
    <row r="177" spans="1:13" customFormat="1" ht="45" hidden="1" x14ac:dyDescent="0.25">
      <c r="A177" s="7" t="s">
        <v>291</v>
      </c>
      <c r="B177" s="8" t="s">
        <v>84</v>
      </c>
      <c r="C177" s="9" t="s">
        <v>85</v>
      </c>
      <c r="D177" s="10" t="s">
        <v>86</v>
      </c>
      <c r="E177" s="86">
        <v>52.3</v>
      </c>
      <c r="F177" s="11">
        <v>3.28</v>
      </c>
      <c r="G177" s="11">
        <v>9.5</v>
      </c>
      <c r="H177" s="70">
        <f t="shared" si="27"/>
        <v>31.159999999999997</v>
      </c>
      <c r="I177" s="70">
        <v>2694.96</v>
      </c>
      <c r="J177" s="64">
        <v>1.2</v>
      </c>
      <c r="K177" s="70"/>
      <c r="L177" s="70"/>
    </row>
    <row r="178" spans="1:13" customFormat="1" ht="45" hidden="1" x14ac:dyDescent="0.25">
      <c r="A178" s="7" t="s">
        <v>292</v>
      </c>
      <c r="B178" s="8" t="s">
        <v>174</v>
      </c>
      <c r="C178" s="9" t="s">
        <v>89</v>
      </c>
      <c r="D178" s="10" t="s">
        <v>86</v>
      </c>
      <c r="E178" s="86">
        <v>9.9</v>
      </c>
      <c r="F178" s="11">
        <v>8.39</v>
      </c>
      <c r="G178" s="11">
        <v>9.5</v>
      </c>
      <c r="H178" s="70">
        <f t="shared" si="27"/>
        <v>79.705000000000013</v>
      </c>
      <c r="I178" s="70">
        <v>1304.8900000000001</v>
      </c>
      <c r="J178" s="64">
        <v>1.2</v>
      </c>
      <c r="K178" s="70"/>
      <c r="L178" s="70"/>
    </row>
    <row r="179" spans="1:13" customFormat="1" ht="33.75" hidden="1" x14ac:dyDescent="0.25">
      <c r="A179" s="7" t="s">
        <v>293</v>
      </c>
      <c r="B179" s="8" t="s">
        <v>176</v>
      </c>
      <c r="C179" s="9" t="s">
        <v>92</v>
      </c>
      <c r="D179" s="10" t="s">
        <v>86</v>
      </c>
      <c r="E179" s="84">
        <v>5</v>
      </c>
      <c r="F179" s="11">
        <v>10.88</v>
      </c>
      <c r="G179" s="11">
        <v>9.5</v>
      </c>
      <c r="H179" s="70">
        <f t="shared" si="27"/>
        <v>103.36000000000001</v>
      </c>
      <c r="I179" s="69">
        <v>854.62</v>
      </c>
      <c r="J179" s="64">
        <v>1.2</v>
      </c>
      <c r="K179" s="70"/>
      <c r="L179" s="70"/>
    </row>
    <row r="180" spans="1:13" customFormat="1" ht="33.75" hidden="1" x14ac:dyDescent="0.25">
      <c r="A180" s="7" t="s">
        <v>294</v>
      </c>
      <c r="B180" s="8" t="s">
        <v>94</v>
      </c>
      <c r="C180" s="9" t="s">
        <v>95</v>
      </c>
      <c r="D180" s="10" t="s">
        <v>86</v>
      </c>
      <c r="E180" s="82" t="s">
        <v>295</v>
      </c>
      <c r="F180" s="11">
        <v>3.86</v>
      </c>
      <c r="G180" s="11">
        <v>9.5</v>
      </c>
      <c r="H180" s="70">
        <f t="shared" si="27"/>
        <v>36.67</v>
      </c>
      <c r="I180" s="70">
        <v>4207.34</v>
      </c>
      <c r="J180" s="64">
        <v>1.2</v>
      </c>
      <c r="K180" s="70"/>
      <c r="L180" s="70"/>
    </row>
    <row r="181" spans="1:13" customFormat="1" ht="15" hidden="1" x14ac:dyDescent="0.25">
      <c r="A181" s="13"/>
      <c r="B181" s="24" t="s">
        <v>296</v>
      </c>
      <c r="C181" s="24"/>
      <c r="D181" s="24"/>
      <c r="E181" s="87"/>
      <c r="F181" s="24"/>
      <c r="G181" s="14">
        <v>9.5</v>
      </c>
      <c r="H181" s="70">
        <f t="shared" si="27"/>
        <v>0</v>
      </c>
      <c r="I181" s="75">
        <v>6140005.8300000001</v>
      </c>
      <c r="J181" s="64">
        <v>1.2</v>
      </c>
      <c r="K181" s="70"/>
      <c r="L181" s="70"/>
    </row>
    <row r="182" spans="1:13" customFormat="1" ht="15" hidden="1" customHeight="1" x14ac:dyDescent="0.25">
      <c r="A182" s="47" t="s">
        <v>297</v>
      </c>
      <c r="B182" s="47"/>
      <c r="C182" s="48"/>
      <c r="D182" s="48"/>
      <c r="E182" s="48"/>
      <c r="F182" s="23"/>
      <c r="G182" s="23">
        <v>9.5</v>
      </c>
      <c r="H182" s="74">
        <f t="shared" si="27"/>
        <v>0</v>
      </c>
      <c r="I182" s="62"/>
      <c r="J182" s="68">
        <v>1.2</v>
      </c>
      <c r="K182" s="74"/>
      <c r="L182" s="74"/>
    </row>
    <row r="183" spans="1:13" customFormat="1" ht="33.75" hidden="1" x14ac:dyDescent="0.25">
      <c r="A183" s="7" t="s">
        <v>298</v>
      </c>
      <c r="B183" s="8" t="s">
        <v>100</v>
      </c>
      <c r="C183" s="9" t="s">
        <v>101</v>
      </c>
      <c r="D183" s="10" t="s">
        <v>102</v>
      </c>
      <c r="E183" s="84">
        <v>1</v>
      </c>
      <c r="F183" s="11">
        <v>426.66</v>
      </c>
      <c r="G183" s="11">
        <v>9.5</v>
      </c>
      <c r="H183" s="70">
        <f t="shared" si="27"/>
        <v>4053.2700000000004</v>
      </c>
      <c r="I183" s="70">
        <v>17603.18</v>
      </c>
      <c r="J183" s="64">
        <v>1.2</v>
      </c>
      <c r="K183" s="70"/>
      <c r="L183" s="70"/>
    </row>
    <row r="184" spans="1:13" customFormat="1" ht="33.75" hidden="1" x14ac:dyDescent="0.25">
      <c r="A184" s="7" t="s">
        <v>299</v>
      </c>
      <c r="B184" s="8" t="s">
        <v>19</v>
      </c>
      <c r="C184" s="9" t="s">
        <v>20</v>
      </c>
      <c r="D184" s="10" t="s">
        <v>11</v>
      </c>
      <c r="E184" s="82" t="s">
        <v>300</v>
      </c>
      <c r="F184" s="11">
        <v>379.68</v>
      </c>
      <c r="G184" s="11">
        <v>9.5</v>
      </c>
      <c r="H184" s="70">
        <f t="shared" si="27"/>
        <v>3606.96</v>
      </c>
      <c r="I184" s="70">
        <v>2210.19</v>
      </c>
      <c r="J184" s="64">
        <v>1.2</v>
      </c>
      <c r="K184" s="70"/>
      <c r="L184" s="70"/>
    </row>
    <row r="185" spans="1:13" customFormat="1" ht="33.75" hidden="1" x14ac:dyDescent="0.25">
      <c r="A185" s="7" t="s">
        <v>301</v>
      </c>
      <c r="B185" s="8" t="s">
        <v>23</v>
      </c>
      <c r="C185" s="9" t="s">
        <v>24</v>
      </c>
      <c r="D185" s="10" t="s">
        <v>11</v>
      </c>
      <c r="E185" s="82" t="s">
        <v>302</v>
      </c>
      <c r="F185" s="11">
        <v>348.46</v>
      </c>
      <c r="G185" s="11">
        <v>9.5</v>
      </c>
      <c r="H185" s="70">
        <f t="shared" si="27"/>
        <v>3310.37</v>
      </c>
      <c r="I185" s="70">
        <v>1083.8</v>
      </c>
      <c r="J185" s="64">
        <v>1.2</v>
      </c>
      <c r="K185" s="70"/>
      <c r="L185" s="70"/>
    </row>
    <row r="186" spans="1:13" customFormat="1" ht="33.75" hidden="1" x14ac:dyDescent="0.25">
      <c r="A186" s="7" t="s">
        <v>303</v>
      </c>
      <c r="B186" s="8" t="s">
        <v>27</v>
      </c>
      <c r="C186" s="9" t="s">
        <v>28</v>
      </c>
      <c r="D186" s="10" t="s">
        <v>11</v>
      </c>
      <c r="E186" s="82" t="s">
        <v>304</v>
      </c>
      <c r="F186" s="12">
        <v>5459.07</v>
      </c>
      <c r="G186" s="12">
        <v>9.5</v>
      </c>
      <c r="H186" s="70">
        <f t="shared" si="27"/>
        <v>51861.164999999994</v>
      </c>
      <c r="I186" s="70">
        <v>10669.54</v>
      </c>
      <c r="J186" s="64">
        <v>1.2</v>
      </c>
      <c r="K186" s="70"/>
      <c r="L186" s="70"/>
    </row>
    <row r="187" spans="1:13" customFormat="1" ht="22.5" hidden="1" x14ac:dyDescent="0.25">
      <c r="A187" s="91" t="s">
        <v>305</v>
      </c>
      <c r="B187" s="92" t="s">
        <v>31</v>
      </c>
      <c r="C187" s="93" t="s">
        <v>32</v>
      </c>
      <c r="D187" s="94" t="s">
        <v>33</v>
      </c>
      <c r="E187" s="95" t="s">
        <v>394</v>
      </c>
      <c r="F187" s="31">
        <v>654.08000000000004</v>
      </c>
      <c r="G187" s="31">
        <v>9.5</v>
      </c>
      <c r="H187" s="96">
        <f t="shared" si="27"/>
        <v>6213.76</v>
      </c>
      <c r="I187" s="96">
        <v>90844.59</v>
      </c>
      <c r="J187" s="73">
        <v>1.2</v>
      </c>
      <c r="K187" s="97">
        <f t="shared" si="23"/>
        <v>7456.5119999999997</v>
      </c>
      <c r="L187" s="97">
        <f t="shared" si="24"/>
        <v>109013.50799999999</v>
      </c>
    </row>
    <row r="188" spans="1:13" customFormat="1" ht="33.75" hidden="1" x14ac:dyDescent="0.25">
      <c r="A188" s="7" t="s">
        <v>306</v>
      </c>
      <c r="B188" s="8" t="s">
        <v>133</v>
      </c>
      <c r="C188" s="9" t="s">
        <v>134</v>
      </c>
      <c r="D188" s="10" t="s">
        <v>102</v>
      </c>
      <c r="E188" s="84">
        <v>1</v>
      </c>
      <c r="F188" s="12">
        <v>8918.8799999999992</v>
      </c>
      <c r="G188" s="12">
        <v>9.5</v>
      </c>
      <c r="H188" s="70">
        <f t="shared" si="27"/>
        <v>84729.359999999986</v>
      </c>
      <c r="I188" s="70">
        <v>151678.81</v>
      </c>
      <c r="J188" s="64">
        <v>1.2</v>
      </c>
      <c r="K188" s="70"/>
      <c r="L188" s="70"/>
    </row>
    <row r="189" spans="1:13" customFormat="1" ht="33.75" hidden="1" x14ac:dyDescent="0.25">
      <c r="A189" s="27" t="s">
        <v>307</v>
      </c>
      <c r="B189" s="28" t="s">
        <v>136</v>
      </c>
      <c r="C189" s="29" t="s">
        <v>137</v>
      </c>
      <c r="D189" s="30" t="s">
        <v>138</v>
      </c>
      <c r="E189" s="72">
        <v>1</v>
      </c>
      <c r="F189" s="31">
        <v>175555.37</v>
      </c>
      <c r="G189" s="31">
        <v>9.5</v>
      </c>
      <c r="H189" s="72">
        <v>1667776</v>
      </c>
      <c r="I189" s="72">
        <v>1667775.97</v>
      </c>
      <c r="J189" s="73">
        <v>1.2</v>
      </c>
      <c r="K189" s="56">
        <f t="shared" si="23"/>
        <v>2001331.2</v>
      </c>
      <c r="L189" s="56">
        <f t="shared" si="24"/>
        <v>2001331.1639999999</v>
      </c>
      <c r="M189" s="98"/>
    </row>
    <row r="190" spans="1:13" customFormat="1" ht="45" hidden="1" x14ac:dyDescent="0.25">
      <c r="A190" s="27" t="s">
        <v>308</v>
      </c>
      <c r="B190" s="28" t="s">
        <v>140</v>
      </c>
      <c r="C190" s="29" t="s">
        <v>141</v>
      </c>
      <c r="D190" s="30" t="s">
        <v>138</v>
      </c>
      <c r="E190" s="72">
        <v>1</v>
      </c>
      <c r="F190" s="31">
        <v>378541.26</v>
      </c>
      <c r="G190" s="31">
        <v>9.5</v>
      </c>
      <c r="H190" s="72">
        <v>3596142</v>
      </c>
      <c r="I190" s="72">
        <v>3596141.95</v>
      </c>
      <c r="J190" s="73">
        <v>1.2</v>
      </c>
      <c r="K190" s="56">
        <f t="shared" si="23"/>
        <v>4315370.3999999994</v>
      </c>
      <c r="L190" s="56">
        <f t="shared" si="24"/>
        <v>4315370.34</v>
      </c>
      <c r="M190" s="98"/>
    </row>
    <row r="191" spans="1:13" customFormat="1" ht="33.75" hidden="1" x14ac:dyDescent="0.25">
      <c r="A191" s="7" t="s">
        <v>309</v>
      </c>
      <c r="B191" s="8" t="s">
        <v>143</v>
      </c>
      <c r="C191" s="9" t="s">
        <v>144</v>
      </c>
      <c r="D191" s="10" t="s">
        <v>41</v>
      </c>
      <c r="E191" s="84">
        <v>1</v>
      </c>
      <c r="F191" s="12">
        <v>1184.79</v>
      </c>
      <c r="G191" s="12">
        <v>9.5</v>
      </c>
      <c r="H191" s="70">
        <f t="shared" si="27"/>
        <v>11255.504999999999</v>
      </c>
      <c r="I191" s="70">
        <v>22765.05</v>
      </c>
      <c r="J191" s="64">
        <v>1.2</v>
      </c>
      <c r="K191" s="70"/>
      <c r="L191" s="70"/>
    </row>
    <row r="192" spans="1:13" customFormat="1" ht="33.75" hidden="1" x14ac:dyDescent="0.25">
      <c r="A192" s="7" t="s">
        <v>310</v>
      </c>
      <c r="B192" s="8" t="s">
        <v>146</v>
      </c>
      <c r="C192" s="9" t="s">
        <v>147</v>
      </c>
      <c r="D192" s="10" t="s">
        <v>41</v>
      </c>
      <c r="E192" s="84">
        <v>-2</v>
      </c>
      <c r="F192" s="11">
        <v>266.67</v>
      </c>
      <c r="G192" s="11">
        <v>9.5</v>
      </c>
      <c r="H192" s="70">
        <f t="shared" si="27"/>
        <v>2533.3650000000002</v>
      </c>
      <c r="I192" s="70">
        <v>-5066.7299999999996</v>
      </c>
      <c r="J192" s="64">
        <v>1.2</v>
      </c>
      <c r="K192" s="70"/>
      <c r="L192" s="70"/>
    </row>
    <row r="193" spans="1:13" customFormat="1" ht="33.75" hidden="1" x14ac:dyDescent="0.25">
      <c r="A193" s="27" t="s">
        <v>311</v>
      </c>
      <c r="B193" s="28" t="s">
        <v>149</v>
      </c>
      <c r="C193" s="29" t="s">
        <v>150</v>
      </c>
      <c r="D193" s="30" t="s">
        <v>41</v>
      </c>
      <c r="E193" s="72">
        <v>2</v>
      </c>
      <c r="F193" s="31">
        <v>4617.22</v>
      </c>
      <c r="G193" s="31">
        <v>9.5</v>
      </c>
      <c r="H193" s="72">
        <v>43863.55</v>
      </c>
      <c r="I193" s="72">
        <v>87727.12</v>
      </c>
      <c r="J193" s="73">
        <v>1.2</v>
      </c>
      <c r="K193" s="56">
        <f t="shared" si="23"/>
        <v>52636.26</v>
      </c>
      <c r="L193" s="56">
        <f t="shared" si="24"/>
        <v>105272.54399999999</v>
      </c>
      <c r="M193" s="98"/>
    </row>
    <row r="194" spans="1:13" customFormat="1" ht="45" hidden="1" x14ac:dyDescent="0.25">
      <c r="A194" s="27" t="s">
        <v>312</v>
      </c>
      <c r="B194" s="28" t="s">
        <v>152</v>
      </c>
      <c r="C194" s="29" t="s">
        <v>153</v>
      </c>
      <c r="D194" s="30" t="s">
        <v>41</v>
      </c>
      <c r="E194" s="72">
        <v>1</v>
      </c>
      <c r="F194" s="31">
        <v>16503.3</v>
      </c>
      <c r="G194" s="31">
        <v>9.5</v>
      </c>
      <c r="H194" s="72">
        <v>156781.37</v>
      </c>
      <c r="I194" s="72">
        <v>156781.35</v>
      </c>
      <c r="J194" s="73">
        <v>1.2</v>
      </c>
      <c r="K194" s="56">
        <f t="shared" si="23"/>
        <v>188137.644</v>
      </c>
      <c r="L194" s="56">
        <f t="shared" si="24"/>
        <v>188137.62</v>
      </c>
      <c r="M194" s="98"/>
    </row>
    <row r="195" spans="1:13" customFormat="1" ht="33.75" hidden="1" x14ac:dyDescent="0.25">
      <c r="A195" s="27" t="s">
        <v>313</v>
      </c>
      <c r="B195" s="28" t="s">
        <v>155</v>
      </c>
      <c r="C195" s="29" t="s">
        <v>47</v>
      </c>
      <c r="D195" s="30" t="s">
        <v>41</v>
      </c>
      <c r="E195" s="72">
        <v>1</v>
      </c>
      <c r="F195" s="31">
        <v>439.8</v>
      </c>
      <c r="G195" s="31">
        <v>9.5</v>
      </c>
      <c r="H195" s="72">
        <v>4178.12</v>
      </c>
      <c r="I195" s="72">
        <v>4178.13</v>
      </c>
      <c r="J195" s="73">
        <v>1.2</v>
      </c>
      <c r="K195" s="56">
        <f t="shared" si="23"/>
        <v>5013.7439999999997</v>
      </c>
      <c r="L195" s="56">
        <f t="shared" si="24"/>
        <v>5013.7560000000003</v>
      </c>
      <c r="M195" s="98"/>
    </row>
    <row r="196" spans="1:13" customFormat="1" ht="45" hidden="1" x14ac:dyDescent="0.25">
      <c r="A196" s="7" t="s">
        <v>314</v>
      </c>
      <c r="B196" s="8" t="s">
        <v>157</v>
      </c>
      <c r="C196" s="9" t="s">
        <v>158</v>
      </c>
      <c r="D196" s="10" t="s">
        <v>159</v>
      </c>
      <c r="E196" s="82" t="s">
        <v>160</v>
      </c>
      <c r="F196" s="12">
        <v>10773.12</v>
      </c>
      <c r="G196" s="12">
        <v>9.5</v>
      </c>
      <c r="H196" s="70">
        <f t="shared" si="27"/>
        <v>102344.64000000001</v>
      </c>
      <c r="I196" s="70">
        <v>9526.58</v>
      </c>
      <c r="J196" s="64">
        <v>1.2</v>
      </c>
      <c r="K196" s="70"/>
      <c r="L196" s="70"/>
    </row>
    <row r="197" spans="1:13" customFormat="1" ht="33.75" hidden="1" x14ac:dyDescent="0.25">
      <c r="A197" s="7" t="s">
        <v>315</v>
      </c>
      <c r="B197" s="8" t="s">
        <v>162</v>
      </c>
      <c r="C197" s="9" t="s">
        <v>163</v>
      </c>
      <c r="D197" s="10" t="s">
        <v>51</v>
      </c>
      <c r="E197" s="85">
        <v>-2.9000000000000001E-2</v>
      </c>
      <c r="F197" s="12">
        <v>9727.3700000000008</v>
      </c>
      <c r="G197" s="12">
        <v>9.5</v>
      </c>
      <c r="H197" s="70">
        <f t="shared" si="27"/>
        <v>92410.015000000014</v>
      </c>
      <c r="I197" s="70">
        <v>-2679.89</v>
      </c>
      <c r="J197" s="64">
        <v>1.2</v>
      </c>
      <c r="K197" s="70"/>
      <c r="L197" s="70"/>
    </row>
    <row r="198" spans="1:13" customFormat="1" ht="33.75" hidden="1" x14ac:dyDescent="0.25">
      <c r="A198" s="27" t="s">
        <v>316</v>
      </c>
      <c r="B198" s="28" t="s">
        <v>165</v>
      </c>
      <c r="C198" s="29" t="s">
        <v>47</v>
      </c>
      <c r="D198" s="30" t="s">
        <v>54</v>
      </c>
      <c r="E198" s="83" t="s">
        <v>390</v>
      </c>
      <c r="F198" s="31">
        <v>39241.019999999997</v>
      </c>
      <c r="G198" s="31">
        <v>9.5</v>
      </c>
      <c r="H198" s="72">
        <v>372789.63</v>
      </c>
      <c r="I198" s="72">
        <v>134204.28</v>
      </c>
      <c r="J198" s="73">
        <v>1.2</v>
      </c>
      <c r="K198" s="56">
        <f t="shared" si="23"/>
        <v>447347.55599999998</v>
      </c>
      <c r="L198" s="56">
        <f t="shared" si="24"/>
        <v>161045.136</v>
      </c>
      <c r="M198" s="98"/>
    </row>
    <row r="199" spans="1:13" customFormat="1" ht="33.75" hidden="1" x14ac:dyDescent="0.25">
      <c r="A199" s="27" t="s">
        <v>317</v>
      </c>
      <c r="B199" s="28" t="s">
        <v>53</v>
      </c>
      <c r="C199" s="29" t="s">
        <v>47</v>
      </c>
      <c r="D199" s="30" t="s">
        <v>54</v>
      </c>
      <c r="E199" s="72">
        <v>2.9000000000000001E-2</v>
      </c>
      <c r="F199" s="31">
        <v>29076.36</v>
      </c>
      <c r="G199" s="31">
        <v>9.5</v>
      </c>
      <c r="H199" s="72">
        <v>276225.40000000002</v>
      </c>
      <c r="I199" s="72">
        <v>8010.54</v>
      </c>
      <c r="J199" s="73">
        <v>1.2</v>
      </c>
      <c r="K199" s="56">
        <f t="shared" si="23"/>
        <v>331470.48000000004</v>
      </c>
      <c r="L199" s="56">
        <f t="shared" si="24"/>
        <v>9612.6479999999992</v>
      </c>
      <c r="M199" s="98"/>
    </row>
    <row r="200" spans="1:13" customFormat="1" ht="33.75" hidden="1" x14ac:dyDescent="0.25">
      <c r="A200" s="7" t="s">
        <v>318</v>
      </c>
      <c r="B200" s="8" t="s">
        <v>168</v>
      </c>
      <c r="C200" s="9" t="s">
        <v>169</v>
      </c>
      <c r="D200" s="10" t="s">
        <v>77</v>
      </c>
      <c r="E200" s="82" t="s">
        <v>202</v>
      </c>
      <c r="F200" s="12">
        <v>13641.94</v>
      </c>
      <c r="G200" s="12">
        <v>9.5</v>
      </c>
      <c r="H200" s="70">
        <f t="shared" si="27"/>
        <v>129598.43000000001</v>
      </c>
      <c r="I200" s="70">
        <v>3388.24</v>
      </c>
      <c r="J200" s="64">
        <v>1.2</v>
      </c>
      <c r="K200" s="70"/>
      <c r="L200" s="70"/>
    </row>
    <row r="201" spans="1:13" customFormat="1" ht="33.75" hidden="1" x14ac:dyDescent="0.25">
      <c r="A201" s="91" t="s">
        <v>319</v>
      </c>
      <c r="B201" s="92" t="s">
        <v>80</v>
      </c>
      <c r="C201" s="93" t="s">
        <v>81</v>
      </c>
      <c r="D201" s="94" t="s">
        <v>33</v>
      </c>
      <c r="E201" s="96">
        <v>15.561</v>
      </c>
      <c r="F201" s="31">
        <v>196.81</v>
      </c>
      <c r="G201" s="31">
        <v>9.5</v>
      </c>
      <c r="H201" s="96">
        <f t="shared" ref="H201:H258" si="32">F201*G201</f>
        <v>1869.6949999999999</v>
      </c>
      <c r="I201" s="96">
        <v>29094.32</v>
      </c>
      <c r="J201" s="73">
        <v>1.2</v>
      </c>
      <c r="K201" s="97">
        <f t="shared" ref="K201:K253" si="33">H201*J201</f>
        <v>2243.634</v>
      </c>
      <c r="L201" s="97">
        <f t="shared" ref="L201:L253" si="34">I201*J201</f>
        <v>34913.184000000001</v>
      </c>
    </row>
    <row r="202" spans="1:13" customFormat="1" ht="15" hidden="1" customHeight="1" x14ac:dyDescent="0.25">
      <c r="A202" s="47" t="s">
        <v>82</v>
      </c>
      <c r="B202" s="47"/>
      <c r="C202" s="48"/>
      <c r="D202" s="48"/>
      <c r="E202" s="48"/>
      <c r="F202" s="23"/>
      <c r="G202" s="23">
        <v>9.5</v>
      </c>
      <c r="H202" s="74">
        <f t="shared" si="32"/>
        <v>0</v>
      </c>
      <c r="I202" s="62"/>
      <c r="J202" s="68">
        <v>1.2</v>
      </c>
      <c r="K202" s="74"/>
      <c r="L202" s="74"/>
    </row>
    <row r="203" spans="1:13" customFormat="1" ht="45" hidden="1" x14ac:dyDescent="0.25">
      <c r="A203" s="7" t="s">
        <v>320</v>
      </c>
      <c r="B203" s="8" t="s">
        <v>84</v>
      </c>
      <c r="C203" s="9" t="s">
        <v>85</v>
      </c>
      <c r="D203" s="10" t="s">
        <v>86</v>
      </c>
      <c r="E203" s="86">
        <v>41.5</v>
      </c>
      <c r="F203" s="11">
        <v>3.28</v>
      </c>
      <c r="G203" s="11">
        <v>9.5</v>
      </c>
      <c r="H203" s="70">
        <f t="shared" si="32"/>
        <v>31.159999999999997</v>
      </c>
      <c r="I203" s="70">
        <v>2138.4499999999998</v>
      </c>
      <c r="J203" s="64">
        <v>1.2</v>
      </c>
      <c r="K203" s="70"/>
      <c r="L203" s="70"/>
    </row>
    <row r="204" spans="1:13" customFormat="1" ht="45" hidden="1" x14ac:dyDescent="0.25">
      <c r="A204" s="7" t="s">
        <v>321</v>
      </c>
      <c r="B204" s="8" t="s">
        <v>174</v>
      </c>
      <c r="C204" s="9" t="s">
        <v>89</v>
      </c>
      <c r="D204" s="10" t="s">
        <v>86</v>
      </c>
      <c r="E204" s="86">
        <v>9.9</v>
      </c>
      <c r="F204" s="11">
        <v>8.39</v>
      </c>
      <c r="G204" s="11">
        <v>9.5</v>
      </c>
      <c r="H204" s="70">
        <f t="shared" si="32"/>
        <v>79.705000000000013</v>
      </c>
      <c r="I204" s="70">
        <v>1304.8900000000001</v>
      </c>
      <c r="J204" s="64">
        <v>1.2</v>
      </c>
      <c r="K204" s="70"/>
      <c r="L204" s="70"/>
    </row>
    <row r="205" spans="1:13" customFormat="1" ht="33.75" hidden="1" x14ac:dyDescent="0.25">
      <c r="A205" s="7" t="s">
        <v>322</v>
      </c>
      <c r="B205" s="8" t="s">
        <v>176</v>
      </c>
      <c r="C205" s="9" t="s">
        <v>92</v>
      </c>
      <c r="D205" s="10" t="s">
        <v>86</v>
      </c>
      <c r="E205" s="84">
        <v>5</v>
      </c>
      <c r="F205" s="11">
        <v>10.88</v>
      </c>
      <c r="G205" s="11">
        <v>9.5</v>
      </c>
      <c r="H205" s="70">
        <f t="shared" si="32"/>
        <v>103.36000000000001</v>
      </c>
      <c r="I205" s="69">
        <v>854.62</v>
      </c>
      <c r="J205" s="64">
        <v>1.2</v>
      </c>
      <c r="K205" s="70"/>
      <c r="L205" s="70"/>
    </row>
    <row r="206" spans="1:13" customFormat="1" ht="33.75" hidden="1" x14ac:dyDescent="0.25">
      <c r="A206" s="7" t="s">
        <v>323</v>
      </c>
      <c r="B206" s="8" t="s">
        <v>94</v>
      </c>
      <c r="C206" s="9" t="s">
        <v>95</v>
      </c>
      <c r="D206" s="10" t="s">
        <v>86</v>
      </c>
      <c r="E206" s="82" t="s">
        <v>324</v>
      </c>
      <c r="F206" s="11">
        <v>3.86</v>
      </c>
      <c r="G206" s="11">
        <v>9.5</v>
      </c>
      <c r="H206" s="70">
        <f t="shared" si="32"/>
        <v>36.67</v>
      </c>
      <c r="I206" s="70">
        <v>3531.16</v>
      </c>
      <c r="J206" s="64">
        <v>1.2</v>
      </c>
      <c r="K206" s="70"/>
      <c r="L206" s="70"/>
    </row>
    <row r="207" spans="1:13" customFormat="1" ht="15" hidden="1" x14ac:dyDescent="0.25">
      <c r="A207" s="13"/>
      <c r="B207" s="24" t="s">
        <v>325</v>
      </c>
      <c r="C207" s="24"/>
      <c r="D207" s="24"/>
      <c r="E207" s="87"/>
      <c r="F207" s="24"/>
      <c r="G207" s="14">
        <v>9.5</v>
      </c>
      <c r="H207" s="70">
        <f t="shared" si="32"/>
        <v>0</v>
      </c>
      <c r="I207" s="75">
        <v>6114683.8700000001</v>
      </c>
      <c r="J207" s="64">
        <v>1.2</v>
      </c>
      <c r="K207" s="70"/>
      <c r="L207" s="70"/>
    </row>
    <row r="208" spans="1:13" customFormat="1" ht="15" hidden="1" customHeight="1" x14ac:dyDescent="0.25">
      <c r="A208" s="47" t="s">
        <v>326</v>
      </c>
      <c r="B208" s="47"/>
      <c r="C208" s="48"/>
      <c r="D208" s="48"/>
      <c r="E208" s="48"/>
      <c r="F208" s="23"/>
      <c r="G208" s="23">
        <v>9.5</v>
      </c>
      <c r="H208" s="74">
        <f t="shared" si="32"/>
        <v>0</v>
      </c>
      <c r="I208" s="62"/>
      <c r="J208" s="68">
        <v>1.2</v>
      </c>
      <c r="K208" s="74"/>
      <c r="L208" s="74"/>
    </row>
    <row r="209" spans="1:13" customFormat="1" ht="33.75" hidden="1" x14ac:dyDescent="0.25">
      <c r="A209" s="7" t="s">
        <v>327</v>
      </c>
      <c r="B209" s="8" t="s">
        <v>100</v>
      </c>
      <c r="C209" s="9" t="s">
        <v>101</v>
      </c>
      <c r="D209" s="10" t="s">
        <v>102</v>
      </c>
      <c r="E209" s="84">
        <v>1</v>
      </c>
      <c r="F209" s="11">
        <v>426.66</v>
      </c>
      <c r="G209" s="11">
        <v>9.5</v>
      </c>
      <c r="H209" s="70">
        <f t="shared" si="32"/>
        <v>4053.2700000000004</v>
      </c>
      <c r="I209" s="70">
        <v>17603.18</v>
      </c>
      <c r="J209" s="64">
        <v>1.2</v>
      </c>
      <c r="K209" s="70"/>
      <c r="L209" s="70"/>
    </row>
    <row r="210" spans="1:13" customFormat="1" ht="33.75" hidden="1" x14ac:dyDescent="0.25">
      <c r="A210" s="7" t="s">
        <v>328</v>
      </c>
      <c r="B210" s="8" t="s">
        <v>19</v>
      </c>
      <c r="C210" s="9" t="s">
        <v>20</v>
      </c>
      <c r="D210" s="10" t="s">
        <v>11</v>
      </c>
      <c r="E210" s="82" t="s">
        <v>329</v>
      </c>
      <c r="F210" s="11">
        <v>379.68</v>
      </c>
      <c r="G210" s="11">
        <v>9.5</v>
      </c>
      <c r="H210" s="70">
        <f t="shared" si="32"/>
        <v>3606.96</v>
      </c>
      <c r="I210" s="70">
        <v>2200.86</v>
      </c>
      <c r="J210" s="64">
        <v>1.2</v>
      </c>
      <c r="K210" s="70"/>
      <c r="L210" s="70"/>
    </row>
    <row r="211" spans="1:13" customFormat="1" ht="33.75" hidden="1" x14ac:dyDescent="0.25">
      <c r="A211" s="7" t="s">
        <v>330</v>
      </c>
      <c r="B211" s="8" t="s">
        <v>23</v>
      </c>
      <c r="C211" s="9" t="s">
        <v>24</v>
      </c>
      <c r="D211" s="10" t="s">
        <v>11</v>
      </c>
      <c r="E211" s="82" t="s">
        <v>331</v>
      </c>
      <c r="F211" s="11">
        <v>348.46</v>
      </c>
      <c r="G211" s="11">
        <v>9.5</v>
      </c>
      <c r="H211" s="70">
        <f t="shared" si="32"/>
        <v>3310.37</v>
      </c>
      <c r="I211" s="70">
        <v>1080.05</v>
      </c>
      <c r="J211" s="64">
        <v>1.2</v>
      </c>
      <c r="K211" s="70"/>
      <c r="L211" s="70"/>
    </row>
    <row r="212" spans="1:13" customFormat="1" ht="33.75" hidden="1" x14ac:dyDescent="0.25">
      <c r="A212" s="7" t="s">
        <v>332</v>
      </c>
      <c r="B212" s="8" t="s">
        <v>27</v>
      </c>
      <c r="C212" s="9" t="s">
        <v>28</v>
      </c>
      <c r="D212" s="10" t="s">
        <v>11</v>
      </c>
      <c r="E212" s="82" t="s">
        <v>333</v>
      </c>
      <c r="F212" s="12">
        <v>5459.07</v>
      </c>
      <c r="G212" s="12">
        <v>9.5</v>
      </c>
      <c r="H212" s="70">
        <f t="shared" si="32"/>
        <v>51861.164999999994</v>
      </c>
      <c r="I212" s="70">
        <v>10577.57</v>
      </c>
      <c r="J212" s="64">
        <v>1.2</v>
      </c>
      <c r="K212" s="70"/>
      <c r="L212" s="70"/>
    </row>
    <row r="213" spans="1:13" customFormat="1" ht="22.5" hidden="1" x14ac:dyDescent="0.25">
      <c r="A213" s="91" t="s">
        <v>334</v>
      </c>
      <c r="B213" s="92" t="s">
        <v>31</v>
      </c>
      <c r="C213" s="93" t="s">
        <v>32</v>
      </c>
      <c r="D213" s="94" t="s">
        <v>33</v>
      </c>
      <c r="E213" s="95" t="s">
        <v>393</v>
      </c>
      <c r="F213" s="31">
        <v>654.08000000000004</v>
      </c>
      <c r="G213" s="31">
        <v>9.5</v>
      </c>
      <c r="H213" s="96">
        <f t="shared" si="32"/>
        <v>6213.76</v>
      </c>
      <c r="I213" s="96">
        <v>90036.81</v>
      </c>
      <c r="J213" s="73">
        <v>1.2</v>
      </c>
      <c r="K213" s="97">
        <f t="shared" si="33"/>
        <v>7456.5119999999997</v>
      </c>
      <c r="L213" s="97">
        <f t="shared" si="34"/>
        <v>108044.17199999999</v>
      </c>
    </row>
    <row r="214" spans="1:13" customFormat="1" ht="33.75" hidden="1" x14ac:dyDescent="0.25">
      <c r="A214" s="7" t="s">
        <v>335</v>
      </c>
      <c r="B214" s="8" t="s">
        <v>133</v>
      </c>
      <c r="C214" s="9" t="s">
        <v>134</v>
      </c>
      <c r="D214" s="10" t="s">
        <v>102</v>
      </c>
      <c r="E214" s="84">
        <v>1</v>
      </c>
      <c r="F214" s="12">
        <v>8918.8799999999992</v>
      </c>
      <c r="G214" s="12">
        <v>9.5</v>
      </c>
      <c r="H214" s="70">
        <f t="shared" si="32"/>
        <v>84729.359999999986</v>
      </c>
      <c r="I214" s="70">
        <v>151678.81</v>
      </c>
      <c r="J214" s="64">
        <v>1.2</v>
      </c>
      <c r="K214" s="70"/>
      <c r="L214" s="70"/>
    </row>
    <row r="215" spans="1:13" customFormat="1" ht="33.75" hidden="1" x14ac:dyDescent="0.25">
      <c r="A215" s="27" t="s">
        <v>336</v>
      </c>
      <c r="B215" s="28" t="s">
        <v>136</v>
      </c>
      <c r="C215" s="29" t="s">
        <v>137</v>
      </c>
      <c r="D215" s="30" t="s">
        <v>138</v>
      </c>
      <c r="E215" s="72">
        <v>1</v>
      </c>
      <c r="F215" s="31">
        <v>175555.37</v>
      </c>
      <c r="G215" s="31">
        <v>9.5</v>
      </c>
      <c r="H215" s="72">
        <v>1667776</v>
      </c>
      <c r="I215" s="72">
        <v>1667775.97</v>
      </c>
      <c r="J215" s="73">
        <v>1.2</v>
      </c>
      <c r="K215" s="56">
        <f t="shared" si="33"/>
        <v>2001331.2</v>
      </c>
      <c r="L215" s="56">
        <f t="shared" si="34"/>
        <v>2001331.1639999999</v>
      </c>
      <c r="M215" s="98"/>
    </row>
    <row r="216" spans="1:13" customFormat="1" ht="45" hidden="1" x14ac:dyDescent="0.25">
      <c r="A216" s="27" t="s">
        <v>337</v>
      </c>
      <c r="B216" s="28" t="s">
        <v>338</v>
      </c>
      <c r="C216" s="29" t="s">
        <v>141</v>
      </c>
      <c r="D216" s="30" t="s">
        <v>138</v>
      </c>
      <c r="E216" s="72">
        <v>1</v>
      </c>
      <c r="F216" s="31">
        <v>378541.26</v>
      </c>
      <c r="G216" s="31">
        <v>9.5</v>
      </c>
      <c r="H216" s="72">
        <v>3596142</v>
      </c>
      <c r="I216" s="72">
        <v>3596141.95</v>
      </c>
      <c r="J216" s="73">
        <v>1.2</v>
      </c>
      <c r="K216" s="56">
        <f t="shared" si="33"/>
        <v>4315370.3999999994</v>
      </c>
      <c r="L216" s="56">
        <f t="shared" si="34"/>
        <v>4315370.34</v>
      </c>
      <c r="M216" s="98"/>
    </row>
    <row r="217" spans="1:13" customFormat="1" ht="33.75" hidden="1" x14ac:dyDescent="0.25">
      <c r="A217" s="7" t="s">
        <v>339</v>
      </c>
      <c r="B217" s="8" t="s">
        <v>143</v>
      </c>
      <c r="C217" s="9" t="s">
        <v>144</v>
      </c>
      <c r="D217" s="10" t="s">
        <v>41</v>
      </c>
      <c r="E217" s="84">
        <v>1</v>
      </c>
      <c r="F217" s="12">
        <v>1184.79</v>
      </c>
      <c r="G217" s="12">
        <v>9.5</v>
      </c>
      <c r="H217" s="70">
        <f t="shared" si="32"/>
        <v>11255.504999999999</v>
      </c>
      <c r="I217" s="70">
        <v>22765.05</v>
      </c>
      <c r="J217" s="64">
        <v>1.2</v>
      </c>
      <c r="K217" s="70"/>
      <c r="L217" s="70"/>
    </row>
    <row r="218" spans="1:13" customFormat="1" ht="33.75" hidden="1" x14ac:dyDescent="0.25">
      <c r="A218" s="7" t="s">
        <v>340</v>
      </c>
      <c r="B218" s="8" t="s">
        <v>146</v>
      </c>
      <c r="C218" s="9" t="s">
        <v>147</v>
      </c>
      <c r="D218" s="10" t="s">
        <v>41</v>
      </c>
      <c r="E218" s="84">
        <v>-2</v>
      </c>
      <c r="F218" s="11">
        <v>266.67</v>
      </c>
      <c r="G218" s="11">
        <v>9.5</v>
      </c>
      <c r="H218" s="70">
        <f t="shared" si="32"/>
        <v>2533.3650000000002</v>
      </c>
      <c r="I218" s="70">
        <v>-5066.7299999999996</v>
      </c>
      <c r="J218" s="64">
        <v>1.2</v>
      </c>
      <c r="K218" s="70"/>
      <c r="L218" s="70"/>
    </row>
    <row r="219" spans="1:13" customFormat="1" ht="33.75" hidden="1" x14ac:dyDescent="0.25">
      <c r="A219" s="27" t="s">
        <v>341</v>
      </c>
      <c r="B219" s="28" t="s">
        <v>149</v>
      </c>
      <c r="C219" s="29" t="s">
        <v>150</v>
      </c>
      <c r="D219" s="30" t="s">
        <v>41</v>
      </c>
      <c r="E219" s="72">
        <v>2</v>
      </c>
      <c r="F219" s="31">
        <v>4617.22</v>
      </c>
      <c r="G219" s="31">
        <v>9.5</v>
      </c>
      <c r="H219" s="72">
        <v>43863.55</v>
      </c>
      <c r="I219" s="72">
        <v>87727.12</v>
      </c>
      <c r="J219" s="73">
        <v>1.2</v>
      </c>
      <c r="K219" s="56">
        <f t="shared" si="33"/>
        <v>52636.26</v>
      </c>
      <c r="L219" s="56">
        <f t="shared" si="34"/>
        <v>105272.54399999999</v>
      </c>
      <c r="M219" s="98"/>
    </row>
    <row r="220" spans="1:13" customFormat="1" ht="45" hidden="1" x14ac:dyDescent="0.25">
      <c r="A220" s="27" t="s">
        <v>342</v>
      </c>
      <c r="B220" s="28" t="s">
        <v>152</v>
      </c>
      <c r="C220" s="29" t="s">
        <v>153</v>
      </c>
      <c r="D220" s="30" t="s">
        <v>41</v>
      </c>
      <c r="E220" s="72">
        <v>1</v>
      </c>
      <c r="F220" s="31">
        <v>16503.3</v>
      </c>
      <c r="G220" s="31">
        <v>9.5</v>
      </c>
      <c r="H220" s="72">
        <v>156781.37</v>
      </c>
      <c r="I220" s="72">
        <v>156781.35</v>
      </c>
      <c r="J220" s="73">
        <v>1.2</v>
      </c>
      <c r="K220" s="56">
        <f t="shared" si="33"/>
        <v>188137.644</v>
      </c>
      <c r="L220" s="56">
        <f t="shared" si="34"/>
        <v>188137.62</v>
      </c>
      <c r="M220" s="98"/>
    </row>
    <row r="221" spans="1:13" customFormat="1" ht="33.75" hidden="1" x14ac:dyDescent="0.25">
      <c r="A221" s="27" t="s">
        <v>343</v>
      </c>
      <c r="B221" s="28" t="s">
        <v>155</v>
      </c>
      <c r="C221" s="29" t="s">
        <v>47</v>
      </c>
      <c r="D221" s="30" t="s">
        <v>41</v>
      </c>
      <c r="E221" s="72">
        <v>1</v>
      </c>
      <c r="F221" s="31">
        <v>439.8</v>
      </c>
      <c r="G221" s="31">
        <v>9.5</v>
      </c>
      <c r="H221" s="72">
        <v>4178.12</v>
      </c>
      <c r="I221" s="72">
        <v>4178.13</v>
      </c>
      <c r="J221" s="73">
        <v>1.2</v>
      </c>
      <c r="K221" s="56">
        <f t="shared" si="33"/>
        <v>5013.7439999999997</v>
      </c>
      <c r="L221" s="56">
        <f t="shared" si="34"/>
        <v>5013.7560000000003</v>
      </c>
      <c r="M221" s="98"/>
    </row>
    <row r="222" spans="1:13" customFormat="1" ht="45" hidden="1" x14ac:dyDescent="0.25">
      <c r="A222" s="7" t="s">
        <v>344</v>
      </c>
      <c r="B222" s="8" t="s">
        <v>157</v>
      </c>
      <c r="C222" s="9" t="s">
        <v>158</v>
      </c>
      <c r="D222" s="10" t="s">
        <v>159</v>
      </c>
      <c r="E222" s="82" t="s">
        <v>160</v>
      </c>
      <c r="F222" s="12">
        <v>10738.91</v>
      </c>
      <c r="G222" s="12">
        <v>9.5</v>
      </c>
      <c r="H222" s="70">
        <f t="shared" si="32"/>
        <v>102019.645</v>
      </c>
      <c r="I222" s="70">
        <v>9507.08</v>
      </c>
      <c r="J222" s="64">
        <v>1.2</v>
      </c>
      <c r="K222" s="70"/>
      <c r="L222" s="70"/>
    </row>
    <row r="223" spans="1:13" customFormat="1" ht="33.75" hidden="1" x14ac:dyDescent="0.25">
      <c r="A223" s="7" t="s">
        <v>345</v>
      </c>
      <c r="B223" s="8" t="s">
        <v>162</v>
      </c>
      <c r="C223" s="9" t="s">
        <v>163</v>
      </c>
      <c r="D223" s="10" t="s">
        <v>51</v>
      </c>
      <c r="E223" s="85">
        <v>-2.9000000000000001E-2</v>
      </c>
      <c r="F223" s="12">
        <v>9727.3700000000008</v>
      </c>
      <c r="G223" s="12">
        <v>9.5</v>
      </c>
      <c r="H223" s="70">
        <f t="shared" si="32"/>
        <v>92410.015000000014</v>
      </c>
      <c r="I223" s="70">
        <v>-2679.89</v>
      </c>
      <c r="J223" s="64">
        <v>1.2</v>
      </c>
      <c r="K223" s="70"/>
      <c r="L223" s="70"/>
    </row>
    <row r="224" spans="1:13" customFormat="1" ht="33.75" hidden="1" x14ac:dyDescent="0.25">
      <c r="A224" s="27" t="s">
        <v>346</v>
      </c>
      <c r="B224" s="28" t="s">
        <v>165</v>
      </c>
      <c r="C224" s="29" t="s">
        <v>47</v>
      </c>
      <c r="D224" s="30" t="s">
        <v>54</v>
      </c>
      <c r="E224" s="83" t="s">
        <v>390</v>
      </c>
      <c r="F224" s="31">
        <v>39241.019999999997</v>
      </c>
      <c r="G224" s="31">
        <v>9.5</v>
      </c>
      <c r="H224" s="72">
        <v>372789.63</v>
      </c>
      <c r="I224" s="72">
        <v>134204.28</v>
      </c>
      <c r="J224" s="73">
        <v>1.2</v>
      </c>
      <c r="K224" s="56">
        <f t="shared" si="33"/>
        <v>447347.55599999998</v>
      </c>
      <c r="L224" s="56">
        <f t="shared" si="34"/>
        <v>161045.136</v>
      </c>
      <c r="M224" s="98"/>
    </row>
    <row r="225" spans="1:13" customFormat="1" ht="33.75" hidden="1" x14ac:dyDescent="0.25">
      <c r="A225" s="27" t="s">
        <v>347</v>
      </c>
      <c r="B225" s="28" t="s">
        <v>53</v>
      </c>
      <c r="C225" s="29" t="s">
        <v>47</v>
      </c>
      <c r="D225" s="30" t="s">
        <v>54</v>
      </c>
      <c r="E225" s="72">
        <v>2.9000000000000001E-2</v>
      </c>
      <c r="F225" s="31">
        <v>29076.36</v>
      </c>
      <c r="G225" s="31">
        <v>9.5</v>
      </c>
      <c r="H225" s="72">
        <v>276225.40000000002</v>
      </c>
      <c r="I225" s="72">
        <v>8010.54</v>
      </c>
      <c r="J225" s="73">
        <v>1.2</v>
      </c>
      <c r="K225" s="56">
        <f t="shared" si="33"/>
        <v>331470.48000000004</v>
      </c>
      <c r="L225" s="56">
        <f t="shared" si="34"/>
        <v>9612.6479999999992</v>
      </c>
      <c r="M225" s="98"/>
    </row>
    <row r="226" spans="1:13" customFormat="1" ht="33.75" hidden="1" x14ac:dyDescent="0.25">
      <c r="A226" s="7" t="s">
        <v>348</v>
      </c>
      <c r="B226" s="8" t="s">
        <v>168</v>
      </c>
      <c r="C226" s="9" t="s">
        <v>169</v>
      </c>
      <c r="D226" s="10" t="s">
        <v>77</v>
      </c>
      <c r="E226" s="82" t="s">
        <v>202</v>
      </c>
      <c r="F226" s="12">
        <v>13641.94</v>
      </c>
      <c r="G226" s="12">
        <v>9.5</v>
      </c>
      <c r="H226" s="70">
        <f t="shared" si="32"/>
        <v>129598.43000000001</v>
      </c>
      <c r="I226" s="70">
        <v>3388.24</v>
      </c>
      <c r="J226" s="64">
        <v>1.2</v>
      </c>
      <c r="K226" s="70"/>
      <c r="L226" s="70"/>
    </row>
    <row r="227" spans="1:13" customFormat="1" ht="33.75" hidden="1" x14ac:dyDescent="0.25">
      <c r="A227" s="91" t="s">
        <v>349</v>
      </c>
      <c r="B227" s="92" t="s">
        <v>80</v>
      </c>
      <c r="C227" s="93" t="s">
        <v>81</v>
      </c>
      <c r="D227" s="94" t="s">
        <v>33</v>
      </c>
      <c r="E227" s="96">
        <v>15.561</v>
      </c>
      <c r="F227" s="31">
        <v>196.81</v>
      </c>
      <c r="G227" s="31">
        <v>9.5</v>
      </c>
      <c r="H227" s="96">
        <f t="shared" si="32"/>
        <v>1869.6949999999999</v>
      </c>
      <c r="I227" s="96">
        <v>29094.32</v>
      </c>
      <c r="J227" s="73">
        <v>1.2</v>
      </c>
      <c r="K227" s="97">
        <f t="shared" si="33"/>
        <v>2243.634</v>
      </c>
      <c r="L227" s="97">
        <f t="shared" si="34"/>
        <v>34913.184000000001</v>
      </c>
    </row>
    <row r="228" spans="1:13" customFormat="1" ht="15" hidden="1" customHeight="1" x14ac:dyDescent="0.25">
      <c r="A228" s="47" t="s">
        <v>82</v>
      </c>
      <c r="B228" s="47"/>
      <c r="C228" s="48"/>
      <c r="D228" s="48"/>
      <c r="E228" s="48"/>
      <c r="F228" s="23"/>
      <c r="G228" s="23">
        <v>9.5</v>
      </c>
      <c r="H228" s="74">
        <f t="shared" si="32"/>
        <v>0</v>
      </c>
      <c r="I228" s="62"/>
      <c r="J228" s="68">
        <v>1.2</v>
      </c>
      <c r="K228" s="74"/>
      <c r="L228" s="74"/>
    </row>
    <row r="229" spans="1:13" customFormat="1" ht="45" hidden="1" x14ac:dyDescent="0.25">
      <c r="A229" s="7" t="s">
        <v>350</v>
      </c>
      <c r="B229" s="8" t="s">
        <v>84</v>
      </c>
      <c r="C229" s="9" t="s">
        <v>85</v>
      </c>
      <c r="D229" s="10" t="s">
        <v>86</v>
      </c>
      <c r="E229" s="86">
        <v>41.3</v>
      </c>
      <c r="F229" s="11">
        <v>3.28</v>
      </c>
      <c r="G229" s="11">
        <v>9.5</v>
      </c>
      <c r="H229" s="70">
        <f t="shared" si="32"/>
        <v>31.159999999999997</v>
      </c>
      <c r="I229" s="70">
        <v>2128.14</v>
      </c>
      <c r="J229" s="64">
        <v>1.2</v>
      </c>
      <c r="K229" s="70"/>
      <c r="L229" s="70"/>
    </row>
    <row r="230" spans="1:13" customFormat="1" ht="45" hidden="1" x14ac:dyDescent="0.25">
      <c r="A230" s="7" t="s">
        <v>351</v>
      </c>
      <c r="B230" s="8" t="s">
        <v>174</v>
      </c>
      <c r="C230" s="9" t="s">
        <v>89</v>
      </c>
      <c r="D230" s="10" t="s">
        <v>86</v>
      </c>
      <c r="E230" s="86">
        <v>12.1</v>
      </c>
      <c r="F230" s="11">
        <v>8.39</v>
      </c>
      <c r="G230" s="11">
        <v>9.5</v>
      </c>
      <c r="H230" s="70">
        <f t="shared" si="32"/>
        <v>79.705000000000013</v>
      </c>
      <c r="I230" s="70">
        <v>1594.86</v>
      </c>
      <c r="J230" s="64">
        <v>1.2</v>
      </c>
      <c r="K230" s="70"/>
      <c r="L230" s="70"/>
    </row>
    <row r="231" spans="1:13" customFormat="1" ht="33.75" hidden="1" x14ac:dyDescent="0.25">
      <c r="A231" s="7" t="s">
        <v>352</v>
      </c>
      <c r="B231" s="8" t="s">
        <v>176</v>
      </c>
      <c r="C231" s="9" t="s">
        <v>92</v>
      </c>
      <c r="D231" s="10" t="s">
        <v>86</v>
      </c>
      <c r="E231" s="84">
        <v>5</v>
      </c>
      <c r="F231" s="11">
        <v>10.88</v>
      </c>
      <c r="G231" s="11">
        <v>9.5</v>
      </c>
      <c r="H231" s="70">
        <f t="shared" si="32"/>
        <v>103.36000000000001</v>
      </c>
      <c r="I231" s="69">
        <v>854.62</v>
      </c>
      <c r="J231" s="64">
        <v>1.2</v>
      </c>
      <c r="K231" s="70"/>
      <c r="L231" s="70"/>
    </row>
    <row r="232" spans="1:13" customFormat="1" ht="33.75" hidden="1" x14ac:dyDescent="0.25">
      <c r="A232" s="7" t="s">
        <v>353</v>
      </c>
      <c r="B232" s="8" t="s">
        <v>94</v>
      </c>
      <c r="C232" s="9" t="s">
        <v>95</v>
      </c>
      <c r="D232" s="10" t="s">
        <v>86</v>
      </c>
      <c r="E232" s="82" t="s">
        <v>354</v>
      </c>
      <c r="F232" s="11">
        <v>3.86</v>
      </c>
      <c r="G232" s="11">
        <v>9.5</v>
      </c>
      <c r="H232" s="70">
        <f t="shared" si="32"/>
        <v>36.67</v>
      </c>
      <c r="I232" s="70">
        <v>3656.38</v>
      </c>
      <c r="J232" s="64">
        <v>1.2</v>
      </c>
      <c r="K232" s="70"/>
      <c r="L232" s="70"/>
    </row>
    <row r="233" spans="1:13" customFormat="1" ht="15" hidden="1" x14ac:dyDescent="0.25">
      <c r="A233" s="13"/>
      <c r="B233" s="24" t="s">
        <v>355</v>
      </c>
      <c r="C233" s="24"/>
      <c r="D233" s="24"/>
      <c r="E233" s="87"/>
      <c r="F233" s="24"/>
      <c r="G233" s="14">
        <v>9.5</v>
      </c>
      <c r="H233" s="70">
        <f t="shared" si="32"/>
        <v>0</v>
      </c>
      <c r="I233" s="75">
        <v>6114082.1399999997</v>
      </c>
      <c r="J233" s="64">
        <v>1.2</v>
      </c>
      <c r="K233" s="70"/>
      <c r="L233" s="70"/>
    </row>
    <row r="234" spans="1:13" customFormat="1" ht="15" hidden="1" customHeight="1" x14ac:dyDescent="0.25">
      <c r="A234" s="47" t="s">
        <v>356</v>
      </c>
      <c r="B234" s="47"/>
      <c r="C234" s="48"/>
      <c r="D234" s="48"/>
      <c r="E234" s="48"/>
      <c r="F234" s="23"/>
      <c r="G234" s="23">
        <v>9.5</v>
      </c>
      <c r="H234" s="74">
        <f t="shared" si="32"/>
        <v>0</v>
      </c>
      <c r="I234" s="62"/>
      <c r="J234" s="68">
        <v>1.2</v>
      </c>
      <c r="K234" s="74"/>
      <c r="L234" s="74"/>
    </row>
    <row r="235" spans="1:13" customFormat="1" ht="33.75" hidden="1" x14ac:dyDescent="0.25">
      <c r="A235" s="7" t="s">
        <v>357</v>
      </c>
      <c r="B235" s="8" t="s">
        <v>100</v>
      </c>
      <c r="C235" s="9" t="s">
        <v>101</v>
      </c>
      <c r="D235" s="10" t="s">
        <v>102</v>
      </c>
      <c r="E235" s="84">
        <v>1</v>
      </c>
      <c r="F235" s="11">
        <v>426.66</v>
      </c>
      <c r="G235" s="11">
        <v>9.5</v>
      </c>
      <c r="H235" s="70">
        <f t="shared" si="32"/>
        <v>4053.2700000000004</v>
      </c>
      <c r="I235" s="70">
        <v>17603.18</v>
      </c>
      <c r="J235" s="64">
        <v>1.2</v>
      </c>
      <c r="K235" s="70"/>
      <c r="L235" s="70"/>
    </row>
    <row r="236" spans="1:13" customFormat="1" ht="33.75" hidden="1" x14ac:dyDescent="0.25">
      <c r="A236" s="7" t="s">
        <v>358</v>
      </c>
      <c r="B236" s="8" t="s">
        <v>19</v>
      </c>
      <c r="C236" s="9" t="s">
        <v>20</v>
      </c>
      <c r="D236" s="10" t="s">
        <v>11</v>
      </c>
      <c r="E236" s="82" t="s">
        <v>359</v>
      </c>
      <c r="F236" s="11">
        <v>379.68</v>
      </c>
      <c r="G236" s="11">
        <v>9.5</v>
      </c>
      <c r="H236" s="70">
        <f t="shared" si="32"/>
        <v>3606.96</v>
      </c>
      <c r="I236" s="70">
        <v>2648.5</v>
      </c>
      <c r="J236" s="64">
        <v>1.2</v>
      </c>
      <c r="K236" s="70"/>
      <c r="L236" s="70"/>
    </row>
    <row r="237" spans="1:13" customFormat="1" ht="33.75" hidden="1" x14ac:dyDescent="0.25">
      <c r="A237" s="7" t="s">
        <v>360</v>
      </c>
      <c r="B237" s="8" t="s">
        <v>23</v>
      </c>
      <c r="C237" s="9" t="s">
        <v>24</v>
      </c>
      <c r="D237" s="10" t="s">
        <v>11</v>
      </c>
      <c r="E237" s="82" t="s">
        <v>361</v>
      </c>
      <c r="F237" s="11">
        <v>348.46</v>
      </c>
      <c r="G237" s="11">
        <v>9.5</v>
      </c>
      <c r="H237" s="70">
        <f t="shared" si="32"/>
        <v>3310.37</v>
      </c>
      <c r="I237" s="70">
        <v>1252.56</v>
      </c>
      <c r="J237" s="64">
        <v>1.2</v>
      </c>
      <c r="K237" s="70"/>
      <c r="L237" s="70"/>
    </row>
    <row r="238" spans="1:13" customFormat="1" ht="33.75" hidden="1" x14ac:dyDescent="0.25">
      <c r="A238" s="7" t="s">
        <v>362</v>
      </c>
      <c r="B238" s="8" t="s">
        <v>27</v>
      </c>
      <c r="C238" s="9" t="s">
        <v>28</v>
      </c>
      <c r="D238" s="10" t="s">
        <v>11</v>
      </c>
      <c r="E238" s="82" t="s">
        <v>363</v>
      </c>
      <c r="F238" s="12">
        <v>5459.07</v>
      </c>
      <c r="G238" s="12">
        <v>9.5</v>
      </c>
      <c r="H238" s="70">
        <f t="shared" si="32"/>
        <v>51861.164999999994</v>
      </c>
      <c r="I238" s="70">
        <v>12325.16</v>
      </c>
      <c r="J238" s="64">
        <v>1.2</v>
      </c>
      <c r="K238" s="70"/>
      <c r="L238" s="70"/>
    </row>
    <row r="239" spans="1:13" customFormat="1" ht="22.5" hidden="1" x14ac:dyDescent="0.25">
      <c r="A239" s="91" t="s">
        <v>364</v>
      </c>
      <c r="B239" s="92" t="s">
        <v>31</v>
      </c>
      <c r="C239" s="93" t="s">
        <v>32</v>
      </c>
      <c r="D239" s="94" t="s">
        <v>33</v>
      </c>
      <c r="E239" s="95" t="s">
        <v>393</v>
      </c>
      <c r="F239" s="31">
        <v>654.08000000000004</v>
      </c>
      <c r="G239" s="31">
        <v>9.5</v>
      </c>
      <c r="H239" s="96">
        <f t="shared" si="32"/>
        <v>6213.76</v>
      </c>
      <c r="I239" s="96">
        <v>90036.81</v>
      </c>
      <c r="J239" s="73">
        <v>1.2</v>
      </c>
      <c r="K239" s="97">
        <f t="shared" si="33"/>
        <v>7456.5119999999997</v>
      </c>
      <c r="L239" s="97">
        <f t="shared" si="34"/>
        <v>108044.17199999999</v>
      </c>
    </row>
    <row r="240" spans="1:13" customFormat="1" ht="33.75" hidden="1" x14ac:dyDescent="0.25">
      <c r="A240" s="7" t="s">
        <v>365</v>
      </c>
      <c r="B240" s="8" t="s">
        <v>133</v>
      </c>
      <c r="C240" s="9" t="s">
        <v>134</v>
      </c>
      <c r="D240" s="10" t="s">
        <v>102</v>
      </c>
      <c r="E240" s="84">
        <v>1</v>
      </c>
      <c r="F240" s="12">
        <v>8918.8799999999992</v>
      </c>
      <c r="G240" s="12">
        <v>9.5</v>
      </c>
      <c r="H240" s="70">
        <f t="shared" si="32"/>
        <v>84729.359999999986</v>
      </c>
      <c r="I240" s="70">
        <v>151678.81</v>
      </c>
      <c r="J240" s="64">
        <v>1.2</v>
      </c>
      <c r="K240" s="70"/>
      <c r="L240" s="70"/>
    </row>
    <row r="241" spans="1:13" customFormat="1" ht="33.75" hidden="1" x14ac:dyDescent="0.25">
      <c r="A241" s="27" t="s">
        <v>366</v>
      </c>
      <c r="B241" s="28" t="s">
        <v>136</v>
      </c>
      <c r="C241" s="29" t="s">
        <v>137</v>
      </c>
      <c r="D241" s="30" t="s">
        <v>138</v>
      </c>
      <c r="E241" s="72">
        <v>1</v>
      </c>
      <c r="F241" s="31">
        <v>175555.37</v>
      </c>
      <c r="G241" s="31">
        <v>9.5</v>
      </c>
      <c r="H241" s="72">
        <v>1667776</v>
      </c>
      <c r="I241" s="72">
        <v>1667775.97</v>
      </c>
      <c r="J241" s="73">
        <v>1.2</v>
      </c>
      <c r="K241" s="56">
        <f t="shared" si="33"/>
        <v>2001331.2</v>
      </c>
      <c r="L241" s="56">
        <f t="shared" si="34"/>
        <v>2001331.1639999999</v>
      </c>
      <c r="M241" s="98"/>
    </row>
    <row r="242" spans="1:13" customFormat="1" ht="45" hidden="1" x14ac:dyDescent="0.25">
      <c r="A242" s="27" t="s">
        <v>367</v>
      </c>
      <c r="B242" s="28" t="s">
        <v>140</v>
      </c>
      <c r="C242" s="29" t="s">
        <v>141</v>
      </c>
      <c r="D242" s="30" t="s">
        <v>138</v>
      </c>
      <c r="E242" s="72">
        <v>1</v>
      </c>
      <c r="F242" s="31">
        <v>378541.26</v>
      </c>
      <c r="G242" s="31">
        <v>9.5</v>
      </c>
      <c r="H242" s="72">
        <v>3596142</v>
      </c>
      <c r="I242" s="72">
        <v>3596141.95</v>
      </c>
      <c r="J242" s="73">
        <v>1.2</v>
      </c>
      <c r="K242" s="56">
        <f t="shared" si="33"/>
        <v>4315370.3999999994</v>
      </c>
      <c r="L242" s="56">
        <f t="shared" si="34"/>
        <v>4315370.34</v>
      </c>
      <c r="M242" s="98"/>
    </row>
    <row r="243" spans="1:13" customFormat="1" ht="33.75" hidden="1" x14ac:dyDescent="0.25">
      <c r="A243" s="7" t="s">
        <v>368</v>
      </c>
      <c r="B243" s="8" t="s">
        <v>143</v>
      </c>
      <c r="C243" s="9" t="s">
        <v>144</v>
      </c>
      <c r="D243" s="10" t="s">
        <v>41</v>
      </c>
      <c r="E243" s="84">
        <v>1</v>
      </c>
      <c r="F243" s="12">
        <v>1184.79</v>
      </c>
      <c r="G243" s="12">
        <v>9.5</v>
      </c>
      <c r="H243" s="70">
        <f t="shared" si="32"/>
        <v>11255.504999999999</v>
      </c>
      <c r="I243" s="70">
        <v>22765.05</v>
      </c>
      <c r="J243" s="64">
        <v>1.2</v>
      </c>
      <c r="K243" s="70"/>
      <c r="L243" s="70"/>
    </row>
    <row r="244" spans="1:13" customFormat="1" ht="33.75" hidden="1" x14ac:dyDescent="0.25">
      <c r="A244" s="7" t="s">
        <v>369</v>
      </c>
      <c r="B244" s="8" t="s">
        <v>146</v>
      </c>
      <c r="C244" s="9" t="s">
        <v>147</v>
      </c>
      <c r="D244" s="10" t="s">
        <v>41</v>
      </c>
      <c r="E244" s="84">
        <v>-2</v>
      </c>
      <c r="F244" s="11">
        <v>266.67</v>
      </c>
      <c r="G244" s="11">
        <v>9.5</v>
      </c>
      <c r="H244" s="70">
        <f t="shared" si="32"/>
        <v>2533.3650000000002</v>
      </c>
      <c r="I244" s="70">
        <v>-5066.7299999999996</v>
      </c>
      <c r="J244" s="64">
        <v>1.2</v>
      </c>
      <c r="K244" s="70"/>
      <c r="L244" s="70"/>
    </row>
    <row r="245" spans="1:13" customFormat="1" ht="33.75" hidden="1" x14ac:dyDescent="0.25">
      <c r="A245" s="27" t="s">
        <v>370</v>
      </c>
      <c r="B245" s="28" t="s">
        <v>149</v>
      </c>
      <c r="C245" s="29" t="s">
        <v>150</v>
      </c>
      <c r="D245" s="30" t="s">
        <v>41</v>
      </c>
      <c r="E245" s="72">
        <v>2</v>
      </c>
      <c r="F245" s="31">
        <v>4617.22</v>
      </c>
      <c r="G245" s="31">
        <v>9.5</v>
      </c>
      <c r="H245" s="72">
        <v>43863.55</v>
      </c>
      <c r="I245" s="72">
        <v>87727.12</v>
      </c>
      <c r="J245" s="73">
        <v>1.2</v>
      </c>
      <c r="K245" s="56">
        <f t="shared" si="33"/>
        <v>52636.26</v>
      </c>
      <c r="L245" s="56">
        <f t="shared" si="34"/>
        <v>105272.54399999999</v>
      </c>
      <c r="M245" s="98"/>
    </row>
    <row r="246" spans="1:13" customFormat="1" ht="45" hidden="1" x14ac:dyDescent="0.25">
      <c r="A246" s="27" t="s">
        <v>371</v>
      </c>
      <c r="B246" s="28" t="s">
        <v>152</v>
      </c>
      <c r="C246" s="29" t="s">
        <v>153</v>
      </c>
      <c r="D246" s="30" t="s">
        <v>41</v>
      </c>
      <c r="E246" s="72">
        <v>1</v>
      </c>
      <c r="F246" s="31">
        <v>16503.3</v>
      </c>
      <c r="G246" s="31">
        <v>9.5</v>
      </c>
      <c r="H246" s="72">
        <v>156781.37</v>
      </c>
      <c r="I246" s="72">
        <v>156781.35</v>
      </c>
      <c r="J246" s="73">
        <v>1.2</v>
      </c>
      <c r="K246" s="56">
        <f t="shared" si="33"/>
        <v>188137.644</v>
      </c>
      <c r="L246" s="56">
        <f t="shared" si="34"/>
        <v>188137.62</v>
      </c>
      <c r="M246" s="98"/>
    </row>
    <row r="247" spans="1:13" customFormat="1" ht="33.75" hidden="1" x14ac:dyDescent="0.25">
      <c r="A247" s="27" t="s">
        <v>372</v>
      </c>
      <c r="B247" s="28" t="s">
        <v>155</v>
      </c>
      <c r="C247" s="29" t="s">
        <v>47</v>
      </c>
      <c r="D247" s="30" t="s">
        <v>41</v>
      </c>
      <c r="E247" s="72">
        <v>1</v>
      </c>
      <c r="F247" s="31">
        <v>439.8</v>
      </c>
      <c r="G247" s="31">
        <v>9.5</v>
      </c>
      <c r="H247" s="72">
        <v>4178.12</v>
      </c>
      <c r="I247" s="72">
        <v>4178.13</v>
      </c>
      <c r="J247" s="73">
        <v>1.2</v>
      </c>
      <c r="K247" s="56">
        <f t="shared" si="33"/>
        <v>5013.7439999999997</v>
      </c>
      <c r="L247" s="56">
        <f t="shared" si="34"/>
        <v>5013.7560000000003</v>
      </c>
      <c r="M247" s="98"/>
    </row>
    <row r="248" spans="1:13" customFormat="1" ht="45" hidden="1" x14ac:dyDescent="0.25">
      <c r="A248" s="7" t="s">
        <v>373</v>
      </c>
      <c r="B248" s="8" t="s">
        <v>157</v>
      </c>
      <c r="C248" s="9" t="s">
        <v>158</v>
      </c>
      <c r="D248" s="10" t="s">
        <v>159</v>
      </c>
      <c r="E248" s="82" t="s">
        <v>160</v>
      </c>
      <c r="F248" s="12">
        <v>10666.63</v>
      </c>
      <c r="G248" s="12">
        <v>9.5</v>
      </c>
      <c r="H248" s="70">
        <f t="shared" si="32"/>
        <v>101332.98499999999</v>
      </c>
      <c r="I248" s="70">
        <v>9475.67</v>
      </c>
      <c r="J248" s="64">
        <v>1.2</v>
      </c>
      <c r="K248" s="70"/>
      <c r="L248" s="70"/>
    </row>
    <row r="249" spans="1:13" customFormat="1" ht="33.75" hidden="1" x14ac:dyDescent="0.25">
      <c r="A249" s="7" t="s">
        <v>374</v>
      </c>
      <c r="B249" s="8" t="s">
        <v>162</v>
      </c>
      <c r="C249" s="9" t="s">
        <v>163</v>
      </c>
      <c r="D249" s="10" t="s">
        <v>51</v>
      </c>
      <c r="E249" s="85">
        <v>-2.9000000000000001E-2</v>
      </c>
      <c r="F249" s="12">
        <v>9727</v>
      </c>
      <c r="G249" s="12">
        <v>9.5</v>
      </c>
      <c r="H249" s="70">
        <f t="shared" si="32"/>
        <v>92406.5</v>
      </c>
      <c r="I249" s="70">
        <v>-2679.79</v>
      </c>
      <c r="J249" s="64">
        <v>1.2</v>
      </c>
      <c r="K249" s="70"/>
      <c r="L249" s="70"/>
    </row>
    <row r="250" spans="1:13" customFormat="1" ht="33.75" hidden="1" x14ac:dyDescent="0.25">
      <c r="A250" s="27" t="s">
        <v>375</v>
      </c>
      <c r="B250" s="28" t="s">
        <v>165</v>
      </c>
      <c r="C250" s="29" t="s">
        <v>47</v>
      </c>
      <c r="D250" s="30" t="s">
        <v>54</v>
      </c>
      <c r="E250" s="83" t="s">
        <v>390</v>
      </c>
      <c r="F250" s="31">
        <v>39241.019999999997</v>
      </c>
      <c r="G250" s="31">
        <v>9.5</v>
      </c>
      <c r="H250" s="72">
        <v>372789.63</v>
      </c>
      <c r="I250" s="72">
        <v>134204.28</v>
      </c>
      <c r="J250" s="73">
        <v>1.2</v>
      </c>
      <c r="K250" s="56">
        <f t="shared" si="33"/>
        <v>447347.55599999998</v>
      </c>
      <c r="L250" s="56">
        <f t="shared" si="34"/>
        <v>161045.136</v>
      </c>
      <c r="M250" s="98"/>
    </row>
    <row r="251" spans="1:13" customFormat="1" ht="33.75" hidden="1" x14ac:dyDescent="0.25">
      <c r="A251" s="27" t="s">
        <v>376</v>
      </c>
      <c r="B251" s="28" t="s">
        <v>53</v>
      </c>
      <c r="C251" s="29" t="s">
        <v>47</v>
      </c>
      <c r="D251" s="30" t="s">
        <v>54</v>
      </c>
      <c r="E251" s="72">
        <v>2.9000000000000001E-2</v>
      </c>
      <c r="F251" s="31">
        <v>29076.36</v>
      </c>
      <c r="G251" s="31">
        <v>9.5</v>
      </c>
      <c r="H251" s="72">
        <v>276225.40000000002</v>
      </c>
      <c r="I251" s="72">
        <v>8010.54</v>
      </c>
      <c r="J251" s="73">
        <v>1.2</v>
      </c>
      <c r="K251" s="56">
        <f t="shared" si="33"/>
        <v>331470.48000000004</v>
      </c>
      <c r="L251" s="56">
        <f t="shared" si="34"/>
        <v>9612.6479999999992</v>
      </c>
      <c r="M251" s="98"/>
    </row>
    <row r="252" spans="1:13" customFormat="1" ht="33.75" hidden="1" x14ac:dyDescent="0.25">
      <c r="A252" s="7" t="s">
        <v>377</v>
      </c>
      <c r="B252" s="8" t="s">
        <v>168</v>
      </c>
      <c r="C252" s="9" t="s">
        <v>169</v>
      </c>
      <c r="D252" s="10" t="s">
        <v>77</v>
      </c>
      <c r="E252" s="82" t="s">
        <v>202</v>
      </c>
      <c r="F252" s="12">
        <v>13641.94</v>
      </c>
      <c r="G252" s="12">
        <v>9.5</v>
      </c>
      <c r="H252" s="70">
        <f t="shared" si="32"/>
        <v>129598.43000000001</v>
      </c>
      <c r="I252" s="70">
        <v>3388.24</v>
      </c>
      <c r="J252" s="64">
        <v>1.2</v>
      </c>
      <c r="K252" s="70"/>
      <c r="L252" s="70"/>
    </row>
    <row r="253" spans="1:13" customFormat="1" ht="33.75" hidden="1" x14ac:dyDescent="0.25">
      <c r="A253" s="91" t="s">
        <v>378</v>
      </c>
      <c r="B253" s="92" t="s">
        <v>80</v>
      </c>
      <c r="C253" s="93" t="s">
        <v>81</v>
      </c>
      <c r="D253" s="94" t="s">
        <v>33</v>
      </c>
      <c r="E253" s="96">
        <v>15.561</v>
      </c>
      <c r="F253" s="31">
        <v>196.81</v>
      </c>
      <c r="G253" s="31">
        <v>9.5</v>
      </c>
      <c r="H253" s="96">
        <f t="shared" si="32"/>
        <v>1869.6949999999999</v>
      </c>
      <c r="I253" s="96">
        <v>29094.32</v>
      </c>
      <c r="J253" s="73">
        <v>1.2</v>
      </c>
      <c r="K253" s="97">
        <f t="shared" si="33"/>
        <v>2243.634</v>
      </c>
      <c r="L253" s="97">
        <f t="shared" si="34"/>
        <v>34913.184000000001</v>
      </c>
    </row>
    <row r="254" spans="1:13" customFormat="1" ht="15" hidden="1" customHeight="1" x14ac:dyDescent="0.25">
      <c r="A254" s="47" t="s">
        <v>82</v>
      </c>
      <c r="B254" s="47"/>
      <c r="C254" s="48"/>
      <c r="D254" s="48"/>
      <c r="E254" s="48"/>
      <c r="F254" s="23"/>
      <c r="G254" s="23">
        <v>9.5</v>
      </c>
      <c r="H254" s="74">
        <f t="shared" si="32"/>
        <v>0</v>
      </c>
      <c r="I254" s="62"/>
      <c r="J254" s="68">
        <v>1.2</v>
      </c>
      <c r="K254" s="74"/>
      <c r="L254" s="74"/>
    </row>
    <row r="255" spans="1:13" customFormat="1" ht="45" hidden="1" x14ac:dyDescent="0.25">
      <c r="A255" s="7" t="s">
        <v>379</v>
      </c>
      <c r="B255" s="8" t="s">
        <v>84</v>
      </c>
      <c r="C255" s="9" t="s">
        <v>85</v>
      </c>
      <c r="D255" s="10" t="s">
        <v>86</v>
      </c>
      <c r="E255" s="86">
        <v>49.6</v>
      </c>
      <c r="F255" s="11">
        <v>3.28</v>
      </c>
      <c r="G255" s="11">
        <v>9.5</v>
      </c>
      <c r="H255" s="70">
        <f t="shared" si="32"/>
        <v>31.159999999999997</v>
      </c>
      <c r="I255" s="70">
        <v>2555.83</v>
      </c>
      <c r="J255" s="64">
        <v>1.2</v>
      </c>
      <c r="K255" s="70"/>
      <c r="L255" s="70"/>
    </row>
    <row r="256" spans="1:13" customFormat="1" ht="45" hidden="1" x14ac:dyDescent="0.25">
      <c r="A256" s="7" t="s">
        <v>380</v>
      </c>
      <c r="B256" s="8" t="s">
        <v>174</v>
      </c>
      <c r="C256" s="9" t="s">
        <v>89</v>
      </c>
      <c r="D256" s="10" t="s">
        <v>86</v>
      </c>
      <c r="E256" s="86">
        <v>9.9</v>
      </c>
      <c r="F256" s="11">
        <v>8.39</v>
      </c>
      <c r="G256" s="11">
        <v>9.5</v>
      </c>
      <c r="H256" s="70">
        <f t="shared" si="32"/>
        <v>79.705000000000013</v>
      </c>
      <c r="I256" s="70">
        <v>1304.8900000000001</v>
      </c>
      <c r="J256" s="64">
        <v>1.2</v>
      </c>
      <c r="K256" s="70"/>
      <c r="L256" s="70"/>
    </row>
    <row r="257" spans="1:14" customFormat="1" ht="33.75" hidden="1" x14ac:dyDescent="0.25">
      <c r="A257" s="7" t="s">
        <v>381</v>
      </c>
      <c r="B257" s="8" t="s">
        <v>176</v>
      </c>
      <c r="C257" s="9" t="s">
        <v>92</v>
      </c>
      <c r="D257" s="10" t="s">
        <v>86</v>
      </c>
      <c r="E257" s="84">
        <v>5</v>
      </c>
      <c r="F257" s="11">
        <v>10.88</v>
      </c>
      <c r="G257" s="11">
        <v>9.5</v>
      </c>
      <c r="H257" s="70">
        <f t="shared" si="32"/>
        <v>103.36000000000001</v>
      </c>
      <c r="I257" s="69">
        <v>854.62</v>
      </c>
      <c r="J257" s="64">
        <v>1.2</v>
      </c>
      <c r="K257" s="70"/>
      <c r="L257" s="70"/>
    </row>
    <row r="258" spans="1:14" customFormat="1" ht="33.75" hidden="1" x14ac:dyDescent="0.25">
      <c r="A258" s="7" t="s">
        <v>382</v>
      </c>
      <c r="B258" s="8" t="s">
        <v>94</v>
      </c>
      <c r="C258" s="9" t="s">
        <v>95</v>
      </c>
      <c r="D258" s="10" t="s">
        <v>86</v>
      </c>
      <c r="E258" s="82" t="s">
        <v>383</v>
      </c>
      <c r="F258" s="11">
        <v>3.86</v>
      </c>
      <c r="G258" s="11">
        <v>9.5</v>
      </c>
      <c r="H258" s="70">
        <f t="shared" si="32"/>
        <v>36.67</v>
      </c>
      <c r="I258" s="70">
        <v>4038.29</v>
      </c>
      <c r="J258" s="64">
        <v>1.2</v>
      </c>
      <c r="K258" s="70"/>
      <c r="L258" s="70"/>
    </row>
    <row r="259" spans="1:14" customFormat="1" ht="13.5" hidden="1" customHeight="1" x14ac:dyDescent="0.25">
      <c r="A259" s="15"/>
      <c r="B259" s="21" t="s">
        <v>384</v>
      </c>
      <c r="C259" s="22"/>
      <c r="D259" s="22"/>
      <c r="E259" s="88"/>
      <c r="F259" s="22"/>
      <c r="G259" s="16"/>
      <c r="H259" s="76"/>
      <c r="I259" s="75">
        <v>93425484.680000007</v>
      </c>
      <c r="J259" s="64"/>
      <c r="K259" s="76"/>
      <c r="L259" s="75">
        <f>SUM(L8:L258)</f>
        <v>86543860.884000033</v>
      </c>
      <c r="M259" s="98">
        <f>SUM(M7:M147)</f>
        <v>35083499.678392</v>
      </c>
      <c r="N259" s="33">
        <f>SUBTOTAL(9,N17:N258)</f>
        <v>33067956.603157826</v>
      </c>
    </row>
    <row r="260" spans="1:14" ht="11.25" customHeight="1" x14ac:dyDescent="0.25">
      <c r="M260" s="98">
        <f>SUBTOTAL(9,M17:M142)</f>
        <v>34090676.910471998</v>
      </c>
    </row>
    <row r="262" spans="1:14" customFormat="1" ht="15" x14ac:dyDescent="0.25">
      <c r="B262" s="2" t="s">
        <v>385</v>
      </c>
      <c r="C262" s="17"/>
      <c r="D262" s="17"/>
      <c r="E262" s="89"/>
      <c r="F262" s="35"/>
      <c r="G262" s="35"/>
      <c r="H262" s="77"/>
      <c r="I262" s="77"/>
      <c r="J262" s="64"/>
      <c r="K262" s="57"/>
      <c r="L262" s="57"/>
    </row>
    <row r="263" spans="1:14" customFormat="1" ht="15" x14ac:dyDescent="0.25">
      <c r="C263" s="18"/>
      <c r="D263" s="19" t="s">
        <v>386</v>
      </c>
      <c r="E263" s="81"/>
      <c r="F263" s="41"/>
      <c r="G263" s="41"/>
      <c r="H263" s="36"/>
      <c r="I263" s="66"/>
      <c r="J263" s="64"/>
      <c r="K263" s="52"/>
      <c r="L263" s="55"/>
    </row>
    <row r="264" spans="1:14" customFormat="1" ht="15" x14ac:dyDescent="0.25">
      <c r="B264" s="20"/>
      <c r="C264" s="20"/>
      <c r="D264" s="20"/>
      <c r="E264" s="36"/>
      <c r="F264" s="36"/>
      <c r="G264" s="36"/>
      <c r="H264" s="36"/>
      <c r="I264" s="66"/>
      <c r="J264" s="64"/>
      <c r="K264" s="52"/>
      <c r="L264" s="55"/>
    </row>
    <row r="265" spans="1:14" customFormat="1" ht="15" x14ac:dyDescent="0.25">
      <c r="B265" s="2" t="s">
        <v>387</v>
      </c>
      <c r="C265" s="17"/>
      <c r="D265" s="17"/>
      <c r="E265" s="89"/>
      <c r="F265" s="35"/>
      <c r="G265" s="35"/>
      <c r="H265" s="77"/>
      <c r="I265" s="77"/>
      <c r="J265" s="64"/>
      <c r="K265" s="57"/>
      <c r="L265" s="57"/>
    </row>
    <row r="266" spans="1:14" customFormat="1" ht="15" x14ac:dyDescent="0.25">
      <c r="C266" s="18"/>
      <c r="D266" s="19" t="s">
        <v>386</v>
      </c>
      <c r="E266" s="81"/>
      <c r="F266" s="41"/>
      <c r="G266" s="41"/>
      <c r="H266" s="36"/>
      <c r="I266" s="66"/>
      <c r="J266" s="64"/>
      <c r="K266" s="52"/>
      <c r="L266" s="55"/>
    </row>
  </sheetData>
  <autoFilter ref="A4:M259" xr:uid="{00000000-0001-0000-0000-000000000000}">
    <filterColumn colId="10">
      <colorFilter dxfId="0"/>
    </filterColumn>
    <filterColumn colId="12">
      <customFilters>
        <customFilter operator="notEqual" val=" "/>
      </customFilters>
    </filterColumn>
  </autoFilter>
  <mergeCells count="1">
    <mergeCell ref="A2:K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мат для письма</vt:lpstr>
      <vt:lpstr>выгрузка материалов - ЛСР по ук</vt:lpstr>
      <vt:lpstr>'выгрузка материалов - ЛСР по ук'!Заголовки_для_печати</vt:lpstr>
      <vt:lpstr>'выгрузка материалов - ЛСР по ук'!Область_печати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2025-11-12T12:24:51Z</dcterms:modified>
</cp:coreProperties>
</file>