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СМЕТА в рыночной форме\"/>
    </mc:Choice>
  </mc:AlternateContent>
  <xr:revisionPtr revIDLastSave="0" documentId="13_ncr:1_{FDE48BF6-050C-4B00-B0F0-A3D1BB90837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Прокладка КЛ от ПС-106 _рынок" sheetId="1" r:id="rId1"/>
  </sheets>
  <definedNames>
    <definedName name="_xlnm._FilterDatabase" localSheetId="0" hidden="1">'Прокладка КЛ от ПС-106 _рынок'!$A$12:$S$329</definedName>
    <definedName name="_xlnm.Print_Titles" localSheetId="0">'Прокладка КЛ от ПС-106 _рынок'!$15:$15</definedName>
    <definedName name="_xlnm.Print_Area" localSheetId="0">'Прокладка КЛ от ПС-106 _рынок'!$A$1:$S$340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0" i="1" l="1"/>
  <c r="N260" i="1" s="1"/>
  <c r="I260" i="1"/>
  <c r="M260" i="1" s="1"/>
  <c r="J316" i="1"/>
  <c r="N316" i="1" s="1"/>
  <c r="I316" i="1"/>
  <c r="M316" i="1" s="1"/>
  <c r="J171" i="1"/>
  <c r="N171" i="1" s="1"/>
  <c r="J89" i="1"/>
  <c r="N89" i="1" s="1"/>
  <c r="I171" i="1"/>
  <c r="M171" i="1" s="1"/>
  <c r="I89" i="1"/>
  <c r="J251" i="1"/>
  <c r="N251" i="1" s="1"/>
  <c r="J200" i="1"/>
  <c r="N200" i="1" s="1"/>
  <c r="J197" i="1"/>
  <c r="N197" i="1" s="1"/>
  <c r="J187" i="1"/>
  <c r="N187" i="1" s="1"/>
  <c r="J165" i="1"/>
  <c r="N165" i="1" s="1"/>
  <c r="J156" i="1"/>
  <c r="N156" i="1" s="1"/>
  <c r="J153" i="1"/>
  <c r="N153" i="1" s="1"/>
  <c r="J103" i="1"/>
  <c r="N103" i="1" s="1"/>
  <c r="I251" i="1"/>
  <c r="M251" i="1" s="1"/>
  <c r="I200" i="1"/>
  <c r="M200" i="1" s="1"/>
  <c r="I197" i="1"/>
  <c r="M197" i="1" s="1"/>
  <c r="I187" i="1"/>
  <c r="M187" i="1" s="1"/>
  <c r="I165" i="1"/>
  <c r="M165" i="1" s="1"/>
  <c r="I156" i="1"/>
  <c r="M156" i="1" s="1"/>
  <c r="I153" i="1"/>
  <c r="M153" i="1" s="1"/>
  <c r="I103" i="1"/>
  <c r="M103" i="1" s="1"/>
  <c r="J258" i="1"/>
  <c r="N258" i="1" s="1"/>
  <c r="J204" i="1"/>
  <c r="N204" i="1" s="1"/>
  <c r="J110" i="1"/>
  <c r="N110" i="1" s="1"/>
  <c r="I258" i="1"/>
  <c r="M258" i="1" s="1"/>
  <c r="I204" i="1"/>
  <c r="M204" i="1" s="1"/>
  <c r="I110" i="1"/>
  <c r="M110" i="1" s="1"/>
  <c r="J305" i="1"/>
  <c r="N305" i="1" s="1"/>
  <c r="J301" i="1"/>
  <c r="N301" i="1" s="1"/>
  <c r="J297" i="1"/>
  <c r="N297" i="1" s="1"/>
  <c r="J293" i="1"/>
  <c r="N293" i="1" s="1"/>
  <c r="J289" i="1"/>
  <c r="N289" i="1" s="1"/>
  <c r="J285" i="1"/>
  <c r="N285" i="1" s="1"/>
  <c r="J281" i="1"/>
  <c r="N281" i="1" s="1"/>
  <c r="J277" i="1"/>
  <c r="N277" i="1" s="1"/>
  <c r="J273" i="1"/>
  <c r="N273" i="1" s="1"/>
  <c r="J269" i="1"/>
  <c r="N269" i="1" s="1"/>
  <c r="J262" i="1"/>
  <c r="N262" i="1" s="1"/>
  <c r="J241" i="1"/>
  <c r="N241" i="1" s="1"/>
  <c r="J237" i="1"/>
  <c r="N237" i="1" s="1"/>
  <c r="J233" i="1"/>
  <c r="N233" i="1" s="1"/>
  <c r="J229" i="1"/>
  <c r="N229" i="1" s="1"/>
  <c r="J225" i="1"/>
  <c r="N225" i="1" s="1"/>
  <c r="J221" i="1"/>
  <c r="N221" i="1" s="1"/>
  <c r="J217" i="1"/>
  <c r="N217" i="1" s="1"/>
  <c r="J213" i="1"/>
  <c r="N213" i="1" s="1"/>
  <c r="J206" i="1"/>
  <c r="N206" i="1" s="1"/>
  <c r="J168" i="1"/>
  <c r="N168" i="1" s="1"/>
  <c r="J135" i="1"/>
  <c r="N135" i="1" s="1"/>
  <c r="J131" i="1"/>
  <c r="N131" i="1" s="1"/>
  <c r="J127" i="1"/>
  <c r="N127" i="1" s="1"/>
  <c r="J123" i="1"/>
  <c r="N123" i="1" s="1"/>
  <c r="J119" i="1"/>
  <c r="N119" i="1" s="1"/>
  <c r="J112" i="1"/>
  <c r="N112" i="1" s="1"/>
  <c r="J74" i="1"/>
  <c r="N74" i="1" s="1"/>
  <c r="J70" i="1"/>
  <c r="N70" i="1" s="1"/>
  <c r="J66" i="1"/>
  <c r="N66" i="1" s="1"/>
  <c r="J62" i="1"/>
  <c r="N62" i="1" s="1"/>
  <c r="J58" i="1"/>
  <c r="N58" i="1" s="1"/>
  <c r="I305" i="1"/>
  <c r="M305" i="1" s="1"/>
  <c r="I301" i="1"/>
  <c r="M301" i="1" s="1"/>
  <c r="I297" i="1"/>
  <c r="M297" i="1" s="1"/>
  <c r="I293" i="1"/>
  <c r="M293" i="1" s="1"/>
  <c r="I289" i="1"/>
  <c r="M289" i="1" s="1"/>
  <c r="I285" i="1"/>
  <c r="M285" i="1" s="1"/>
  <c r="I281" i="1"/>
  <c r="M281" i="1" s="1"/>
  <c r="I277" i="1"/>
  <c r="M277" i="1" s="1"/>
  <c r="I273" i="1"/>
  <c r="M273" i="1" s="1"/>
  <c r="I269" i="1"/>
  <c r="M269" i="1" s="1"/>
  <c r="I262" i="1"/>
  <c r="M262" i="1" s="1"/>
  <c r="I241" i="1"/>
  <c r="M241" i="1" s="1"/>
  <c r="I237" i="1"/>
  <c r="M237" i="1" s="1"/>
  <c r="I233" i="1"/>
  <c r="M233" i="1" s="1"/>
  <c r="I229" i="1"/>
  <c r="M229" i="1" s="1"/>
  <c r="I225" i="1"/>
  <c r="M225" i="1" s="1"/>
  <c r="I221" i="1"/>
  <c r="M221" i="1" s="1"/>
  <c r="I217" i="1"/>
  <c r="M217" i="1" s="1"/>
  <c r="I213" i="1"/>
  <c r="M213" i="1" s="1"/>
  <c r="I206" i="1"/>
  <c r="M206" i="1" s="1"/>
  <c r="I168" i="1"/>
  <c r="M168" i="1" s="1"/>
  <c r="I135" i="1"/>
  <c r="M135" i="1" s="1"/>
  <c r="I131" i="1"/>
  <c r="M131" i="1" s="1"/>
  <c r="I127" i="1"/>
  <c r="M127" i="1" s="1"/>
  <c r="I123" i="1"/>
  <c r="M123" i="1" s="1"/>
  <c r="I119" i="1"/>
  <c r="M119" i="1" s="1"/>
  <c r="I112" i="1"/>
  <c r="M112" i="1" s="1"/>
  <c r="I74" i="1"/>
  <c r="M74" i="1" s="1"/>
  <c r="I70" i="1"/>
  <c r="M70" i="1" s="1"/>
  <c r="I66" i="1"/>
  <c r="M66" i="1" s="1"/>
  <c r="I62" i="1"/>
  <c r="M62" i="1" s="1"/>
  <c r="I58" i="1"/>
  <c r="M58" i="1" s="1"/>
  <c r="J142" i="1"/>
  <c r="N142" i="1" s="1"/>
  <c r="I142" i="1"/>
  <c r="M142" i="1" s="1"/>
  <c r="J309" i="1"/>
  <c r="N309" i="1" s="1"/>
  <c r="J266" i="1"/>
  <c r="N266" i="1" s="1"/>
  <c r="J210" i="1"/>
  <c r="N210" i="1" s="1"/>
  <c r="J139" i="1"/>
  <c r="N139" i="1" s="1"/>
  <c r="J116" i="1"/>
  <c r="N116" i="1" s="1"/>
  <c r="J78" i="1"/>
  <c r="N78" i="1" s="1"/>
  <c r="I309" i="1"/>
  <c r="M309" i="1" s="1"/>
  <c r="I266" i="1"/>
  <c r="M266" i="1" s="1"/>
  <c r="I210" i="1"/>
  <c r="M210" i="1" s="1"/>
  <c r="I139" i="1"/>
  <c r="M139" i="1" s="1"/>
  <c r="I116" i="1"/>
  <c r="M116" i="1" s="1"/>
  <c r="I78" i="1"/>
  <c r="M78" i="1" s="1"/>
  <c r="J100" i="1"/>
  <c r="N100" i="1" s="1"/>
  <c r="I100" i="1"/>
  <c r="M100" i="1" s="1"/>
  <c r="J97" i="1"/>
  <c r="N97" i="1" s="1"/>
  <c r="I97" i="1"/>
  <c r="J160" i="1"/>
  <c r="N160" i="1" s="1"/>
  <c r="J147" i="1"/>
  <c r="N147" i="1" s="1"/>
  <c r="J27" i="1"/>
  <c r="I160" i="1"/>
  <c r="M160" i="1" s="1"/>
  <c r="I147" i="1"/>
  <c r="I27" i="1"/>
  <c r="M27" i="1" s="1"/>
  <c r="J254" i="1"/>
  <c r="N254" i="1" s="1"/>
  <c r="J248" i="1"/>
  <c r="N248" i="1" s="1"/>
  <c r="J194" i="1"/>
  <c r="N194" i="1" s="1"/>
  <c r="J179" i="1"/>
  <c r="N179" i="1" s="1"/>
  <c r="J162" i="1"/>
  <c r="N162" i="1" s="1"/>
  <c r="J149" i="1"/>
  <c r="N149" i="1" s="1"/>
  <c r="J106" i="1"/>
  <c r="N106" i="1" s="1"/>
  <c r="J86" i="1"/>
  <c r="N86" i="1" s="1"/>
  <c r="J45" i="1"/>
  <c r="N45" i="1" s="1"/>
  <c r="J29" i="1"/>
  <c r="N29" i="1" s="1"/>
  <c r="J24" i="1"/>
  <c r="N24" i="1" s="1"/>
  <c r="I254" i="1"/>
  <c r="M254" i="1" s="1"/>
  <c r="I248" i="1"/>
  <c r="M248" i="1" s="1"/>
  <c r="I194" i="1"/>
  <c r="M194" i="1" s="1"/>
  <c r="I179" i="1"/>
  <c r="M179" i="1" s="1"/>
  <c r="I162" i="1"/>
  <c r="M162" i="1" s="1"/>
  <c r="I149" i="1"/>
  <c r="M149" i="1" s="1"/>
  <c r="I106" i="1"/>
  <c r="M106" i="1" s="1"/>
  <c r="I86" i="1"/>
  <c r="M86" i="1" s="1"/>
  <c r="I45" i="1"/>
  <c r="M45" i="1" s="1"/>
  <c r="I29" i="1"/>
  <c r="M29" i="1" s="1"/>
  <c r="I24" i="1"/>
  <c r="M24" i="1" s="1"/>
  <c r="O314" i="1"/>
  <c r="N314" i="1"/>
  <c r="M314" i="1"/>
  <c r="N182" i="1"/>
  <c r="M182" i="1"/>
  <c r="O147" i="1"/>
  <c r="O97" i="1"/>
  <c r="M89" i="1"/>
  <c r="N81" i="1"/>
  <c r="M81" i="1"/>
  <c r="N55" i="1"/>
  <c r="M55" i="1"/>
  <c r="N51" i="1"/>
  <c r="M51" i="1"/>
  <c r="N49" i="1"/>
  <c r="M49" i="1"/>
  <c r="N42" i="1"/>
  <c r="M42" i="1"/>
  <c r="N39" i="1"/>
  <c r="M39" i="1"/>
  <c r="N36" i="1"/>
  <c r="M36" i="1"/>
  <c r="N32" i="1"/>
  <c r="M32" i="1"/>
  <c r="O27" i="1"/>
  <c r="O22" i="1"/>
  <c r="N22" i="1"/>
  <c r="M22" i="1"/>
  <c r="K260" i="1"/>
  <c r="O260" i="1" s="1"/>
  <c r="K258" i="1"/>
  <c r="K204" i="1"/>
  <c r="O204" i="1" s="1"/>
  <c r="K187" i="1"/>
  <c r="K182" i="1"/>
  <c r="H182" i="1" s="1"/>
  <c r="K171" i="1"/>
  <c r="K110" i="1"/>
  <c r="O110" i="1" s="1"/>
  <c r="K89" i="1"/>
  <c r="L82" i="1"/>
  <c r="L50" i="1"/>
  <c r="K49" i="1"/>
  <c r="O49" i="1" s="1"/>
  <c r="K45" i="1"/>
  <c r="K42" i="1"/>
  <c r="O42" i="1" s="1"/>
  <c r="K39" i="1"/>
  <c r="O39" i="1" s="1"/>
  <c r="H36" i="1"/>
  <c r="K32" i="1"/>
  <c r="O32" i="1" s="1"/>
  <c r="K29" i="1"/>
  <c r="K24" i="1"/>
  <c r="O24" i="1" s="1"/>
  <c r="K316" i="1"/>
  <c r="K309" i="1"/>
  <c r="K305" i="1"/>
  <c r="K301" i="1"/>
  <c r="O301" i="1" s="1"/>
  <c r="K297" i="1"/>
  <c r="O297" i="1" s="1"/>
  <c r="K293" i="1"/>
  <c r="K289" i="1"/>
  <c r="K285" i="1"/>
  <c r="K281" i="1"/>
  <c r="O281" i="1" s="1"/>
  <c r="K277" i="1"/>
  <c r="O277" i="1" s="1"/>
  <c r="K273" i="1"/>
  <c r="K269" i="1"/>
  <c r="O269" i="1" s="1"/>
  <c r="K266" i="1"/>
  <c r="K262" i="1"/>
  <c r="K254" i="1"/>
  <c r="K251" i="1"/>
  <c r="O251" i="1" s="1"/>
  <c r="K248" i="1"/>
  <c r="K241" i="1"/>
  <c r="K237" i="1"/>
  <c r="K233" i="1"/>
  <c r="K229" i="1"/>
  <c r="K225" i="1"/>
  <c r="O225" i="1" s="1"/>
  <c r="K221" i="1"/>
  <c r="K217" i="1"/>
  <c r="K213" i="1"/>
  <c r="K210" i="1"/>
  <c r="K206" i="1"/>
  <c r="K200" i="1"/>
  <c r="K197" i="1"/>
  <c r="K194" i="1"/>
  <c r="K179" i="1"/>
  <c r="K168" i="1"/>
  <c r="K165" i="1"/>
  <c r="K162" i="1"/>
  <c r="K156" i="1"/>
  <c r="K153" i="1"/>
  <c r="K149" i="1"/>
  <c r="O149" i="1" s="1"/>
  <c r="K142" i="1"/>
  <c r="K139" i="1"/>
  <c r="K135" i="1"/>
  <c r="K131" i="1"/>
  <c r="K127" i="1"/>
  <c r="O127" i="1" s="1"/>
  <c r="K123" i="1"/>
  <c r="K119" i="1"/>
  <c r="K116" i="1"/>
  <c r="K112" i="1"/>
  <c r="O112" i="1" s="1"/>
  <c r="K106" i="1"/>
  <c r="O106" i="1" s="1"/>
  <c r="K103" i="1"/>
  <c r="K100" i="1"/>
  <c r="K86" i="1"/>
  <c r="K81" i="1"/>
  <c r="H81" i="1" s="1"/>
  <c r="K78" i="1"/>
  <c r="O78" i="1" s="1"/>
  <c r="K74" i="1"/>
  <c r="O74" i="1" s="1"/>
  <c r="K70" i="1"/>
  <c r="K66" i="1"/>
  <c r="K62" i="1"/>
  <c r="K58" i="1"/>
  <c r="K55" i="1"/>
  <c r="H55" i="1" s="1"/>
  <c r="K51" i="1"/>
  <c r="H51" i="1" s="1"/>
  <c r="K19" i="1"/>
  <c r="O19" i="1" s="1"/>
  <c r="N19" i="1"/>
  <c r="M19" i="1"/>
  <c r="H316" i="1" l="1"/>
  <c r="H314" i="1" s="1"/>
  <c r="H171" i="1"/>
  <c r="H89" i="1"/>
  <c r="H165" i="1"/>
  <c r="H200" i="1"/>
  <c r="H187" i="1"/>
  <c r="H156" i="1"/>
  <c r="H197" i="1"/>
  <c r="H153" i="1"/>
  <c r="H103" i="1"/>
  <c r="H258" i="1"/>
  <c r="H241" i="1"/>
  <c r="H233" i="1"/>
  <c r="H213" i="1"/>
  <c r="H135" i="1"/>
  <c r="H123" i="1"/>
  <c r="H66" i="1"/>
  <c r="H62" i="1"/>
  <c r="H58" i="1"/>
  <c r="H305" i="1"/>
  <c r="H293" i="1"/>
  <c r="H289" i="1"/>
  <c r="H285" i="1"/>
  <c r="H273" i="1"/>
  <c r="H262" i="1"/>
  <c r="H237" i="1"/>
  <c r="H229" i="1"/>
  <c r="H217" i="1"/>
  <c r="H221" i="1"/>
  <c r="H206" i="1"/>
  <c r="H168" i="1"/>
  <c r="H131" i="1"/>
  <c r="H119" i="1"/>
  <c r="H70" i="1"/>
  <c r="H142" i="1"/>
  <c r="H127" i="1"/>
  <c r="H116" i="1"/>
  <c r="H309" i="1"/>
  <c r="H266" i="1"/>
  <c r="H210" i="1"/>
  <c r="H139" i="1"/>
  <c r="H100" i="1"/>
  <c r="H97" i="1"/>
  <c r="H27" i="1"/>
  <c r="M97" i="1"/>
  <c r="M144" i="1" s="1"/>
  <c r="H147" i="1"/>
  <c r="N27" i="1"/>
  <c r="L27" i="1" s="1"/>
  <c r="M147" i="1"/>
  <c r="L147" i="1" s="1"/>
  <c r="H179" i="1"/>
  <c r="H194" i="1"/>
  <c r="H86" i="1"/>
  <c r="H254" i="1"/>
  <c r="H248" i="1"/>
  <c r="H29" i="1"/>
  <c r="H162" i="1"/>
  <c r="K160" i="1" s="1"/>
  <c r="H160" i="1" s="1"/>
  <c r="H45" i="1"/>
  <c r="M83" i="1"/>
  <c r="M312" i="1"/>
  <c r="M318" i="1"/>
  <c r="L314" i="1"/>
  <c r="H78" i="1"/>
  <c r="H32" i="1"/>
  <c r="H269" i="1"/>
  <c r="H297" i="1"/>
  <c r="H42" i="1"/>
  <c r="L22" i="1"/>
  <c r="L225" i="1"/>
  <c r="O210" i="1"/>
  <c r="L210" i="1" s="1"/>
  <c r="H74" i="1"/>
  <c r="H281" i="1"/>
  <c r="L74" i="1"/>
  <c r="H106" i="1"/>
  <c r="L127" i="1"/>
  <c r="O89" i="1"/>
  <c r="L89" i="1" s="1"/>
  <c r="L42" i="1"/>
  <c r="O55" i="1"/>
  <c r="L55" i="1" s="1"/>
  <c r="L106" i="1"/>
  <c r="L32" i="1"/>
  <c r="O70" i="1"/>
  <c r="L70" i="1" s="1"/>
  <c r="H24" i="1"/>
  <c r="H22" i="1" s="1"/>
  <c r="H39" i="1"/>
  <c r="O285" i="1"/>
  <c r="L285" i="1" s="1"/>
  <c r="O168" i="1"/>
  <c r="L168" i="1" s="1"/>
  <c r="O197" i="1"/>
  <c r="L197" i="1" s="1"/>
  <c r="O305" i="1"/>
  <c r="L305" i="1" s="1"/>
  <c r="L78" i="1"/>
  <c r="O229" i="1"/>
  <c r="L229" i="1" s="1"/>
  <c r="L110" i="1"/>
  <c r="O131" i="1"/>
  <c r="L131" i="1" s="1"/>
  <c r="O309" i="1"/>
  <c r="L309" i="1" s="1"/>
  <c r="O233" i="1"/>
  <c r="L233" i="1" s="1"/>
  <c r="H112" i="1"/>
  <c r="H301" i="1"/>
  <c r="L204" i="1"/>
  <c r="O156" i="1"/>
  <c r="L156" i="1" s="1"/>
  <c r="O273" i="1"/>
  <c r="L273" i="1" s="1"/>
  <c r="L281" i="1"/>
  <c r="L149" i="1"/>
  <c r="L301" i="1"/>
  <c r="O123" i="1"/>
  <c r="L123" i="1" s="1"/>
  <c r="H225" i="1"/>
  <c r="O179" i="1"/>
  <c r="L179" i="1" s="1"/>
  <c r="O237" i="1"/>
  <c r="L237" i="1" s="1"/>
  <c r="L251" i="1"/>
  <c r="L269" i="1"/>
  <c r="L277" i="1"/>
  <c r="O100" i="1"/>
  <c r="L100" i="1" s="1"/>
  <c r="O182" i="1"/>
  <c r="L182" i="1" s="1"/>
  <c r="O58" i="1"/>
  <c r="L58" i="1" s="1"/>
  <c r="O221" i="1"/>
  <c r="L221" i="1" s="1"/>
  <c r="O66" i="1"/>
  <c r="L66" i="1" s="1"/>
  <c r="O135" i="1"/>
  <c r="L135" i="1" s="1"/>
  <c r="O142" i="1"/>
  <c r="L142" i="1" s="1"/>
  <c r="L260" i="1"/>
  <c r="L297" i="1"/>
  <c r="O103" i="1"/>
  <c r="L103" i="1" s="1"/>
  <c r="L112" i="1"/>
  <c r="O119" i="1"/>
  <c r="L119" i="1" s="1"/>
  <c r="O266" i="1"/>
  <c r="L266" i="1" s="1"/>
  <c r="L24" i="1"/>
  <c r="O62" i="1"/>
  <c r="L62" i="1" s="1"/>
  <c r="O86" i="1"/>
  <c r="L86" i="1" s="1"/>
  <c r="O165" i="1"/>
  <c r="L165" i="1" s="1"/>
  <c r="O217" i="1"/>
  <c r="L217" i="1" s="1"/>
  <c r="O258" i="1"/>
  <c r="L258" i="1" s="1"/>
  <c r="O293" i="1"/>
  <c r="L293" i="1" s="1"/>
  <c r="H149" i="1"/>
  <c r="H251" i="1"/>
  <c r="O206" i="1"/>
  <c r="L206" i="1" s="1"/>
  <c r="O248" i="1"/>
  <c r="L248" i="1" s="1"/>
  <c r="O187" i="1"/>
  <c r="L187" i="1" s="1"/>
  <c r="O116" i="1"/>
  <c r="L116" i="1" s="1"/>
  <c r="O139" i="1"/>
  <c r="L139" i="1" s="1"/>
  <c r="O213" i="1"/>
  <c r="L213" i="1" s="1"/>
  <c r="H277" i="1"/>
  <c r="O289" i="1"/>
  <c r="L289" i="1" s="1"/>
  <c r="O200" i="1"/>
  <c r="L200" i="1" s="1"/>
  <c r="O171" i="1"/>
  <c r="L171" i="1" s="1"/>
  <c r="O262" i="1"/>
  <c r="L262" i="1" s="1"/>
  <c r="O81" i="1"/>
  <c r="L81" i="1" s="1"/>
  <c r="O162" i="1"/>
  <c r="L162" i="1" s="1"/>
  <c r="O254" i="1"/>
  <c r="L254" i="1" s="1"/>
  <c r="O153" i="1"/>
  <c r="L153" i="1" s="1"/>
  <c r="O194" i="1"/>
  <c r="L194" i="1" s="1"/>
  <c r="O241" i="1"/>
  <c r="L241" i="1" s="1"/>
  <c r="O316" i="1"/>
  <c r="L316" i="1" s="1"/>
  <c r="O51" i="1"/>
  <c r="L51" i="1" s="1"/>
  <c r="O45" i="1"/>
  <c r="L45" i="1" s="1"/>
  <c r="O36" i="1"/>
  <c r="L36" i="1" s="1"/>
  <c r="O29" i="1"/>
  <c r="L29" i="1" s="1"/>
  <c r="L49" i="1"/>
  <c r="L39" i="1"/>
  <c r="H260" i="1"/>
  <c r="H204" i="1"/>
  <c r="H110" i="1"/>
  <c r="L19" i="1"/>
  <c r="H49" i="1"/>
  <c r="H19" i="1"/>
  <c r="L97" i="1" l="1"/>
  <c r="L144" i="1" s="1"/>
  <c r="M245" i="1"/>
  <c r="L321" i="1" s="1"/>
  <c r="L322" i="1" s="1"/>
  <c r="O160" i="1"/>
  <c r="L160" i="1" s="1"/>
  <c r="L245" i="1" s="1"/>
  <c r="L318" i="1"/>
  <c r="L312" i="1"/>
  <c r="L83" i="1"/>
  <c r="L320" i="1" l="1"/>
  <c r="L323" i="1" s="1"/>
  <c r="L324" i="1" l="1"/>
  <c r="L325" i="1" s="1"/>
  <c r="L326" i="1" l="1"/>
  <c r="L327" i="1" s="1"/>
  <c r="L328" i="1" l="1"/>
  <c r="L329" i="1" s="1"/>
</calcChain>
</file>

<file path=xl/sharedStrings.xml><?xml version="1.0" encoding="utf-8"?>
<sst xmlns="http://schemas.openxmlformats.org/spreadsheetml/2006/main" count="1215" uniqueCount="404">
  <si>
    <t>Московская область, г. Мытищи, ул. Колонцова, стр.4Б/3</t>
  </si>
  <si>
    <t/>
  </si>
  <si>
    <t>(наименование стройки)</t>
  </si>
  <si>
    <t>ЛОКАЛЬНАЯ СМЕТА № 04-01-01</t>
  </si>
  <si>
    <t>(локальная смета)</t>
  </si>
  <si>
    <t>на Реконструкция высоковольтного кабеля от ПС-106 к ПС -6 кВ-26, Московская область, г. Мытищи, ул. Колонцова, стр.4Б/3</t>
  </si>
  <si>
    <t>(наименование работ и затрат, наименование объекта)</t>
  </si>
  <si>
    <t>Основание:</t>
  </si>
  <si>
    <t>ВОР</t>
  </si>
  <si>
    <t>Сметная трудоемкость</t>
  </si>
  <si>
    <t>чел.час</t>
  </si>
  <si>
    <t>Трудозатраты механизаторов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</si>
  <si>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</si>
  <si>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</si>
  <si>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</si>
  <si>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</si>
  <si>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</si>
  <si>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</si>
  <si>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</si>
  <si>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</si>
  <si>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</si>
  <si>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</si>
  <si>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</si>
  <si>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</si>
  <si>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</si>
  <si>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</si>
  <si>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</si>
  <si>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</si>
  <si>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</si>
  <si>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</si>
  <si>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</si>
  <si>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</si>
  <si>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</si>
  <si>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</si>
  <si>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2</t>
  </si>
  <si>
    <t>ООО "ТПК АЙЭМ" Счет №М1-00431 от 20.11.24 г.  п.2</t>
  </si>
  <si>
    <t>Консоль настенная средняя 400х2,5 цинк</t>
  </si>
  <si>
    <t>шт</t>
  </si>
  <si>
    <t>3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</si>
  <si>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</si>
  <si>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</si>
  <si>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</si>
  <si>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</si>
  <si>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4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</si>
  <si>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</si>
  <si>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</si>
  <si>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</si>
  <si>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</si>
  <si>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</si>
  <si>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</si>
  <si>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</si>
  <si>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</si>
  <si>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</si>
  <si>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</si>
  <si>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</si>
  <si>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</si>
  <si>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</si>
  <si>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</si>
  <si>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</si>
  <si>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</si>
  <si>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</si>
  <si>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</si>
  <si>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</si>
  <si>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</si>
  <si>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</si>
  <si>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</si>
  <si>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</si>
  <si>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</si>
  <si>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</si>
  <si>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</si>
  <si>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</si>
  <si>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</si>
  <si>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</si>
  <si>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</si>
  <si>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</si>
  <si>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</si>
  <si>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</si>
  <si>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</si>
  <si>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</si>
  <si>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</si>
  <si>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</si>
  <si>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</si>
  <si>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</si>
  <si>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</si>
  <si>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</si>
  <si>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19</t>
  </si>
  <si>
    <t>Объем=0,54*21/1000</t>
  </si>
  <si>
    <t>20</t>
  </si>
  <si>
    <t>ООО "ТПК АЙЭМ" Счет №М1-00431 от 20.11.24 г.  п.1</t>
  </si>
  <si>
    <t>Консоль настенная средняя 200х2,5 цинк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</si>
  <si>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</si>
  <si>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</si>
  <si>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</si>
  <si>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</si>
  <si>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</si>
  <si>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</si>
  <si>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</si>
  <si>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</si>
  <si>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</si>
  <si>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</si>
  <si>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</si>
  <si>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</si>
  <si>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</si>
  <si>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</si>
  <si>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</si>
  <si>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</si>
  <si>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</si>
  <si>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</si>
  <si>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</si>
  <si>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</si>
  <si>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</si>
  <si>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</si>
  <si>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</si>
  <si>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</si>
  <si>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</si>
  <si>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</si>
  <si>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</si>
  <si>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</si>
  <si>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</si>
  <si>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</si>
  <si>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</si>
  <si>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</si>
  <si>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</si>
  <si>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</si>
  <si>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</si>
  <si>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</si>
  <si>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</si>
  <si>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</si>
  <si>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</si>
  <si>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</si>
  <si>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</si>
  <si>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</si>
  <si>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</si>
  <si>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</si>
  <si>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</si>
  <si>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</si>
  <si>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</si>
  <si>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</si>
  <si>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</si>
  <si>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</si>
  <si>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</si>
  <si>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</si>
  <si>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41</t>
  </si>
  <si>
    <t>ИП Николашина А.А. Счет №2827 от 25.11.24 г. п.1</t>
  </si>
  <si>
    <t>Пена двухкомпонентная огнезащитная DN1201 (330мл)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</si>
  <si>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</si>
  <si>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</si>
  <si>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</si>
  <si>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</si>
  <si>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</si>
  <si>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</si>
  <si>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</si>
  <si>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</si>
  <si>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</si>
  <si>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</si>
  <si>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</si>
  <si>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</si>
  <si>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</si>
  <si>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</si>
  <si>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</si>
  <si>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</si>
  <si>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</si>
  <si>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</si>
  <si>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</si>
  <si>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</si>
  <si>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</si>
  <si>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</si>
  <si>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</si>
  <si>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</si>
  <si>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</si>
  <si>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</si>
  <si>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</si>
  <si>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</si>
  <si>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</si>
  <si>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</si>
  <si>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</si>
  <si>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</si>
  <si>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</si>
  <si>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</si>
  <si>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</si>
  <si>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</si>
  <si>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</si>
  <si>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</si>
  <si>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</si>
  <si>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</si>
  <si>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</si>
  <si>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</si>
  <si>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</si>
  <si>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</si>
  <si>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</si>
  <si>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</si>
  <si>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</si>
  <si>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</si>
  <si>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</si>
  <si>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</si>
  <si>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</si>
  <si>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</si>
  <si>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</si>
  <si>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</si>
  <si>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</si>
  <si>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</si>
  <si>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</si>
  <si>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</si>
  <si>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</si>
  <si>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</si>
  <si>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</si>
  <si>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</si>
  <si>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</si>
  <si>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</si>
  <si>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</si>
  <si>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</si>
  <si>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</si>
  <si>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</si>
  <si>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</si>
  <si>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</si>
  <si>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</si>
  <si>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</si>
  <si>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</si>
  <si>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</si>
  <si>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</si>
  <si>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</si>
  <si>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</si>
  <si>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</si>
  <si>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</si>
  <si>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</si>
  <si>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</si>
  <si>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</si>
  <si>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</si>
  <si>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</si>
  <si>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</si>
  <si>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</si>
  <si>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</si>
  <si>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</si>
  <si>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</si>
  <si>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</si>
  <si>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</si>
  <si>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</si>
  <si>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</si>
  <si>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</si>
  <si>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</si>
  <si>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</si>
  <si>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</si>
  <si>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</si>
  <si>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</si>
  <si>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</si>
  <si>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</si>
  <si>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</si>
  <si>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</si>
  <si>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</si>
  <si>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</si>
  <si>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</si>
  <si>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</si>
  <si>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</si>
  <si>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</si>
  <si>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</si>
  <si>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</si>
  <si>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</si>
  <si>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</si>
  <si>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</si>
  <si>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</si>
  <si>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</si>
  <si>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</si>
  <si>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</si>
  <si>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</si>
  <si>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</si>
  <si>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</si>
  <si>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</si>
  <si>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</si>
  <si>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</si>
  <si>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</si>
  <si>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</si>
  <si>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</si>
  <si>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</si>
  <si>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</si>
  <si>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</si>
  <si>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</si>
  <si>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</si>
  <si>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</si>
  <si>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</si>
  <si>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</si>
  <si>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</si>
  <si>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</si>
  <si>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</si>
  <si>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</si>
  <si>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</si>
  <si>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</si>
  <si>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</si>
  <si>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</si>
  <si>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</si>
  <si>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</si>
  <si>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</si>
  <si>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</si>
  <si>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</si>
  <si>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</si>
  <si>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</si>
  <si>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</si>
  <si>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</si>
  <si>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</si>
  <si>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</si>
  <si>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</si>
  <si>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</si>
  <si>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</si>
  <si>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</si>
  <si>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</si>
  <si>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</si>
  <si>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</si>
  <si>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</si>
  <si>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</si>
  <si>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</si>
  <si>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</si>
  <si>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</si>
  <si>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</si>
  <si>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</si>
  <si>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</si>
  <si>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</si>
  <si>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</si>
  <si>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</si>
  <si>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</si>
  <si>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</si>
  <si>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</si>
  <si>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</si>
  <si>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</si>
  <si>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</si>
  <si>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</si>
  <si>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</si>
  <si>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</si>
  <si>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</si>
  <si>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</si>
  <si>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</si>
  <si>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</si>
  <si>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</si>
  <si>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</si>
  <si>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</si>
  <si>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</si>
  <si>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</si>
  <si>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</si>
  <si>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</si>
  <si>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</si>
  <si>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</si>
  <si>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</si>
  <si>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</si>
  <si>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</si>
  <si>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</si>
  <si>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</si>
  <si>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</si>
  <si>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</si>
  <si>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</si>
  <si>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</si>
  <si>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</si>
  <si>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</si>
  <si>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</si>
  <si>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</si>
  <si>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</si>
  <si>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</si>
  <si>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</si>
  <si>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</si>
  <si>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</si>
  <si>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</si>
  <si>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</si>
  <si>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</si>
  <si>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</si>
  <si>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</si>
  <si>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</si>
  <si>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</si>
  <si>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</si>
  <si>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</si>
  <si>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</si>
  <si>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</si>
  <si>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</si>
  <si>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</si>
  <si>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</si>
  <si>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</si>
  <si>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</si>
  <si>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</si>
  <si>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</si>
  <si>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</si>
  <si>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</si>
  <si>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</si>
  <si>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</si>
  <si>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</si>
  <si>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</si>
  <si>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</si>
  <si>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</si>
  <si>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</si>
  <si>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</si>
  <si>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</si>
  <si>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</si>
  <si>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>Итоги по смете: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</si>
  <si>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</si>
  <si>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</si>
  <si>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</si>
  <si>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</si>
  <si>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</si>
  <si>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</si>
  <si>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</si>
  <si>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</si>
  <si>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</si>
  <si>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Мат.</t>
  </si>
  <si>
    <t>Эк.Маш(в т.ч. Зп/Мех)</t>
  </si>
  <si>
    <t xml:space="preserve">     Непредвиденные затраты - 3%</t>
  </si>
  <si>
    <t>Сметная прибыль -10%</t>
  </si>
  <si>
    <t xml:space="preserve">     Итого СМР </t>
  </si>
  <si>
    <t>только рабочих,  без ЗП мех, т.к. их не выделить…</t>
  </si>
  <si>
    <t>Накладные расходы -20% от ФОТ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</si>
</sst>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"/>
    <numFmt numFmtId="166" formatCode="0.000"/>
    <numFmt numFmtId="167" formatCode="0.0000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theme="4"/>
      <name val="Arial"/>
      <family val="2"/>
      <charset val="204"/>
    </font>
    <font>
      <b/>
      <sz val="8"/>
      <color theme="9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8"/>
      <color theme="9" tint="-0.249977111117893"/>
      <name val="Arial"/>
      <family val="2"/>
      <charset val="204"/>
    </font>
    <font>
      <b/>
      <sz val="8"/>
      <color theme="5"/>
      <name val="Arial"/>
      <family val="2"/>
      <charset val="204"/>
    </font>
    <font>
      <sz val="8"/>
      <name val="Arial"/>
      <family val="2"/>
      <charset val="204"/>
    </font>
    <font>
      <b/>
      <sz val="8"/>
      <color rgb="FF00B0F0"/>
      <name val="Arial"/>
      <family val="2"/>
      <charset val="204"/>
    </font>
    <font>
      <b/>
      <sz val="8"/>
      <color rgb="FF00B050"/>
      <name val="Arial"/>
      <family val="2"/>
      <charset val="204"/>
    </font>
    <font>
      <b/>
      <sz val="8"/>
      <color theme="5" tint="-0.249977111117893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49" fontId="1" fillId="0" borderId="4" xfId="0" applyNumberFormat="1" applyFont="1" applyFill="1" applyBorder="1" applyAlignment="1" applyProtection="1">
      <alignment vertical="top" wrapText="1"/>
    </xf>
    <xf numFmtId="166" fontId="1" fillId="0" borderId="4" xfId="0" applyNumberFormat="1" applyFont="1" applyFill="1" applyBorder="1" applyAlignment="1" applyProtection="1">
      <alignment vertical="top" wrapText="1"/>
    </xf>
    <xf numFmtId="4" fontId="1" fillId="0" borderId="4" xfId="0" applyNumberFormat="1" applyFont="1" applyFill="1" applyBorder="1" applyAlignment="1" applyProtection="1">
      <alignment vertical="top" wrapText="1"/>
    </xf>
    <xf numFmtId="2" fontId="1" fillId="0" borderId="4" xfId="0" applyNumberFormat="1" applyFont="1" applyFill="1" applyBorder="1" applyAlignment="1" applyProtection="1">
      <alignment vertical="top" wrapText="1"/>
    </xf>
    <xf numFmtId="1" fontId="1" fillId="0" borderId="4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vertical="center" wrapText="1"/>
    </xf>
    <xf numFmtId="4" fontId="9" fillId="3" borderId="4" xfId="0" applyNumberFormat="1" applyFont="1" applyFill="1" applyBorder="1" applyAlignment="1" applyProtection="1">
      <alignment horizontal="right" vertical="top"/>
    </xf>
    <xf numFmtId="0" fontId="9" fillId="3" borderId="4" xfId="0" applyNumberFormat="1" applyFont="1" applyFill="1" applyBorder="1" applyAlignment="1" applyProtection="1">
      <alignment horizontal="right" vertical="top" wrapText="1"/>
    </xf>
    <xf numFmtId="0" fontId="1" fillId="3" borderId="4" xfId="0" applyNumberFormat="1" applyFont="1" applyFill="1" applyBorder="1" applyAlignment="1" applyProtection="1">
      <alignment horizontal="right" vertical="top"/>
    </xf>
    <xf numFmtId="0" fontId="9" fillId="3" borderId="4" xfId="0" applyNumberFormat="1" applyFont="1" applyFill="1" applyBorder="1" applyAlignment="1" applyProtection="1">
      <alignment horizontal="right" vertical="top"/>
    </xf>
    <xf numFmtId="2" fontId="9" fillId="3" borderId="4" xfId="0" applyNumberFormat="1" applyFont="1" applyFill="1" applyBorder="1" applyAlignment="1" applyProtection="1">
      <alignment horizontal="right" vertical="top"/>
    </xf>
    <xf numFmtId="1" fontId="9" fillId="3" borderId="4" xfId="0" applyNumberFormat="1" applyFont="1" applyFill="1" applyBorder="1" applyAlignment="1" applyProtection="1">
      <alignment horizontal="right" vertical="top"/>
    </xf>
    <xf numFmtId="0" fontId="0" fillId="4" borderId="0" xfId="0" applyFill="1"/>
    <xf numFmtId="49" fontId="7" fillId="4" borderId="4" xfId="0" applyNumberFormat="1" applyFont="1" applyFill="1" applyBorder="1" applyAlignment="1" applyProtection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center" vertical="center"/>
    </xf>
    <xf numFmtId="49" fontId="6" fillId="4" borderId="4" xfId="0" applyNumberFormat="1" applyFont="1" applyFill="1" applyBorder="1" applyAlignment="1" applyProtection="1">
      <alignment vertical="center" wrapText="1"/>
    </xf>
    <xf numFmtId="2" fontId="1" fillId="4" borderId="4" xfId="0" applyNumberFormat="1" applyFont="1" applyFill="1" applyBorder="1" applyAlignment="1" applyProtection="1">
      <alignment horizontal="right" vertical="top" wrapText="1"/>
    </xf>
    <xf numFmtId="49" fontId="1" fillId="4" borderId="3" xfId="0" applyNumberFormat="1" applyFont="1" applyFill="1" applyBorder="1" applyAlignment="1" applyProtection="1">
      <alignment vertical="top" wrapText="1"/>
    </xf>
    <xf numFmtId="0" fontId="1" fillId="4" borderId="4" xfId="0" applyNumberFormat="1" applyFont="1" applyFill="1" applyBorder="1" applyAlignment="1" applyProtection="1">
      <alignment horizontal="right" vertical="top" wrapText="1"/>
    </xf>
    <xf numFmtId="4" fontId="1" fillId="4" borderId="4" xfId="0" applyNumberFormat="1" applyFont="1" applyFill="1" applyBorder="1" applyAlignment="1" applyProtection="1">
      <alignment horizontal="right" vertical="top" wrapText="1"/>
    </xf>
    <xf numFmtId="2" fontId="1" fillId="4" borderId="4" xfId="0" applyNumberFormat="1" applyFont="1" applyFill="1" applyBorder="1" applyAlignment="1" applyProtection="1">
      <alignment vertical="top" wrapText="1"/>
    </xf>
    <xf numFmtId="0" fontId="1" fillId="4" borderId="4" xfId="0" applyNumberFormat="1" applyFont="1" applyFill="1" applyBorder="1" applyAlignment="1" applyProtection="1"/>
    <xf numFmtId="49" fontId="2" fillId="4" borderId="0" xfId="0" applyNumberFormat="1" applyFont="1" applyFill="1" applyBorder="1" applyAlignment="1" applyProtection="1"/>
    <xf numFmtId="49" fontId="1" fillId="4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/>
    <xf numFmtId="2" fontId="0" fillId="0" borderId="0" xfId="0" applyNumberFormat="1"/>
    <xf numFmtId="164" fontId="1" fillId="5" borderId="4" xfId="0" applyNumberFormat="1" applyFont="1" applyFill="1" applyBorder="1" applyAlignment="1" applyProtection="1">
      <alignment horizontal="center" vertical="top" wrapText="1"/>
    </xf>
    <xf numFmtId="2" fontId="1" fillId="5" borderId="4" xfId="0" applyNumberFormat="1" applyFont="1" applyFill="1" applyBorder="1" applyAlignment="1" applyProtection="1">
      <alignment horizontal="right" vertical="top" wrapText="1"/>
    </xf>
    <xf numFmtId="2" fontId="12" fillId="5" borderId="4" xfId="0" applyNumberFormat="1" applyFont="1" applyFill="1" applyBorder="1" applyAlignment="1" applyProtection="1">
      <alignment horizontal="right" vertical="top" wrapText="1"/>
    </xf>
    <xf numFmtId="4" fontId="12" fillId="5" borderId="4" xfId="0" applyNumberFormat="1" applyFont="1" applyFill="1" applyBorder="1" applyAlignment="1" applyProtection="1">
      <alignment horizontal="right" vertical="top" wrapText="1"/>
    </xf>
    <xf numFmtId="2" fontId="14" fillId="0" borderId="4" xfId="0" applyNumberFormat="1" applyFont="1" applyFill="1" applyBorder="1" applyAlignment="1" applyProtection="1">
      <alignment horizontal="right" vertical="top" wrapText="1"/>
    </xf>
    <xf numFmtId="4" fontId="14" fillId="0" borderId="4" xfId="0" applyNumberFormat="1" applyFont="1" applyFill="1" applyBorder="1" applyAlignment="1" applyProtection="1">
      <alignment horizontal="right" vertical="top" wrapText="1"/>
    </xf>
    <xf numFmtId="2" fontId="15" fillId="0" borderId="4" xfId="0" applyNumberFormat="1" applyFont="1" applyFill="1" applyBorder="1" applyAlignment="1" applyProtection="1">
      <alignment horizontal="right" vertical="top" wrapText="1"/>
    </xf>
    <xf numFmtId="0" fontId="15" fillId="0" borderId="4" xfId="0" applyNumberFormat="1" applyFont="1" applyFill="1" applyBorder="1" applyAlignment="1" applyProtection="1">
      <alignment horizontal="right" vertical="top" wrapText="1"/>
    </xf>
    <xf numFmtId="2" fontId="16" fillId="0" borderId="4" xfId="0" applyNumberFormat="1" applyFont="1" applyFill="1" applyBorder="1" applyAlignment="1" applyProtection="1">
      <alignment vertical="top" wrapText="1"/>
    </xf>
    <xf numFmtId="2" fontId="17" fillId="0" borderId="4" xfId="0" applyNumberFormat="1" applyFont="1" applyFill="1" applyBorder="1" applyAlignment="1" applyProtection="1">
      <alignment horizontal="right" vertical="top" wrapText="1"/>
    </xf>
    <xf numFmtId="2" fontId="18" fillId="0" borderId="4" xfId="0" applyNumberFormat="1" applyFont="1" applyFill="1" applyBorder="1" applyAlignment="1" applyProtection="1">
      <alignment horizontal="right" vertical="top" wrapText="1"/>
    </xf>
    <xf numFmtId="0" fontId="18" fillId="0" borderId="4" xfId="0" applyNumberFormat="1" applyFont="1" applyFill="1" applyBorder="1" applyAlignment="1" applyProtection="1">
      <alignment horizontal="right" vertical="top" wrapText="1"/>
    </xf>
    <xf numFmtId="2" fontId="19" fillId="0" borderId="4" xfId="0" applyNumberFormat="1" applyFont="1" applyFill="1" applyBorder="1" applyAlignment="1" applyProtection="1">
      <alignment horizontal="right" vertical="top" wrapText="1"/>
    </xf>
    <xf numFmtId="4" fontId="20" fillId="5" borderId="4" xfId="0" applyNumberFormat="1" applyFont="1" applyFill="1" applyBorder="1" applyAlignment="1" applyProtection="1">
      <alignment horizontal="right" vertical="top" wrapText="1"/>
    </xf>
    <xf numFmtId="2" fontId="21" fillId="0" borderId="4" xfId="0" applyNumberFormat="1" applyFont="1" applyFill="1" applyBorder="1" applyAlignment="1" applyProtection="1">
      <alignment horizontal="right" vertical="top" wrapText="1"/>
    </xf>
    <xf numFmtId="0" fontId="21" fillId="0" borderId="4" xfId="0" applyNumberFormat="1" applyFont="1" applyFill="1" applyBorder="1" applyAlignment="1" applyProtection="1">
      <alignment horizontal="right" vertical="top" wrapText="1"/>
    </xf>
    <xf numFmtId="2" fontId="22" fillId="0" borderId="4" xfId="0" applyNumberFormat="1" applyFont="1" applyFill="1" applyBorder="1" applyAlignment="1" applyProtection="1">
      <alignment horizontal="right" vertical="top" wrapText="1"/>
    </xf>
    <xf numFmtId="2" fontId="23" fillId="0" borderId="4" xfId="0" applyNumberFormat="1" applyFont="1" applyFill="1" applyBorder="1" applyAlignment="1" applyProtection="1">
      <alignment horizontal="right" vertical="top" wrapText="1"/>
    </xf>
    <xf numFmtId="2" fontId="25" fillId="0" borderId="4" xfId="0" applyNumberFormat="1" applyFont="1" applyFill="1" applyBorder="1" applyAlignment="1" applyProtection="1">
      <alignment horizontal="right" vertical="top" wrapText="1"/>
    </xf>
    <xf numFmtId="0" fontId="25" fillId="0" borderId="4" xfId="0" applyNumberFormat="1" applyFont="1" applyFill="1" applyBorder="1" applyAlignment="1" applyProtection="1">
      <alignment horizontal="right" vertical="top" wrapText="1"/>
    </xf>
    <xf numFmtId="0" fontId="23" fillId="0" borderId="4" xfId="0" applyNumberFormat="1" applyFont="1" applyFill="1" applyBorder="1" applyAlignment="1" applyProtection="1">
      <alignment horizontal="right" vertical="top" wrapText="1"/>
    </xf>
    <xf numFmtId="4" fontId="26" fillId="6" borderId="3" xfId="0" applyNumberFormat="1" applyFont="1" applyFill="1" applyBorder="1" applyAlignment="1" applyProtection="1">
      <alignment horizontal="right"/>
    </xf>
    <xf numFmtId="0" fontId="9" fillId="4" borderId="4" xfId="0" applyNumberFormat="1" applyFont="1" applyFill="1" applyBorder="1" applyAlignment="1" applyProtection="1">
      <alignment horizontal="right" vertical="top"/>
    </xf>
    <xf numFmtId="4" fontId="9" fillId="4" borderId="4" xfId="0" applyNumberFormat="1" applyFont="1" applyFill="1" applyBorder="1" applyAlignment="1" applyProtection="1">
      <alignment horizontal="right" vertical="top"/>
    </xf>
    <xf numFmtId="4" fontId="1" fillId="4" borderId="4" xfId="0" applyNumberFormat="1" applyFont="1" applyFill="1" applyBorder="1" applyAlignment="1" applyProtection="1">
      <alignment horizontal="right" vertical="top"/>
    </xf>
    <xf numFmtId="0" fontId="1" fillId="4" borderId="4" xfId="0" applyNumberFormat="1" applyFont="1" applyFill="1" applyBorder="1" applyAlignment="1" applyProtection="1">
      <alignment horizontal="right" vertical="top"/>
    </xf>
    <xf numFmtId="2" fontId="9" fillId="4" borderId="4" xfId="0" applyNumberFormat="1" applyFont="1" applyFill="1" applyBorder="1" applyAlignment="1" applyProtection="1">
      <alignment horizontal="right" vertical="top"/>
    </xf>
    <xf numFmtId="49" fontId="1" fillId="4" borderId="4" xfId="0" applyNumberFormat="1" applyFont="1" applyFill="1" applyBorder="1" applyAlignment="1" applyProtection="1">
      <alignment horizontal="left" vertical="top" wrapText="1"/>
    </xf>
    <xf numFmtId="49" fontId="9" fillId="4" borderId="4" xfId="0" applyNumberFormat="1" applyFont="1" applyFill="1" applyBorder="1" applyAlignment="1" applyProtection="1">
      <alignment horizontal="left" vertical="top" wrapText="1"/>
    </xf>
    <xf numFmtId="49" fontId="13" fillId="4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9" fillId="3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41"/>
  <sheetViews>
    <sheetView tabSelected="1" topLeftCell="A13" workbookViewId="0">
      <selection activeCell="C24" sqref="C24:E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32.28515625" style="1" customWidth="1"/>
    <col min="4" max="4" width="10.42578125" style="1" customWidth="1"/>
    <col min="5" max="5" width="13.28515625" style="1" customWidth="1"/>
    <col min="6" max="6" width="12.85546875" style="1" customWidth="1"/>
    <col min="7" max="7" width="7.85546875" style="1" customWidth="1"/>
    <col min="8" max="8" width="11.85546875" style="1" customWidth="1"/>
    <col min="9" max="9" width="9.42578125" style="1" customWidth="1"/>
    <col min="10" max="10" width="11.42578125" style="1" customWidth="1"/>
    <col min="11" max="11" width="9.42578125" style="1" customWidth="1"/>
    <col min="12" max="12" width="11.85546875" style="1" customWidth="1"/>
    <col min="13" max="13" width="9.28515625" style="66" customWidth="1"/>
    <col min="14" max="14" width="11.28515625" style="1" customWidth="1"/>
    <col min="15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0" width="169" style="2" hidden="1" customWidth="1"/>
    <col min="81" max="86" width="119.85546875" style="2" hidden="1" customWidth="1"/>
    <col min="87" max="16384" width="9.140625" style="1"/>
  </cols>
  <sheetData>
    <row r="1" spans="1:77" customFormat="1" ht="15" x14ac:dyDescent="0.25"/>
    <row r="2" spans="1:77" customFormat="1" ht="15" x14ac:dyDescent="0.2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3" t="s">
        <v>0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  <c r="AD2" s="3" t="s">
        <v>1</v>
      </c>
      <c r="AE2" s="3" t="s">
        <v>1</v>
      </c>
      <c r="AF2" s="3" t="s">
        <v>1</v>
      </c>
      <c r="AG2" s="3" t="s">
        <v>1</v>
      </c>
      <c r="AH2" s="3" t="s">
        <v>1</v>
      </c>
      <c r="AI2" s="3" t="s">
        <v>1</v>
      </c>
      <c r="AJ2" s="3" t="s">
        <v>1</v>
      </c>
      <c r="AK2" s="3" t="s">
        <v>1</v>
      </c>
      <c r="AL2" s="3" t="s">
        <v>1</v>
      </c>
    </row>
    <row r="3" spans="1:77" customFormat="1" ht="15" x14ac:dyDescent="0.2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77" customFormat="1" ht="27" customHeight="1" x14ac:dyDescent="0.25">
      <c r="A4" s="116" t="s">
        <v>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77" customFormat="1" ht="15.75" customHeight="1" x14ac:dyDescent="0.2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7" customFormat="1" ht="15" x14ac:dyDescent="0.25">
      <c r="A6" s="115" t="s">
        <v>5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AM6" s="3" t="s">
        <v>5</v>
      </c>
      <c r="AN6" s="3" t="s">
        <v>1</v>
      </c>
      <c r="AO6" s="3" t="s">
        <v>1</v>
      </c>
      <c r="AP6" s="3" t="s">
        <v>1</v>
      </c>
      <c r="AQ6" s="3" t="s">
        <v>1</v>
      </c>
      <c r="AR6" s="3" t="s">
        <v>1</v>
      </c>
      <c r="AS6" s="3" t="s">
        <v>1</v>
      </c>
      <c r="AT6" s="3" t="s">
        <v>1</v>
      </c>
      <c r="AU6" s="3" t="s">
        <v>1</v>
      </c>
      <c r="AV6" s="3" t="s">
        <v>1</v>
      </c>
      <c r="AW6" s="3" t="s">
        <v>1</v>
      </c>
      <c r="AX6" s="3" t="s">
        <v>1</v>
      </c>
      <c r="AY6" s="3" t="s">
        <v>1</v>
      </c>
      <c r="AZ6" s="3" t="s">
        <v>1</v>
      </c>
      <c r="BA6" s="3" t="s">
        <v>1</v>
      </c>
      <c r="BB6" s="3" t="s">
        <v>1</v>
      </c>
      <c r="BC6" s="3" t="s">
        <v>1</v>
      </c>
      <c r="BD6" s="3" t="s">
        <v>1</v>
      </c>
      <c r="BE6" s="3" t="s">
        <v>1</v>
      </c>
    </row>
    <row r="7" spans="1:77" customFormat="1" ht="15.75" customHeight="1" x14ac:dyDescent="0.25">
      <c r="A7" s="112" t="s">
        <v>6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</row>
    <row r="8" spans="1:77" customFormat="1" ht="15" x14ac:dyDescent="0.25">
      <c r="A8" s="4"/>
      <c r="B8" s="5" t="s">
        <v>7</v>
      </c>
      <c r="C8" s="113" t="s">
        <v>8</v>
      </c>
      <c r="D8" s="113"/>
      <c r="E8" s="113"/>
      <c r="F8" s="113"/>
      <c r="G8" s="113"/>
      <c r="H8" s="6"/>
      <c r="I8" s="6"/>
      <c r="J8" s="6"/>
      <c r="K8" s="6"/>
      <c r="L8" s="6"/>
      <c r="M8" s="9"/>
      <c r="N8" s="6"/>
      <c r="O8" s="4"/>
      <c r="P8" s="4"/>
      <c r="Q8" s="4"/>
      <c r="R8" s="4"/>
      <c r="S8" s="4"/>
      <c r="BF8" s="7" t="s">
        <v>8</v>
      </c>
      <c r="BG8" s="7" t="s">
        <v>1</v>
      </c>
      <c r="BH8" s="7" t="s">
        <v>1</v>
      </c>
      <c r="BI8" s="7" t="s">
        <v>1</v>
      </c>
      <c r="BJ8" s="7" t="s">
        <v>1</v>
      </c>
    </row>
    <row r="9" spans="1:77" customFormat="1" ht="12.75" customHeight="1" x14ac:dyDescent="0.25">
      <c r="B9" s="8" t="s">
        <v>9</v>
      </c>
      <c r="C9" s="8"/>
      <c r="D9" s="11"/>
      <c r="E9" s="89">
        <v>2152.77</v>
      </c>
      <c r="F9" s="9" t="s">
        <v>10</v>
      </c>
      <c r="H9" s="8"/>
      <c r="J9" s="8"/>
      <c r="K9" s="8"/>
      <c r="L9" s="8"/>
      <c r="M9" s="9"/>
      <c r="N9" s="9"/>
    </row>
    <row r="10" spans="1:77" customFormat="1" ht="12.75" customHeight="1" x14ac:dyDescent="0.25">
      <c r="B10" s="8" t="s">
        <v>11</v>
      </c>
      <c r="C10" s="8"/>
      <c r="D10" s="11"/>
      <c r="E10" s="89">
        <v>347.95</v>
      </c>
      <c r="F10" s="9" t="s">
        <v>10</v>
      </c>
      <c r="H10" s="8"/>
      <c r="J10" s="8"/>
      <c r="K10" s="8"/>
      <c r="L10" s="8"/>
      <c r="M10" s="9"/>
      <c r="N10" s="9"/>
    </row>
    <row r="11" spans="1:77" customFormat="1" ht="12.75" customHeight="1" x14ac:dyDescent="0.25">
      <c r="A11" s="8"/>
      <c r="B11" s="8"/>
      <c r="D11" s="12"/>
      <c r="E11" s="10"/>
      <c r="F11" s="13"/>
      <c r="G11" s="14"/>
      <c r="H11" s="8"/>
      <c r="I11" s="8"/>
      <c r="J11" s="8"/>
      <c r="K11" s="8"/>
      <c r="L11" s="15"/>
      <c r="M11" s="8"/>
    </row>
    <row r="12" spans="1:77" customFormat="1" ht="32.25" customHeight="1" x14ac:dyDescent="0.25">
      <c r="A12" s="114" t="s">
        <v>12</v>
      </c>
      <c r="B12" s="114" t="s">
        <v>13</v>
      </c>
      <c r="C12" s="114" t="s">
        <v>14</v>
      </c>
      <c r="D12" s="114"/>
      <c r="E12" s="114"/>
      <c r="F12" s="114" t="s">
        <v>15</v>
      </c>
      <c r="G12" s="114" t="s">
        <v>16</v>
      </c>
      <c r="H12" s="114" t="s">
        <v>17</v>
      </c>
      <c r="I12" s="114"/>
      <c r="J12" s="114"/>
      <c r="K12" s="114"/>
      <c r="L12" s="114" t="s">
        <v>18</v>
      </c>
      <c r="M12" s="114"/>
      <c r="N12" s="114"/>
      <c r="O12" s="114"/>
      <c r="P12" s="114" t="s">
        <v>19</v>
      </c>
      <c r="Q12" s="114" t="s">
        <v>20</v>
      </c>
      <c r="R12" s="114" t="s">
        <v>21</v>
      </c>
      <c r="S12" s="114" t="s">
        <v>22</v>
      </c>
    </row>
    <row r="13" spans="1:77" customFormat="1" ht="32.25" customHeight="1" x14ac:dyDescent="0.25">
      <c r="A13" s="114"/>
      <c r="B13" s="114"/>
      <c r="C13" s="114"/>
      <c r="D13" s="114"/>
      <c r="E13" s="114"/>
      <c r="F13" s="114"/>
      <c r="G13" s="114"/>
      <c r="H13" s="114" t="s">
        <v>23</v>
      </c>
      <c r="I13" s="114" t="s">
        <v>24</v>
      </c>
      <c r="J13" s="114"/>
      <c r="K13" s="114"/>
      <c r="L13" s="114" t="s">
        <v>23</v>
      </c>
      <c r="M13" s="111" t="s">
        <v>24</v>
      </c>
      <c r="N13" s="111"/>
      <c r="O13" s="111"/>
      <c r="P13" s="111"/>
      <c r="Q13" s="111"/>
      <c r="R13" s="111"/>
      <c r="S13" s="111"/>
    </row>
    <row r="14" spans="1:77" customFormat="1" ht="26.25" customHeight="1" x14ac:dyDescent="0.25">
      <c r="A14" s="114"/>
      <c r="B14" s="114"/>
      <c r="C14" s="114"/>
      <c r="D14" s="114"/>
      <c r="E14" s="114"/>
      <c r="F14" s="114"/>
      <c r="G14" s="114"/>
      <c r="H14" s="114"/>
      <c r="I14" s="17" t="s">
        <v>25</v>
      </c>
      <c r="J14" s="17" t="s">
        <v>398</v>
      </c>
      <c r="K14" s="17" t="s">
        <v>397</v>
      </c>
      <c r="L14" s="114"/>
      <c r="M14" s="55" t="s">
        <v>25</v>
      </c>
      <c r="N14" s="17" t="s">
        <v>398</v>
      </c>
      <c r="O14" s="17" t="s">
        <v>397</v>
      </c>
      <c r="P14" s="111"/>
      <c r="Q14" s="111"/>
      <c r="R14" s="111"/>
      <c r="S14" s="111"/>
    </row>
    <row r="15" spans="1:77" customFormat="1" ht="15" x14ac:dyDescent="0.25">
      <c r="A15" s="16">
        <v>1</v>
      </c>
      <c r="B15" s="16">
        <v>2</v>
      </c>
      <c r="C15" s="111">
        <v>3</v>
      </c>
      <c r="D15" s="111"/>
      <c r="E15" s="111"/>
      <c r="F15" s="16">
        <v>4</v>
      </c>
      <c r="G15" s="16">
        <v>5</v>
      </c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56">
        <v>11</v>
      </c>
      <c r="N15" s="16">
        <v>12</v>
      </c>
      <c r="O15" s="16">
        <v>13</v>
      </c>
      <c r="P15" s="16">
        <v>14</v>
      </c>
      <c r="Q15" s="16">
        <v>15</v>
      </c>
      <c r="R15" s="16">
        <v>16</v>
      </c>
      <c r="S15" s="16">
        <v>17</v>
      </c>
    </row>
    <row r="16" spans="1:77" customFormat="1" ht="15" x14ac:dyDescent="0.25">
      <c r="A16" s="104" t="s">
        <v>26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BY16" s="18" t="s">
        <v>26</v>
      </c>
    </row>
    <row r="17" spans="1:80" customFormat="1" ht="15" customHeight="1" x14ac:dyDescent="0.25">
      <c r="A17" s="117" t="s">
        <v>27</v>
      </c>
      <c r="B17" s="118"/>
      <c r="C17" s="118"/>
      <c r="D17" s="118"/>
      <c r="E17" s="119"/>
      <c r="F17" s="47"/>
      <c r="G17" s="47"/>
      <c r="H17" s="47"/>
      <c r="I17" s="47"/>
      <c r="J17" s="47"/>
      <c r="K17" s="47"/>
      <c r="L17" s="47"/>
      <c r="M17" s="57"/>
      <c r="N17" s="47"/>
      <c r="O17" s="47"/>
      <c r="P17" s="47"/>
      <c r="Q17" s="47"/>
      <c r="R17" s="47"/>
      <c r="S17" s="47"/>
      <c r="BY17" s="18"/>
      <c r="BZ17" s="19" t="s">
        <v>27</v>
      </c>
    </row>
    <row r="18" spans="1:80" customFormat="1" ht="15" x14ac:dyDescent="0.25">
      <c r="A18" s="109" t="s">
        <v>28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BY18" s="18"/>
      <c r="BZ18" s="19" t="s">
        <v>28</v>
      </c>
    </row>
    <row r="19" spans="1:80" customFormat="1" ht="34.5" x14ac:dyDescent="0.25">
      <c r="A19" s="20" t="s">
        <v>29</v>
      </c>
      <c r="B19" s="21" t="s">
        <v>30</v>
      </c>
      <c r="C19" s="102" t="s">
        <v>31</v>
      </c>
      <c r="D19" s="102"/>
      <c r="E19" s="102"/>
      <c r="F19" s="22" t="s">
        <v>32</v>
      </c>
      <c r="G19" s="68">
        <v>1.6799999999999999E-2</v>
      </c>
      <c r="H19" s="81">
        <f>I19+J19+K19</f>
        <v>237507.1085</v>
      </c>
      <c r="I19" s="71">
        <v>214500</v>
      </c>
      <c r="J19" s="70">
        <v>23000</v>
      </c>
      <c r="K19" s="69">
        <f>H21*0.05</f>
        <v>7.1084999999999994</v>
      </c>
      <c r="L19" s="70">
        <f>M19+N19+O19</f>
        <v>3990.1194227999999</v>
      </c>
      <c r="M19" s="58">
        <f>G19*I19</f>
        <v>3603.6</v>
      </c>
      <c r="N19" s="25">
        <f>G19*J19</f>
        <v>386.4</v>
      </c>
      <c r="O19" s="25">
        <f>G19*K19</f>
        <v>0.11942279999999998</v>
      </c>
      <c r="P19" s="25">
        <v>219.68</v>
      </c>
      <c r="Q19" s="25">
        <v>4.88</v>
      </c>
      <c r="R19" s="25">
        <v>0.71</v>
      </c>
      <c r="S19" s="25">
        <v>0.02</v>
      </c>
      <c r="BY19" s="18"/>
      <c r="BZ19" s="19"/>
      <c r="CA19" s="2" t="s">
        <v>31</v>
      </c>
    </row>
    <row r="20" spans="1:80" customFormat="1" ht="15" customHeight="1" x14ac:dyDescent="0.25">
      <c r="A20" s="26"/>
      <c r="B20" s="27"/>
      <c r="C20" s="39" t="s">
        <v>33</v>
      </c>
      <c r="D20" s="39"/>
      <c r="E20" s="39"/>
      <c r="F20" s="39"/>
      <c r="G20" s="39"/>
      <c r="H20" s="39"/>
      <c r="I20" s="39"/>
      <c r="J20" s="39"/>
      <c r="K20" s="39"/>
      <c r="L20" s="39"/>
      <c r="M20" s="59"/>
      <c r="N20" s="39"/>
      <c r="O20" s="39"/>
      <c r="P20" s="39"/>
      <c r="Q20" s="39"/>
      <c r="R20" s="39"/>
      <c r="S20" s="40"/>
      <c r="BY20" s="18"/>
      <c r="BZ20" s="19"/>
      <c r="CB20" s="2" t="s">
        <v>33</v>
      </c>
    </row>
    <row r="21" spans="1:80" customFormat="1" ht="33.75" x14ac:dyDescent="0.25">
      <c r="A21" s="20" t="s">
        <v>34</v>
      </c>
      <c r="B21" s="21" t="s">
        <v>35</v>
      </c>
      <c r="C21" s="102" t="s">
        <v>36</v>
      </c>
      <c r="D21" s="102"/>
      <c r="E21" s="102"/>
      <c r="F21" s="22" t="s">
        <v>37</v>
      </c>
      <c r="G21" s="28">
        <v>16</v>
      </c>
      <c r="H21" s="24">
        <v>142.16999999999999</v>
      </c>
      <c r="I21" s="29"/>
      <c r="J21" s="29"/>
      <c r="K21" s="29"/>
      <c r="L21" s="24">
        <v>2371.08</v>
      </c>
      <c r="M21" s="60"/>
      <c r="N21" s="29"/>
      <c r="O21" s="29"/>
      <c r="P21" s="30">
        <v>0</v>
      </c>
      <c r="Q21" s="30">
        <v>0</v>
      </c>
      <c r="R21" s="30">
        <v>0</v>
      </c>
      <c r="S21" s="30">
        <v>0</v>
      </c>
      <c r="BY21" s="18"/>
      <c r="BZ21" s="19"/>
      <c r="CA21" s="2" t="s">
        <v>36</v>
      </c>
    </row>
    <row r="22" spans="1:80" customFormat="1" ht="34.5" x14ac:dyDescent="0.25">
      <c r="A22" s="20" t="s">
        <v>38</v>
      </c>
      <c r="B22" s="21" t="s">
        <v>39</v>
      </c>
      <c r="C22" s="105" t="s">
        <v>40</v>
      </c>
      <c r="D22" s="102"/>
      <c r="E22" s="102"/>
      <c r="F22" s="22" t="s">
        <v>41</v>
      </c>
      <c r="G22" s="31">
        <v>1.1399999999999999</v>
      </c>
      <c r="H22" s="24">
        <f>I22+J22+K22</f>
        <v>8887.67</v>
      </c>
      <c r="I22" s="72">
        <v>6012.67</v>
      </c>
      <c r="J22" s="73">
        <v>2875</v>
      </c>
      <c r="K22" s="25">
        <v>0</v>
      </c>
      <c r="L22" s="24">
        <f>M22+N22+O22</f>
        <v>10131.943799999999</v>
      </c>
      <c r="M22" s="58">
        <f>G22*I22</f>
        <v>6854.4437999999991</v>
      </c>
      <c r="N22" s="24">
        <f>G22*J22</f>
        <v>3277.4999999999995</v>
      </c>
      <c r="O22" s="25">
        <f>G22*K22</f>
        <v>0</v>
      </c>
      <c r="P22" s="30">
        <v>94</v>
      </c>
      <c r="Q22" s="32">
        <v>99.2</v>
      </c>
      <c r="R22" s="32">
        <v>16.899999999999999</v>
      </c>
      <c r="S22" s="25">
        <v>19.39</v>
      </c>
      <c r="BY22" s="18"/>
      <c r="BZ22" s="19"/>
      <c r="CA22" s="2" t="s">
        <v>40</v>
      </c>
    </row>
    <row r="23" spans="1:80" customFormat="1" ht="15" customHeight="1" x14ac:dyDescent="0.25">
      <c r="A23" s="26"/>
      <c r="B23" s="27"/>
      <c r="C23" s="39" t="s">
        <v>42</v>
      </c>
      <c r="D23" s="39"/>
      <c r="E23" s="39"/>
      <c r="F23" s="39"/>
      <c r="G23" s="39"/>
      <c r="H23" s="39"/>
      <c r="I23" s="39"/>
      <c r="J23" s="39"/>
      <c r="K23" s="39"/>
      <c r="L23" s="39"/>
      <c r="M23" s="59"/>
      <c r="N23" s="39"/>
      <c r="O23" s="39"/>
      <c r="P23" s="39"/>
      <c r="Q23" s="39"/>
      <c r="R23" s="39"/>
      <c r="S23" s="40"/>
      <c r="BY23" s="18"/>
      <c r="BZ23" s="19"/>
      <c r="CB23" s="2" t="s">
        <v>42</v>
      </c>
    </row>
    <row r="24" spans="1:80" customFormat="1" ht="34.5" customHeight="1" x14ac:dyDescent="0.25">
      <c r="A24" s="20" t="s">
        <v>43</v>
      </c>
      <c r="B24" s="21" t="s">
        <v>30</v>
      </c>
      <c r="C24" s="106" t="s">
        <v>31</v>
      </c>
      <c r="D24" s="107"/>
      <c r="E24" s="108"/>
      <c r="F24" s="22" t="s">
        <v>32</v>
      </c>
      <c r="G24" s="33">
        <v>5.3999999999999999E-2</v>
      </c>
      <c r="H24" s="24">
        <f>I24+J24+K24</f>
        <v>237507.1085</v>
      </c>
      <c r="I24" s="24">
        <f>I19</f>
        <v>214500</v>
      </c>
      <c r="J24" s="25">
        <f>J19</f>
        <v>23000</v>
      </c>
      <c r="K24" s="25">
        <f>H26*0.05</f>
        <v>7.1084999999999994</v>
      </c>
      <c r="L24" s="25">
        <f>M24+N24+O24</f>
        <v>12825.383859</v>
      </c>
      <c r="M24" s="58">
        <f>G24*I24</f>
        <v>11583</v>
      </c>
      <c r="N24" s="25">
        <f>G24*J24</f>
        <v>1242</v>
      </c>
      <c r="O24" s="25">
        <f>G24*K24</f>
        <v>0.38385899999999995</v>
      </c>
      <c r="P24" s="25">
        <v>219.68</v>
      </c>
      <c r="Q24" s="25">
        <v>15.69</v>
      </c>
      <c r="R24" s="25">
        <v>0.71</v>
      </c>
      <c r="S24" s="25">
        <v>0.06</v>
      </c>
      <c r="BY24" s="18"/>
      <c r="BZ24" s="19"/>
      <c r="CA24" s="2" t="s">
        <v>31</v>
      </c>
    </row>
    <row r="25" spans="1:80" customFormat="1" ht="15" customHeight="1" x14ac:dyDescent="0.25">
      <c r="A25" s="26"/>
      <c r="B25" s="27"/>
      <c r="C25" s="39" t="s">
        <v>44</v>
      </c>
      <c r="D25" s="39"/>
      <c r="E25" s="39"/>
      <c r="F25" s="39"/>
      <c r="G25" s="39"/>
      <c r="H25" s="39"/>
      <c r="I25" s="39"/>
      <c r="J25" s="39"/>
      <c r="K25" s="39"/>
      <c r="L25" s="39"/>
      <c r="M25" s="59"/>
      <c r="N25" s="39"/>
      <c r="O25" s="39"/>
      <c r="P25" s="39"/>
      <c r="Q25" s="39"/>
      <c r="R25" s="39"/>
      <c r="S25" s="40"/>
      <c r="BY25" s="18"/>
      <c r="BZ25" s="19"/>
      <c r="CB25" s="2" t="s">
        <v>44</v>
      </c>
    </row>
    <row r="26" spans="1:80" customFormat="1" ht="33.75" customHeight="1" x14ac:dyDescent="0.25">
      <c r="A26" s="20" t="s">
        <v>45</v>
      </c>
      <c r="B26" s="21" t="s">
        <v>35</v>
      </c>
      <c r="C26" s="41" t="s">
        <v>36</v>
      </c>
      <c r="D26" s="41"/>
      <c r="E26" s="41"/>
      <c r="F26" s="22" t="s">
        <v>37</v>
      </c>
      <c r="G26" s="28">
        <v>51</v>
      </c>
      <c r="H26" s="24">
        <v>142.16999999999999</v>
      </c>
      <c r="I26" s="29"/>
      <c r="J26" s="29"/>
      <c r="K26" s="29"/>
      <c r="L26" s="24">
        <v>7557.81</v>
      </c>
      <c r="M26" s="60"/>
      <c r="N26" s="29"/>
      <c r="O26" s="29"/>
      <c r="P26" s="30">
        <v>0</v>
      </c>
      <c r="Q26" s="30">
        <v>0</v>
      </c>
      <c r="R26" s="30">
        <v>0</v>
      </c>
      <c r="S26" s="30">
        <v>0</v>
      </c>
      <c r="BY26" s="18"/>
      <c r="BZ26" s="19"/>
      <c r="CA26" s="2" t="s">
        <v>36</v>
      </c>
    </row>
    <row r="27" spans="1:80" customFormat="1" ht="34.5" customHeight="1" x14ac:dyDescent="0.25">
      <c r="A27" s="20" t="s">
        <v>46</v>
      </c>
      <c r="B27" s="21" t="s">
        <v>39</v>
      </c>
      <c r="C27" s="106" t="s">
        <v>47</v>
      </c>
      <c r="D27" s="107"/>
      <c r="E27" s="108"/>
      <c r="F27" s="22" t="s">
        <v>41</v>
      </c>
      <c r="G27" s="31">
        <v>1.1399999999999999</v>
      </c>
      <c r="H27" s="24">
        <f>I27+J27+K27</f>
        <v>8887.67</v>
      </c>
      <c r="I27" s="25">
        <f>I22</f>
        <v>6012.67</v>
      </c>
      <c r="J27" s="24">
        <f>J22</f>
        <v>2875</v>
      </c>
      <c r="K27" s="25">
        <v>0</v>
      </c>
      <c r="L27" s="24">
        <f>M27+N27+O27</f>
        <v>10131.943799999999</v>
      </c>
      <c r="M27" s="61">
        <f>G27*I27</f>
        <v>6854.4437999999991</v>
      </c>
      <c r="N27" s="24">
        <f>G27*J27</f>
        <v>3277.4999999999995</v>
      </c>
      <c r="O27" s="25">
        <f>G27*K27</f>
        <v>0</v>
      </c>
      <c r="P27" s="30">
        <v>94</v>
      </c>
      <c r="Q27" s="25">
        <v>141.72</v>
      </c>
      <c r="R27" s="32">
        <v>16.899999999999999</v>
      </c>
      <c r="S27" s="25">
        <v>27.69</v>
      </c>
      <c r="BY27" s="18"/>
      <c r="BZ27" s="19"/>
      <c r="CA27" s="2" t="s">
        <v>47</v>
      </c>
    </row>
    <row r="28" spans="1:80" customFormat="1" ht="15" customHeight="1" x14ac:dyDescent="0.25">
      <c r="A28" s="26"/>
      <c r="B28" s="27"/>
      <c r="C28" s="39" t="s">
        <v>42</v>
      </c>
      <c r="D28" s="39"/>
      <c r="E28" s="39"/>
      <c r="F28" s="39"/>
      <c r="G28" s="39"/>
      <c r="H28" s="39"/>
      <c r="I28" s="39"/>
      <c r="J28" s="39"/>
      <c r="K28" s="39"/>
      <c r="L28" s="39"/>
      <c r="M28" s="59"/>
      <c r="N28" s="39"/>
      <c r="O28" s="39"/>
      <c r="P28" s="39"/>
      <c r="Q28" s="39"/>
      <c r="R28" s="39"/>
      <c r="S28" s="40"/>
      <c r="BY28" s="18"/>
      <c r="BZ28" s="19"/>
      <c r="CB28" s="2" t="s">
        <v>42</v>
      </c>
    </row>
    <row r="29" spans="1:80" customFormat="1" ht="34.5" customHeight="1" x14ac:dyDescent="0.25">
      <c r="A29" s="20" t="s">
        <v>48</v>
      </c>
      <c r="B29" s="21" t="s">
        <v>30</v>
      </c>
      <c r="C29" s="106" t="s">
        <v>31</v>
      </c>
      <c r="D29" s="107"/>
      <c r="E29" s="108"/>
      <c r="F29" s="22" t="s">
        <v>32</v>
      </c>
      <c r="G29" s="33">
        <v>2.8000000000000001E-2</v>
      </c>
      <c r="H29" s="24">
        <f>I29+J29+K29</f>
        <v>237507.1085</v>
      </c>
      <c r="I29" s="24">
        <f>I19</f>
        <v>214500</v>
      </c>
      <c r="J29" s="25">
        <f>J19</f>
        <v>23000</v>
      </c>
      <c r="K29" s="25">
        <f>H31*0.05</f>
        <v>7.1084999999999994</v>
      </c>
      <c r="L29" s="25">
        <f>M29+N29+O29</f>
        <v>6650.1990379999997</v>
      </c>
      <c r="M29" s="58">
        <f>G29*I29</f>
        <v>6006</v>
      </c>
      <c r="N29" s="25">
        <f>G29*J29</f>
        <v>644</v>
      </c>
      <c r="O29" s="25">
        <f>G29*K29</f>
        <v>0.19903799999999999</v>
      </c>
      <c r="P29" s="25">
        <v>219.68</v>
      </c>
      <c r="Q29" s="25">
        <v>8.1300000000000008</v>
      </c>
      <c r="R29" s="25">
        <v>0.71</v>
      </c>
      <c r="S29" s="25">
        <v>0.03</v>
      </c>
      <c r="BY29" s="18"/>
      <c r="BZ29" s="19"/>
      <c r="CA29" s="2" t="s">
        <v>31</v>
      </c>
    </row>
    <row r="30" spans="1:80" customFormat="1" ht="15" customHeight="1" x14ac:dyDescent="0.25">
      <c r="A30" s="26"/>
      <c r="B30" s="27"/>
      <c r="C30" s="39" t="s">
        <v>49</v>
      </c>
      <c r="D30" s="39"/>
      <c r="E30" s="39"/>
      <c r="F30" s="39"/>
      <c r="G30" s="39"/>
      <c r="H30" s="39"/>
      <c r="I30" s="39"/>
      <c r="J30" s="39"/>
      <c r="K30" s="39"/>
      <c r="L30" s="39"/>
      <c r="M30" s="59"/>
      <c r="N30" s="39"/>
      <c r="O30" s="39"/>
      <c r="P30" s="39"/>
      <c r="Q30" s="39"/>
      <c r="R30" s="39"/>
      <c r="S30" s="40"/>
      <c r="BY30" s="18"/>
      <c r="BZ30" s="19"/>
      <c r="CB30" s="2" t="s">
        <v>49</v>
      </c>
    </row>
    <row r="31" spans="1:80" customFormat="1" ht="33.75" customHeight="1" x14ac:dyDescent="0.25">
      <c r="A31" s="20" t="s">
        <v>50</v>
      </c>
      <c r="B31" s="21" t="s">
        <v>35</v>
      </c>
      <c r="C31" s="41" t="s">
        <v>36</v>
      </c>
      <c r="D31" s="41"/>
      <c r="E31" s="41"/>
      <c r="F31" s="22" t="s">
        <v>37</v>
      </c>
      <c r="G31" s="28">
        <v>27</v>
      </c>
      <c r="H31" s="24">
        <v>142.16999999999999</v>
      </c>
      <c r="I31" s="29"/>
      <c r="J31" s="29"/>
      <c r="K31" s="29"/>
      <c r="L31" s="24">
        <v>4001.19</v>
      </c>
      <c r="M31" s="60"/>
      <c r="N31" s="29"/>
      <c r="O31" s="29"/>
      <c r="P31" s="30">
        <v>0</v>
      </c>
      <c r="Q31" s="30">
        <v>0</v>
      </c>
      <c r="R31" s="30">
        <v>0</v>
      </c>
      <c r="S31" s="30">
        <v>0</v>
      </c>
      <c r="BY31" s="18"/>
      <c r="BZ31" s="19"/>
      <c r="CA31" s="2" t="s">
        <v>36</v>
      </c>
    </row>
    <row r="32" spans="1:80" customFormat="1" ht="23.25" customHeight="1" x14ac:dyDescent="0.25">
      <c r="A32" s="20" t="s">
        <v>51</v>
      </c>
      <c r="B32" s="21" t="s">
        <v>52</v>
      </c>
      <c r="C32" s="106" t="s">
        <v>53</v>
      </c>
      <c r="D32" s="107"/>
      <c r="E32" s="108"/>
      <c r="F32" s="22" t="s">
        <v>54</v>
      </c>
      <c r="G32" s="31">
        <v>0.54</v>
      </c>
      <c r="H32" s="24">
        <f>I32+J32+K32</f>
        <v>8978.8340000000007</v>
      </c>
      <c r="I32" s="85">
        <v>6012.67</v>
      </c>
      <c r="J32" s="85">
        <v>2875</v>
      </c>
      <c r="K32" s="25">
        <f>(H34+H35)*0.05</f>
        <v>91.164000000000016</v>
      </c>
      <c r="L32" s="25">
        <f>M32+N32+O32</f>
        <v>4848.5703599999997</v>
      </c>
      <c r="M32" s="58">
        <f>G32*I32</f>
        <v>3246.8418000000001</v>
      </c>
      <c r="N32" s="25">
        <f>G32*J32</f>
        <v>1552.5</v>
      </c>
      <c r="O32" s="25">
        <f>G32*K32</f>
        <v>49.228560000000009</v>
      </c>
      <c r="P32" s="25">
        <v>23.52</v>
      </c>
      <c r="Q32" s="32">
        <v>16.8</v>
      </c>
      <c r="R32" s="32">
        <v>0.2</v>
      </c>
      <c r="S32" s="25">
        <v>0.16</v>
      </c>
      <c r="BY32" s="18"/>
      <c r="BZ32" s="19"/>
      <c r="CA32" s="2" t="s">
        <v>53</v>
      </c>
    </row>
    <row r="33" spans="1:80" customFormat="1" ht="15" customHeight="1" x14ac:dyDescent="0.25">
      <c r="A33" s="26"/>
      <c r="B33" s="27"/>
      <c r="C33" s="39" t="s">
        <v>55</v>
      </c>
      <c r="D33" s="39"/>
      <c r="E33" s="39"/>
      <c r="F33" s="39"/>
      <c r="G33" s="39"/>
      <c r="H33" s="39"/>
      <c r="I33" s="39"/>
      <c r="J33" s="39"/>
      <c r="K33" s="39"/>
      <c r="L33" s="39"/>
      <c r="M33" s="59"/>
      <c r="N33" s="39"/>
      <c r="O33" s="39"/>
      <c r="P33" s="39"/>
      <c r="Q33" s="39"/>
      <c r="R33" s="39"/>
      <c r="S33" s="40"/>
      <c r="BY33" s="18"/>
      <c r="BZ33" s="19"/>
      <c r="CB33" s="2" t="s">
        <v>55</v>
      </c>
    </row>
    <row r="34" spans="1:80" customFormat="1" ht="45" customHeight="1" x14ac:dyDescent="0.25">
      <c r="A34" s="20" t="s">
        <v>56</v>
      </c>
      <c r="B34" s="21" t="s">
        <v>57</v>
      </c>
      <c r="C34" s="106" t="s">
        <v>58</v>
      </c>
      <c r="D34" s="107"/>
      <c r="E34" s="108"/>
      <c r="F34" s="22" t="s">
        <v>37</v>
      </c>
      <c r="G34" s="28">
        <v>18</v>
      </c>
      <c r="H34" s="24">
        <v>1480.17</v>
      </c>
      <c r="I34" s="29"/>
      <c r="J34" s="29"/>
      <c r="K34" s="29"/>
      <c r="L34" s="24">
        <v>27771.66</v>
      </c>
      <c r="M34" s="60"/>
      <c r="N34" s="29"/>
      <c r="O34" s="29"/>
      <c r="P34" s="30">
        <v>0</v>
      </c>
      <c r="Q34" s="30">
        <v>0</v>
      </c>
      <c r="R34" s="30">
        <v>0</v>
      </c>
      <c r="S34" s="30">
        <v>0</v>
      </c>
      <c r="BY34" s="18"/>
      <c r="BZ34" s="19"/>
      <c r="CA34" s="2" t="s">
        <v>58</v>
      </c>
    </row>
    <row r="35" spans="1:80" customFormat="1" ht="45" customHeight="1" x14ac:dyDescent="0.25">
      <c r="A35" s="20" t="s">
        <v>59</v>
      </c>
      <c r="B35" s="21" t="s">
        <v>60</v>
      </c>
      <c r="C35" s="41" t="s">
        <v>61</v>
      </c>
      <c r="D35" s="41"/>
      <c r="E35" s="41"/>
      <c r="F35" s="22" t="s">
        <v>37</v>
      </c>
      <c r="G35" s="28">
        <v>18</v>
      </c>
      <c r="H35" s="24">
        <v>343.11</v>
      </c>
      <c r="I35" s="29"/>
      <c r="J35" s="29"/>
      <c r="K35" s="29"/>
      <c r="L35" s="24">
        <v>6437.59</v>
      </c>
      <c r="M35" s="60"/>
      <c r="N35" s="29"/>
      <c r="O35" s="29"/>
      <c r="P35" s="30">
        <v>0</v>
      </c>
      <c r="Q35" s="30">
        <v>0</v>
      </c>
      <c r="R35" s="30">
        <v>0</v>
      </c>
      <c r="S35" s="30">
        <v>0</v>
      </c>
      <c r="BY35" s="18"/>
      <c r="BZ35" s="19"/>
      <c r="CA35" s="2" t="s">
        <v>61</v>
      </c>
    </row>
    <row r="36" spans="1:80" customFormat="1" ht="45.75" customHeight="1" x14ac:dyDescent="0.25">
      <c r="A36" s="20" t="s">
        <v>62</v>
      </c>
      <c r="B36" s="21" t="s">
        <v>63</v>
      </c>
      <c r="C36" s="106" t="s">
        <v>64</v>
      </c>
      <c r="D36" s="107"/>
      <c r="E36" s="108"/>
      <c r="F36" s="22" t="s">
        <v>65</v>
      </c>
      <c r="G36" s="31">
        <v>0.02</v>
      </c>
      <c r="H36" s="24">
        <f>I36+J36+K36</f>
        <v>8887.67</v>
      </c>
      <c r="I36" s="74">
        <v>6012.67</v>
      </c>
      <c r="J36" s="75">
        <v>2875</v>
      </c>
      <c r="K36" s="25">
        <v>0</v>
      </c>
      <c r="L36" s="25">
        <f>M36+N36+O36</f>
        <v>177.7534</v>
      </c>
      <c r="M36" s="58">
        <f>G36*I36</f>
        <v>120.2534</v>
      </c>
      <c r="N36" s="29">
        <f>G36*J36</f>
        <v>57.5</v>
      </c>
      <c r="O36" s="29">
        <f>G36*K36</f>
        <v>0</v>
      </c>
      <c r="P36" s="25">
        <v>25.95</v>
      </c>
      <c r="Q36" s="32">
        <v>0.6</v>
      </c>
      <c r="R36" s="30">
        <v>0</v>
      </c>
      <c r="S36" s="30">
        <v>0</v>
      </c>
      <c r="BY36" s="18"/>
      <c r="BZ36" s="19"/>
      <c r="CA36" s="2" t="s">
        <v>64</v>
      </c>
    </row>
    <row r="37" spans="1:80" customFormat="1" ht="15" customHeight="1" x14ac:dyDescent="0.25">
      <c r="A37" s="26"/>
      <c r="B37" s="27"/>
      <c r="C37" s="39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59"/>
      <c r="N37" s="39"/>
      <c r="O37" s="39"/>
      <c r="P37" s="39"/>
      <c r="Q37" s="39"/>
      <c r="R37" s="39"/>
      <c r="S37" s="40"/>
      <c r="BY37" s="18"/>
      <c r="BZ37" s="19"/>
      <c r="CB37" s="2" t="s">
        <v>66</v>
      </c>
    </row>
    <row r="38" spans="1:80" customFormat="1" ht="23.25" customHeight="1" x14ac:dyDescent="0.25">
      <c r="A38" s="20" t="s">
        <v>67</v>
      </c>
      <c r="B38" s="21" t="s">
        <v>68</v>
      </c>
      <c r="C38" s="106" t="s">
        <v>69</v>
      </c>
      <c r="D38" s="107"/>
      <c r="E38" s="108"/>
      <c r="F38" s="22" t="s">
        <v>37</v>
      </c>
      <c r="G38" s="28">
        <v>1</v>
      </c>
      <c r="H38" s="24">
        <v>2632.8</v>
      </c>
      <c r="I38" s="29"/>
      <c r="J38" s="29"/>
      <c r="K38" s="29"/>
      <c r="L38" s="24">
        <v>2632.8</v>
      </c>
      <c r="M38" s="60"/>
      <c r="N38" s="29"/>
      <c r="O38" s="29"/>
      <c r="P38" s="30">
        <v>0</v>
      </c>
      <c r="Q38" s="30">
        <v>0</v>
      </c>
      <c r="R38" s="30">
        <v>0</v>
      </c>
      <c r="S38" s="30">
        <v>0</v>
      </c>
      <c r="BY38" s="18"/>
      <c r="BZ38" s="19"/>
      <c r="CA38" s="2" t="s">
        <v>69</v>
      </c>
    </row>
    <row r="39" spans="1:80" customFormat="1" ht="57" customHeight="1" x14ac:dyDescent="0.25">
      <c r="A39" s="20" t="s">
        <v>70</v>
      </c>
      <c r="B39" s="21" t="s">
        <v>71</v>
      </c>
      <c r="C39" s="106" t="s">
        <v>72</v>
      </c>
      <c r="D39" s="107"/>
      <c r="E39" s="108"/>
      <c r="F39" s="42" t="s">
        <v>54</v>
      </c>
      <c r="G39" s="43">
        <v>8.0000000000000002E-3</v>
      </c>
      <c r="H39" s="44">
        <f>I39+J39+K39</f>
        <v>8896.7950000000001</v>
      </c>
      <c r="I39" s="76">
        <v>6012.67</v>
      </c>
      <c r="J39" s="76">
        <v>2875</v>
      </c>
      <c r="K39" s="45">
        <f>H41*0.05</f>
        <v>9.125</v>
      </c>
      <c r="L39" s="45">
        <f>M39+N39+O39</f>
        <v>71.174359999999993</v>
      </c>
      <c r="M39" s="62">
        <f>G39*I39</f>
        <v>48.10136</v>
      </c>
      <c r="N39" s="45">
        <f>G39*J39</f>
        <v>23</v>
      </c>
      <c r="O39" s="45">
        <f>G39*K39</f>
        <v>7.2999999999999995E-2</v>
      </c>
      <c r="P39" s="46">
        <v>56</v>
      </c>
      <c r="Q39" s="45">
        <v>0.59</v>
      </c>
      <c r="R39" s="45">
        <v>7.0000000000000007E-2</v>
      </c>
      <c r="S39" s="46">
        <v>0</v>
      </c>
      <c r="BY39" s="18"/>
      <c r="BZ39" s="19"/>
      <c r="CA39" s="2" t="s">
        <v>72</v>
      </c>
    </row>
    <row r="40" spans="1:80" customFormat="1" ht="15" customHeight="1" x14ac:dyDescent="0.25">
      <c r="A40" s="26"/>
      <c r="B40" s="27"/>
      <c r="C40" s="39" t="s">
        <v>73</v>
      </c>
      <c r="D40" s="39"/>
      <c r="E40" s="39"/>
      <c r="F40" s="39"/>
      <c r="G40" s="39"/>
      <c r="H40" s="39"/>
      <c r="I40" s="39"/>
      <c r="J40" s="39"/>
      <c r="K40" s="39"/>
      <c r="L40" s="39"/>
      <c r="M40" s="59"/>
      <c r="N40" s="39"/>
      <c r="O40" s="39"/>
      <c r="P40" s="39"/>
      <c r="Q40" s="39"/>
      <c r="R40" s="39"/>
      <c r="S40" s="40"/>
      <c r="BY40" s="18"/>
      <c r="BZ40" s="19"/>
      <c r="CB40" s="2" t="s">
        <v>73</v>
      </c>
    </row>
    <row r="41" spans="1:80" customFormat="1" ht="23.25" customHeight="1" x14ac:dyDescent="0.25">
      <c r="A41" s="20" t="s">
        <v>74</v>
      </c>
      <c r="B41" s="21" t="s">
        <v>75</v>
      </c>
      <c r="C41" s="41" t="s">
        <v>76</v>
      </c>
      <c r="D41" s="41"/>
      <c r="E41" s="41"/>
      <c r="F41" s="22" t="s">
        <v>77</v>
      </c>
      <c r="G41" s="23">
        <v>0.7984</v>
      </c>
      <c r="H41" s="24">
        <v>182.5</v>
      </c>
      <c r="I41" s="29"/>
      <c r="J41" s="29"/>
      <c r="K41" s="29"/>
      <c r="L41" s="25">
        <v>145.71</v>
      </c>
      <c r="M41" s="60"/>
      <c r="N41" s="29"/>
      <c r="O41" s="29"/>
      <c r="P41" s="30">
        <v>0</v>
      </c>
      <c r="Q41" s="30">
        <v>0</v>
      </c>
      <c r="R41" s="30">
        <v>0</v>
      </c>
      <c r="S41" s="30">
        <v>0</v>
      </c>
      <c r="BY41" s="18"/>
      <c r="BZ41" s="19"/>
      <c r="CA41" s="2" t="s">
        <v>76</v>
      </c>
    </row>
    <row r="42" spans="1:80" customFormat="1" ht="34.5" customHeight="1" x14ac:dyDescent="0.25">
      <c r="A42" s="20" t="s">
        <v>78</v>
      </c>
      <c r="B42" s="21" t="s">
        <v>79</v>
      </c>
      <c r="C42" s="106" t="s">
        <v>80</v>
      </c>
      <c r="D42" s="107"/>
      <c r="E42" s="108"/>
      <c r="F42" s="22" t="s">
        <v>32</v>
      </c>
      <c r="G42" s="23">
        <v>2.76E-2</v>
      </c>
      <c r="H42" s="24">
        <f>I42+J42+K42</f>
        <v>8910.8335000000006</v>
      </c>
      <c r="I42" s="84">
        <v>6012.67</v>
      </c>
      <c r="J42" s="84">
        <v>2875</v>
      </c>
      <c r="K42" s="25">
        <f>H44*0.05</f>
        <v>23.163499999999999</v>
      </c>
      <c r="L42" s="25">
        <f>M42+N42+O42</f>
        <v>245.9390046</v>
      </c>
      <c r="M42" s="58">
        <f>G42*I42</f>
        <v>165.949692</v>
      </c>
      <c r="N42" s="25">
        <f>G42*J42</f>
        <v>79.349999999999994</v>
      </c>
      <c r="O42" s="25">
        <f>G42*K42</f>
        <v>0.63931260000000001</v>
      </c>
      <c r="P42" s="30">
        <v>54</v>
      </c>
      <c r="Q42" s="25">
        <v>1.97</v>
      </c>
      <c r="R42" s="32">
        <v>2.5</v>
      </c>
      <c r="S42" s="32">
        <v>0.1</v>
      </c>
      <c r="BY42" s="18"/>
      <c r="BZ42" s="19"/>
      <c r="CA42" s="2" t="s">
        <v>80</v>
      </c>
    </row>
    <row r="43" spans="1:80" customFormat="1" ht="15" customHeight="1" x14ac:dyDescent="0.25">
      <c r="A43" s="26"/>
      <c r="B43" s="27"/>
      <c r="C43" s="39" t="s">
        <v>81</v>
      </c>
      <c r="D43" s="39"/>
      <c r="E43" s="39"/>
      <c r="F43" s="39"/>
      <c r="G43" s="39"/>
      <c r="H43" s="39"/>
      <c r="I43" s="39"/>
      <c r="J43" s="39"/>
      <c r="K43" s="39"/>
      <c r="L43" s="39"/>
      <c r="M43" s="59"/>
      <c r="N43" s="39"/>
      <c r="O43" s="39"/>
      <c r="P43" s="39"/>
      <c r="Q43" s="39"/>
      <c r="R43" s="39"/>
      <c r="S43" s="40"/>
      <c r="BY43" s="18"/>
      <c r="BZ43" s="19"/>
      <c r="CB43" s="2" t="s">
        <v>81</v>
      </c>
    </row>
    <row r="44" spans="1:80" customFormat="1" ht="45" customHeight="1" x14ac:dyDescent="0.25">
      <c r="A44" s="20" t="s">
        <v>82</v>
      </c>
      <c r="B44" s="21" t="s">
        <v>83</v>
      </c>
      <c r="C44" s="106" t="s">
        <v>84</v>
      </c>
      <c r="D44" s="107"/>
      <c r="E44" s="108"/>
      <c r="F44" s="22" t="s">
        <v>37</v>
      </c>
      <c r="G44" s="34">
        <v>3.3</v>
      </c>
      <c r="H44" s="24">
        <v>463.27</v>
      </c>
      <c r="I44" s="29"/>
      <c r="J44" s="29"/>
      <c r="K44" s="29"/>
      <c r="L44" s="24">
        <v>1593.55</v>
      </c>
      <c r="M44" s="60"/>
      <c r="N44" s="29"/>
      <c r="O44" s="29"/>
      <c r="P44" s="30">
        <v>0</v>
      </c>
      <c r="Q44" s="30">
        <v>0</v>
      </c>
      <c r="R44" s="30">
        <v>0</v>
      </c>
      <c r="S44" s="30">
        <v>0</v>
      </c>
      <c r="BY44" s="18"/>
      <c r="BZ44" s="19"/>
      <c r="CA44" s="2" t="s">
        <v>84</v>
      </c>
    </row>
    <row r="45" spans="1:80" customFormat="1" ht="37.5" customHeight="1" x14ac:dyDescent="0.25">
      <c r="A45" s="20" t="s">
        <v>85</v>
      </c>
      <c r="B45" s="21" t="s">
        <v>30</v>
      </c>
      <c r="C45" s="106" t="s">
        <v>31</v>
      </c>
      <c r="D45" s="107"/>
      <c r="E45" s="108"/>
      <c r="F45" s="22" t="s">
        <v>32</v>
      </c>
      <c r="G45" s="35">
        <v>1.1339999999999999E-2</v>
      </c>
      <c r="H45" s="24">
        <f>I45+J45+K45</f>
        <v>237504.36749999999</v>
      </c>
      <c r="I45" s="24">
        <f>I19</f>
        <v>214500</v>
      </c>
      <c r="J45" s="25">
        <f>J19</f>
        <v>23000</v>
      </c>
      <c r="K45" s="25">
        <f>H47*0.05</f>
        <v>4.3674999999999997</v>
      </c>
      <c r="L45" s="25">
        <f>M45+N45+O45</f>
        <v>2693.2995274499999</v>
      </c>
      <c r="M45" s="58">
        <f>G45*I45</f>
        <v>2432.4299999999998</v>
      </c>
      <c r="N45" s="25">
        <f>G45*J45</f>
        <v>260.82</v>
      </c>
      <c r="O45" s="25">
        <f>G45*K45</f>
        <v>4.9527449999999994E-2</v>
      </c>
      <c r="P45" s="25">
        <v>219.68</v>
      </c>
      <c r="Q45" s="25">
        <v>3.29</v>
      </c>
      <c r="R45" s="25">
        <v>0.71</v>
      </c>
      <c r="S45" s="25">
        <v>0.01</v>
      </c>
      <c r="BY45" s="18"/>
      <c r="BZ45" s="19"/>
      <c r="CA45" s="2" t="s">
        <v>31</v>
      </c>
    </row>
    <row r="46" spans="1:80" customFormat="1" ht="15" customHeight="1" x14ac:dyDescent="0.25">
      <c r="A46" s="26"/>
      <c r="B46" s="27"/>
      <c r="C46" s="39" t="s">
        <v>86</v>
      </c>
      <c r="D46" s="39"/>
      <c r="E46" s="39"/>
      <c r="F46" s="39"/>
      <c r="G46" s="39"/>
      <c r="H46" s="39"/>
      <c r="I46" s="39"/>
      <c r="J46" s="39"/>
      <c r="K46" s="39"/>
      <c r="L46" s="39"/>
      <c r="M46" s="59"/>
      <c r="N46" s="39"/>
      <c r="O46" s="39"/>
      <c r="P46" s="39"/>
      <c r="Q46" s="39"/>
      <c r="R46" s="39"/>
      <c r="S46" s="40"/>
      <c r="BY46" s="18"/>
      <c r="BZ46" s="19"/>
      <c r="CB46" s="2" t="s">
        <v>86</v>
      </c>
    </row>
    <row r="47" spans="1:80" customFormat="1" ht="33.75" x14ac:dyDescent="0.25">
      <c r="A47" s="20" t="s">
        <v>87</v>
      </c>
      <c r="B47" s="21" t="s">
        <v>88</v>
      </c>
      <c r="C47" s="102" t="s">
        <v>89</v>
      </c>
      <c r="D47" s="102"/>
      <c r="E47" s="102"/>
      <c r="F47" s="22" t="s">
        <v>37</v>
      </c>
      <c r="G47" s="28">
        <v>21</v>
      </c>
      <c r="H47" s="24">
        <v>87.35</v>
      </c>
      <c r="I47" s="29"/>
      <c r="J47" s="29"/>
      <c r="K47" s="29"/>
      <c r="L47" s="24">
        <v>1912.05</v>
      </c>
      <c r="M47" s="60"/>
      <c r="N47" s="29"/>
      <c r="O47" s="29"/>
      <c r="P47" s="30">
        <v>0</v>
      </c>
      <c r="Q47" s="30">
        <v>0</v>
      </c>
      <c r="R47" s="30">
        <v>0</v>
      </c>
      <c r="S47" s="30">
        <v>0</v>
      </c>
      <c r="BY47" s="18"/>
      <c r="BZ47" s="19"/>
      <c r="CA47" s="2" t="s">
        <v>89</v>
      </c>
    </row>
    <row r="48" spans="1:80" customFormat="1" ht="15" customHeight="1" x14ac:dyDescent="0.25">
      <c r="A48" s="117" t="s">
        <v>90</v>
      </c>
      <c r="B48" s="118"/>
      <c r="C48" s="118"/>
      <c r="D48" s="118"/>
      <c r="E48" s="119"/>
      <c r="F48" s="47"/>
      <c r="G48" s="47"/>
      <c r="H48" s="47"/>
      <c r="I48" s="47"/>
      <c r="J48" s="47"/>
      <c r="K48" s="47"/>
      <c r="L48" s="47"/>
      <c r="M48" s="57"/>
      <c r="N48" s="47"/>
      <c r="O48" s="47"/>
      <c r="P48" s="47"/>
      <c r="Q48" s="47"/>
      <c r="R48" s="47"/>
      <c r="S48" s="47"/>
      <c r="BY48" s="18"/>
      <c r="BZ48" s="19" t="s">
        <v>90</v>
      </c>
    </row>
    <row r="49" spans="1:80" customFormat="1" ht="57" x14ac:dyDescent="0.25">
      <c r="A49" s="20" t="s">
        <v>91</v>
      </c>
      <c r="B49" s="21" t="s">
        <v>92</v>
      </c>
      <c r="C49" s="102" t="s">
        <v>93</v>
      </c>
      <c r="D49" s="102"/>
      <c r="E49" s="102"/>
      <c r="F49" s="22" t="s">
        <v>37</v>
      </c>
      <c r="G49" s="28">
        <v>4</v>
      </c>
      <c r="H49" s="24">
        <f>I49+J49+K49</f>
        <v>8910.2165000000005</v>
      </c>
      <c r="I49" s="82">
        <v>6012.67</v>
      </c>
      <c r="J49" s="83">
        <v>2875</v>
      </c>
      <c r="K49" s="25">
        <f>H50*0.05</f>
        <v>22.546500000000002</v>
      </c>
      <c r="L49" s="25">
        <f>M49+N49+O49</f>
        <v>35640.866000000002</v>
      </c>
      <c r="M49" s="58">
        <f>G49*I49</f>
        <v>24050.68</v>
      </c>
      <c r="N49" s="29">
        <f>G49*J49</f>
        <v>11500</v>
      </c>
      <c r="O49" s="25">
        <f>G49*K49</f>
        <v>90.186000000000007</v>
      </c>
      <c r="P49" s="25">
        <v>1.38</v>
      </c>
      <c r="Q49" s="32">
        <v>7.3</v>
      </c>
      <c r="R49" s="30">
        <v>0</v>
      </c>
      <c r="S49" s="30">
        <v>0</v>
      </c>
      <c r="BY49" s="18"/>
      <c r="BZ49" s="19"/>
      <c r="CA49" s="2" t="s">
        <v>93</v>
      </c>
    </row>
    <row r="50" spans="1:80" customFormat="1" ht="33.75" x14ac:dyDescent="0.25">
      <c r="A50" s="20" t="s">
        <v>94</v>
      </c>
      <c r="B50" s="21" t="s">
        <v>95</v>
      </c>
      <c r="C50" s="102" t="s">
        <v>96</v>
      </c>
      <c r="D50" s="102"/>
      <c r="E50" s="102"/>
      <c r="F50" s="22" t="s">
        <v>37</v>
      </c>
      <c r="G50" s="28">
        <v>4</v>
      </c>
      <c r="H50" s="24">
        <v>450.93</v>
      </c>
      <c r="I50" s="29"/>
      <c r="J50" s="29"/>
      <c r="K50" s="29"/>
      <c r="L50" s="24">
        <f>G50*H50</f>
        <v>1803.72</v>
      </c>
      <c r="M50" s="60"/>
      <c r="N50" s="29"/>
      <c r="O50" s="29"/>
      <c r="P50" s="30">
        <v>0</v>
      </c>
      <c r="Q50" s="30">
        <v>0</v>
      </c>
      <c r="R50" s="30">
        <v>0</v>
      </c>
      <c r="S50" s="30">
        <v>0</v>
      </c>
      <c r="BY50" s="18"/>
      <c r="BZ50" s="19"/>
      <c r="CA50" s="2" t="s">
        <v>96</v>
      </c>
    </row>
    <row r="51" spans="1:80" customFormat="1" ht="34.5" x14ac:dyDescent="0.25">
      <c r="A51" s="20" t="s">
        <v>97</v>
      </c>
      <c r="B51" s="21" t="s">
        <v>98</v>
      </c>
      <c r="C51" s="102" t="s">
        <v>99</v>
      </c>
      <c r="D51" s="102"/>
      <c r="E51" s="102"/>
      <c r="F51" s="22" t="s">
        <v>54</v>
      </c>
      <c r="G51" s="34">
        <v>0.3</v>
      </c>
      <c r="H51" s="24">
        <f>I51+J51+K51</f>
        <v>8896.1514999999999</v>
      </c>
      <c r="I51" s="80">
        <v>6012.67</v>
      </c>
      <c r="J51" s="80">
        <v>2875</v>
      </c>
      <c r="K51" s="25">
        <f>H53*0.05</f>
        <v>8.4815000000000005</v>
      </c>
      <c r="L51" s="25">
        <f>M51+N51+O51</f>
        <v>2668.8454499999998</v>
      </c>
      <c r="M51" s="58">
        <f>G51*I51</f>
        <v>1803.8009999999999</v>
      </c>
      <c r="N51" s="25">
        <f>G51*J51</f>
        <v>862.5</v>
      </c>
      <c r="O51" s="25">
        <f>G51*K51</f>
        <v>2.5444499999999999</v>
      </c>
      <c r="P51" s="25">
        <v>29.68</v>
      </c>
      <c r="Q51" s="25">
        <v>11.78</v>
      </c>
      <c r="R51" s="32">
        <v>0.4</v>
      </c>
      <c r="S51" s="25">
        <v>0.17</v>
      </c>
      <c r="BY51" s="18"/>
      <c r="BZ51" s="19"/>
      <c r="CA51" s="2" t="s">
        <v>99</v>
      </c>
    </row>
    <row r="52" spans="1:80" customFormat="1" ht="15" x14ac:dyDescent="0.25">
      <c r="A52" s="26"/>
      <c r="B52" s="27"/>
      <c r="C52" s="39" t="s">
        <v>100</v>
      </c>
      <c r="D52" s="39"/>
      <c r="E52" s="39"/>
      <c r="F52" s="39"/>
      <c r="G52" s="39"/>
      <c r="H52" s="39"/>
      <c r="I52" s="39"/>
      <c r="J52" s="39"/>
      <c r="K52" s="39"/>
      <c r="L52" s="39"/>
      <c r="M52" s="59"/>
      <c r="N52" s="39"/>
      <c r="O52" s="39"/>
      <c r="P52" s="39"/>
      <c r="Q52" s="39"/>
      <c r="R52" s="39"/>
      <c r="S52" s="40"/>
      <c r="BY52" s="18"/>
      <c r="BZ52" s="19"/>
      <c r="CB52" s="2" t="s">
        <v>100</v>
      </c>
    </row>
    <row r="53" spans="1:80" customFormat="1" ht="45" customHeight="1" x14ac:dyDescent="0.25">
      <c r="A53" s="20" t="s">
        <v>101</v>
      </c>
      <c r="B53" s="21" t="s">
        <v>102</v>
      </c>
      <c r="C53" s="106" t="s">
        <v>103</v>
      </c>
      <c r="D53" s="107"/>
      <c r="E53" s="108"/>
      <c r="F53" s="22" t="s">
        <v>77</v>
      </c>
      <c r="G53" s="34">
        <v>30.6</v>
      </c>
      <c r="H53" s="24">
        <v>169.63</v>
      </c>
      <c r="I53" s="29"/>
      <c r="J53" s="29"/>
      <c r="K53" s="29"/>
      <c r="L53" s="24">
        <v>5410.56</v>
      </c>
      <c r="M53" s="60"/>
      <c r="N53" s="29"/>
      <c r="O53" s="29"/>
      <c r="P53" s="30">
        <v>0</v>
      </c>
      <c r="Q53" s="30">
        <v>0</v>
      </c>
      <c r="R53" s="30">
        <v>0</v>
      </c>
      <c r="S53" s="30">
        <v>0</v>
      </c>
      <c r="BY53" s="18"/>
      <c r="BZ53" s="19"/>
      <c r="CA53" s="2" t="s">
        <v>103</v>
      </c>
    </row>
    <row r="54" spans="1:80" customFormat="1" ht="15" x14ac:dyDescent="0.25">
      <c r="A54" s="26"/>
      <c r="B54" s="27"/>
      <c r="C54" s="39" t="s">
        <v>104</v>
      </c>
      <c r="D54" s="39"/>
      <c r="E54" s="39"/>
      <c r="F54" s="39"/>
      <c r="G54" s="39"/>
      <c r="H54" s="39"/>
      <c r="I54" s="39"/>
      <c r="J54" s="39"/>
      <c r="K54" s="39"/>
      <c r="L54" s="39"/>
      <c r="M54" s="59"/>
      <c r="N54" s="39"/>
      <c r="O54" s="39"/>
      <c r="P54" s="39"/>
      <c r="Q54" s="39"/>
      <c r="R54" s="39"/>
      <c r="S54" s="40"/>
      <c r="BY54" s="18"/>
      <c r="BZ54" s="19"/>
      <c r="CB54" s="2" t="s">
        <v>104</v>
      </c>
    </row>
    <row r="55" spans="1:80" customFormat="1" ht="23.25" customHeight="1" x14ac:dyDescent="0.25">
      <c r="A55" s="20" t="s">
        <v>105</v>
      </c>
      <c r="B55" s="21" t="s">
        <v>106</v>
      </c>
      <c r="C55" s="110" t="s">
        <v>107</v>
      </c>
      <c r="D55" s="107"/>
      <c r="E55" s="108"/>
      <c r="F55" s="22" t="s">
        <v>41</v>
      </c>
      <c r="G55" s="33">
        <v>4.2000000000000003E-2</v>
      </c>
      <c r="H55" s="24">
        <f>I55+J55+K55</f>
        <v>8896.4189999999999</v>
      </c>
      <c r="I55" s="77">
        <v>6012.67</v>
      </c>
      <c r="J55" s="77">
        <v>2875</v>
      </c>
      <c r="K55" s="25">
        <f>H57*0.05</f>
        <v>8.7490000000000006</v>
      </c>
      <c r="L55" s="25">
        <f>M55+N55+O55</f>
        <v>373.64959800000003</v>
      </c>
      <c r="M55" s="58">
        <f>G55*I55</f>
        <v>252.53214000000003</v>
      </c>
      <c r="N55" s="25">
        <f>G55*J55</f>
        <v>120.75000000000001</v>
      </c>
      <c r="O55" s="25">
        <f>G55*K55</f>
        <v>0.36745800000000006</v>
      </c>
      <c r="P55" s="25">
        <v>62.41</v>
      </c>
      <c r="Q55" s="25">
        <v>3.47</v>
      </c>
      <c r="R55" s="25">
        <v>0.26</v>
      </c>
      <c r="S55" s="25">
        <v>0.02</v>
      </c>
      <c r="BY55" s="18"/>
      <c r="BZ55" s="19"/>
      <c r="CA55" s="2" t="s">
        <v>107</v>
      </c>
    </row>
    <row r="56" spans="1:80" customFormat="1" ht="15" x14ac:dyDescent="0.25">
      <c r="A56" s="26"/>
      <c r="B56" s="27"/>
      <c r="C56" s="39" t="s">
        <v>108</v>
      </c>
      <c r="D56" s="39"/>
      <c r="E56" s="39"/>
      <c r="F56" s="39"/>
      <c r="G56" s="39"/>
      <c r="H56" s="39"/>
      <c r="I56" s="39"/>
      <c r="J56" s="39"/>
      <c r="K56" s="39"/>
      <c r="L56" s="39"/>
      <c r="M56" s="59"/>
      <c r="N56" s="39"/>
      <c r="O56" s="39"/>
      <c r="P56" s="39"/>
      <c r="Q56" s="39"/>
      <c r="R56" s="39"/>
      <c r="S56" s="40"/>
      <c r="BY56" s="18"/>
      <c r="BZ56" s="19"/>
      <c r="CB56" s="2" t="s">
        <v>108</v>
      </c>
    </row>
    <row r="57" spans="1:80" customFormat="1" ht="33.75" customHeight="1" x14ac:dyDescent="0.25">
      <c r="A57" s="20" t="s">
        <v>109</v>
      </c>
      <c r="B57" s="21" t="s">
        <v>110</v>
      </c>
      <c r="C57" s="106" t="s">
        <v>111</v>
      </c>
      <c r="D57" s="107"/>
      <c r="E57" s="108"/>
      <c r="F57" s="22" t="s">
        <v>112</v>
      </c>
      <c r="G57" s="34">
        <v>6.3</v>
      </c>
      <c r="H57" s="24">
        <v>174.98</v>
      </c>
      <c r="I57" s="29"/>
      <c r="J57" s="29"/>
      <c r="K57" s="29"/>
      <c r="L57" s="24">
        <v>1149.07</v>
      </c>
      <c r="M57" s="60"/>
      <c r="N57" s="29"/>
      <c r="O57" s="29"/>
      <c r="P57" s="30">
        <v>0</v>
      </c>
      <c r="Q57" s="30">
        <v>0</v>
      </c>
      <c r="R57" s="30">
        <v>0</v>
      </c>
      <c r="S57" s="30">
        <v>0</v>
      </c>
      <c r="BY57" s="18"/>
      <c r="BZ57" s="19"/>
      <c r="CA57" s="2" t="s">
        <v>111</v>
      </c>
    </row>
    <row r="58" spans="1:80" customFormat="1" ht="34.5" customHeight="1" x14ac:dyDescent="0.25">
      <c r="A58" s="20" t="s">
        <v>113</v>
      </c>
      <c r="B58" s="21" t="s">
        <v>114</v>
      </c>
      <c r="C58" s="106" t="s">
        <v>115</v>
      </c>
      <c r="D58" s="107"/>
      <c r="E58" s="108"/>
      <c r="F58" s="22" t="s">
        <v>54</v>
      </c>
      <c r="G58" s="31">
        <v>3.04</v>
      </c>
      <c r="H58" s="24">
        <f>I58+J58+K58</f>
        <v>8896.1514999999999</v>
      </c>
      <c r="I58" s="25">
        <f>I51</f>
        <v>6012.67</v>
      </c>
      <c r="J58" s="25">
        <f>J51</f>
        <v>2875</v>
      </c>
      <c r="K58" s="25">
        <f>H60*0.05</f>
        <v>8.4815000000000005</v>
      </c>
      <c r="L58" s="24">
        <f>M58+N58+O58</f>
        <v>27044.30056</v>
      </c>
      <c r="M58" s="61">
        <f>G58*I58</f>
        <v>18278.516800000001</v>
      </c>
      <c r="N58" s="24">
        <f>G58*J58</f>
        <v>8740</v>
      </c>
      <c r="O58" s="25">
        <f>G58*K58</f>
        <v>25.783760000000001</v>
      </c>
      <c r="P58" s="25">
        <v>24.48</v>
      </c>
      <c r="Q58" s="25">
        <v>108.26</v>
      </c>
      <c r="R58" s="25">
        <v>19.96</v>
      </c>
      <c r="S58" s="25">
        <v>87.23</v>
      </c>
      <c r="BY58" s="18"/>
      <c r="BZ58" s="19"/>
      <c r="CA58" s="2" t="s">
        <v>115</v>
      </c>
    </row>
    <row r="59" spans="1:80" customFormat="1" ht="15" x14ac:dyDescent="0.25">
      <c r="A59" s="26"/>
      <c r="B59" s="27"/>
      <c r="C59" s="39" t="s">
        <v>116</v>
      </c>
      <c r="D59" s="39"/>
      <c r="E59" s="39"/>
      <c r="F59" s="39"/>
      <c r="G59" s="39"/>
      <c r="H59" s="39"/>
      <c r="I59" s="39"/>
      <c r="J59" s="39"/>
      <c r="K59" s="39"/>
      <c r="L59" s="39"/>
      <c r="M59" s="59"/>
      <c r="N59" s="39"/>
      <c r="O59" s="39"/>
      <c r="P59" s="39"/>
      <c r="Q59" s="39"/>
      <c r="R59" s="39"/>
      <c r="S59" s="40"/>
      <c r="BY59" s="18"/>
      <c r="BZ59" s="19"/>
      <c r="CB59" s="2" t="s">
        <v>116</v>
      </c>
    </row>
    <row r="60" spans="1:80" customFormat="1" ht="45" customHeight="1" x14ac:dyDescent="0.25">
      <c r="A60" s="20" t="s">
        <v>117</v>
      </c>
      <c r="B60" s="21" t="s">
        <v>102</v>
      </c>
      <c r="C60" s="106" t="s">
        <v>103</v>
      </c>
      <c r="D60" s="107"/>
      <c r="E60" s="108"/>
      <c r="F60" s="22" t="s">
        <v>77</v>
      </c>
      <c r="G60" s="31">
        <v>310.08</v>
      </c>
      <c r="H60" s="24">
        <v>169.63</v>
      </c>
      <c r="I60" s="29"/>
      <c r="J60" s="29"/>
      <c r="K60" s="29"/>
      <c r="L60" s="24">
        <v>54826.96</v>
      </c>
      <c r="M60" s="60"/>
      <c r="N60" s="29"/>
      <c r="O60" s="29"/>
      <c r="P60" s="30">
        <v>0</v>
      </c>
      <c r="Q60" s="30">
        <v>0</v>
      </c>
      <c r="R60" s="30">
        <v>0</v>
      </c>
      <c r="S60" s="30">
        <v>0</v>
      </c>
      <c r="BY60" s="18"/>
      <c r="BZ60" s="19"/>
      <c r="CA60" s="2" t="s">
        <v>103</v>
      </c>
    </row>
    <row r="61" spans="1:80" customFormat="1" ht="15" x14ac:dyDescent="0.25">
      <c r="A61" s="26"/>
      <c r="B61" s="27"/>
      <c r="C61" s="39" t="s">
        <v>118</v>
      </c>
      <c r="D61" s="39"/>
      <c r="E61" s="39"/>
      <c r="F61" s="39"/>
      <c r="G61" s="39"/>
      <c r="H61" s="39"/>
      <c r="I61" s="39"/>
      <c r="J61" s="39"/>
      <c r="K61" s="39"/>
      <c r="L61" s="39"/>
      <c r="M61" s="59"/>
      <c r="N61" s="39"/>
      <c r="O61" s="39"/>
      <c r="P61" s="39"/>
      <c r="Q61" s="39"/>
      <c r="R61" s="39"/>
      <c r="S61" s="40"/>
      <c r="BY61" s="18"/>
      <c r="BZ61" s="19"/>
      <c r="CB61" s="2" t="s">
        <v>118</v>
      </c>
    </row>
    <row r="62" spans="1:80" customFormat="1" ht="45.75" customHeight="1" x14ac:dyDescent="0.25">
      <c r="A62" s="20" t="s">
        <v>119</v>
      </c>
      <c r="B62" s="21" t="s">
        <v>98</v>
      </c>
      <c r="C62" s="106" t="s">
        <v>120</v>
      </c>
      <c r="D62" s="107"/>
      <c r="E62" s="108"/>
      <c r="F62" s="22" t="s">
        <v>54</v>
      </c>
      <c r="G62" s="31">
        <v>1.52</v>
      </c>
      <c r="H62" s="24">
        <f>I62+J62+K62</f>
        <v>8896.1514999999999</v>
      </c>
      <c r="I62" s="25">
        <f>I51</f>
        <v>6012.67</v>
      </c>
      <c r="J62" s="25">
        <f>J51</f>
        <v>2875</v>
      </c>
      <c r="K62" s="25">
        <f>H64*0.05</f>
        <v>8.4815000000000005</v>
      </c>
      <c r="L62" s="25">
        <f>M62+N62+O62</f>
        <v>13522.15028</v>
      </c>
      <c r="M62" s="58">
        <f>G62*I62</f>
        <v>9139.2584000000006</v>
      </c>
      <c r="N62" s="25">
        <f>G62*J62</f>
        <v>4370</v>
      </c>
      <c r="O62" s="25">
        <f>G62*K62</f>
        <v>12.89188</v>
      </c>
      <c r="P62" s="25">
        <v>29.68</v>
      </c>
      <c r="Q62" s="25">
        <v>65.63</v>
      </c>
      <c r="R62" s="32">
        <v>0.4</v>
      </c>
      <c r="S62" s="25">
        <v>0.87</v>
      </c>
      <c r="BY62" s="18"/>
      <c r="BZ62" s="19"/>
      <c r="CA62" s="2" t="s">
        <v>120</v>
      </c>
    </row>
    <row r="63" spans="1:80" customFormat="1" ht="15" x14ac:dyDescent="0.25">
      <c r="A63" s="26"/>
      <c r="B63" s="27"/>
      <c r="C63" s="39" t="s">
        <v>121</v>
      </c>
      <c r="D63" s="39"/>
      <c r="E63" s="39"/>
      <c r="F63" s="39"/>
      <c r="G63" s="39"/>
      <c r="H63" s="39"/>
      <c r="I63" s="39"/>
      <c r="J63" s="39"/>
      <c r="K63" s="39"/>
      <c r="L63" s="39"/>
      <c r="M63" s="59"/>
      <c r="N63" s="39"/>
      <c r="O63" s="39"/>
      <c r="P63" s="39"/>
      <c r="Q63" s="39"/>
      <c r="R63" s="39"/>
      <c r="S63" s="40"/>
      <c r="BY63" s="18"/>
      <c r="BZ63" s="19"/>
      <c r="CB63" s="2" t="s">
        <v>121</v>
      </c>
    </row>
    <row r="64" spans="1:80" customFormat="1" ht="45" customHeight="1" x14ac:dyDescent="0.25">
      <c r="A64" s="20" t="s">
        <v>122</v>
      </c>
      <c r="B64" s="21" t="s">
        <v>102</v>
      </c>
      <c r="C64" s="106" t="s">
        <v>103</v>
      </c>
      <c r="D64" s="107"/>
      <c r="E64" s="108"/>
      <c r="F64" s="22" t="s">
        <v>77</v>
      </c>
      <c r="G64" s="31">
        <v>155.04</v>
      </c>
      <c r="H64" s="24">
        <v>169.63</v>
      </c>
      <c r="I64" s="29"/>
      <c r="J64" s="29"/>
      <c r="K64" s="29"/>
      <c r="L64" s="24">
        <v>27413.48</v>
      </c>
      <c r="M64" s="60"/>
      <c r="N64" s="29"/>
      <c r="O64" s="29"/>
      <c r="P64" s="30">
        <v>0</v>
      </c>
      <c r="Q64" s="30">
        <v>0</v>
      </c>
      <c r="R64" s="30">
        <v>0</v>
      </c>
      <c r="S64" s="30">
        <v>0</v>
      </c>
      <c r="BY64" s="18"/>
      <c r="BZ64" s="19"/>
      <c r="CA64" s="2" t="s">
        <v>103</v>
      </c>
    </row>
    <row r="65" spans="1:80" customFormat="1" ht="15" x14ac:dyDescent="0.25">
      <c r="A65" s="26"/>
      <c r="B65" s="27"/>
      <c r="C65" s="39" t="s">
        <v>123</v>
      </c>
      <c r="D65" s="39"/>
      <c r="E65" s="39"/>
      <c r="F65" s="39"/>
      <c r="G65" s="39"/>
      <c r="H65" s="39"/>
      <c r="I65" s="39"/>
      <c r="J65" s="39"/>
      <c r="K65" s="39"/>
      <c r="L65" s="39"/>
      <c r="M65" s="59"/>
      <c r="N65" s="39"/>
      <c r="O65" s="39"/>
      <c r="P65" s="39"/>
      <c r="Q65" s="39"/>
      <c r="R65" s="39"/>
      <c r="S65" s="40"/>
      <c r="BY65" s="18"/>
      <c r="BZ65" s="19"/>
      <c r="CB65" s="2" t="s">
        <v>123</v>
      </c>
    </row>
    <row r="66" spans="1:80" customFormat="1" ht="34.5" customHeight="1" x14ac:dyDescent="0.25">
      <c r="A66" s="20" t="s">
        <v>124</v>
      </c>
      <c r="B66" s="21" t="s">
        <v>98</v>
      </c>
      <c r="C66" s="106" t="s">
        <v>99</v>
      </c>
      <c r="D66" s="107"/>
      <c r="E66" s="108"/>
      <c r="F66" s="22" t="s">
        <v>54</v>
      </c>
      <c r="G66" s="31">
        <v>1.08</v>
      </c>
      <c r="H66" s="24">
        <f>I66+J66+K66</f>
        <v>8896.1514999999999</v>
      </c>
      <c r="I66" s="25">
        <f>I51</f>
        <v>6012.67</v>
      </c>
      <c r="J66" s="25">
        <f>J51</f>
        <v>2875</v>
      </c>
      <c r="K66" s="25">
        <f>H68*0.05</f>
        <v>8.4815000000000005</v>
      </c>
      <c r="L66" s="25">
        <f>M66+N66+O66</f>
        <v>9607.8436199999996</v>
      </c>
      <c r="M66" s="58">
        <f>G66*I66</f>
        <v>6493.6836000000003</v>
      </c>
      <c r="N66" s="25">
        <f>G66*J66</f>
        <v>3105</v>
      </c>
      <c r="O66" s="25">
        <f>G66*K66</f>
        <v>9.1600200000000012</v>
      </c>
      <c r="P66" s="25">
        <v>29.68</v>
      </c>
      <c r="Q66" s="25">
        <v>46.63</v>
      </c>
      <c r="R66" s="32">
        <v>0.4</v>
      </c>
      <c r="S66" s="25">
        <v>0.62</v>
      </c>
      <c r="BY66" s="18"/>
      <c r="BZ66" s="19"/>
      <c r="CA66" s="2" t="s">
        <v>99</v>
      </c>
    </row>
    <row r="67" spans="1:80" customFormat="1" ht="15" x14ac:dyDescent="0.25">
      <c r="A67" s="26"/>
      <c r="B67" s="27"/>
      <c r="C67" s="39" t="s">
        <v>125</v>
      </c>
      <c r="D67" s="39"/>
      <c r="E67" s="39"/>
      <c r="F67" s="39"/>
      <c r="G67" s="39"/>
      <c r="H67" s="39"/>
      <c r="I67" s="39"/>
      <c r="J67" s="39"/>
      <c r="K67" s="39"/>
      <c r="L67" s="39"/>
      <c r="M67" s="59"/>
      <c r="N67" s="39"/>
      <c r="O67" s="39"/>
      <c r="P67" s="39"/>
      <c r="Q67" s="39"/>
      <c r="R67" s="39"/>
      <c r="S67" s="40"/>
      <c r="BY67" s="18"/>
      <c r="BZ67" s="19"/>
      <c r="CB67" s="2" t="s">
        <v>125</v>
      </c>
    </row>
    <row r="68" spans="1:80" customFormat="1" ht="45" customHeight="1" x14ac:dyDescent="0.25">
      <c r="A68" s="20" t="s">
        <v>126</v>
      </c>
      <c r="B68" s="21" t="s">
        <v>102</v>
      </c>
      <c r="C68" s="106" t="s">
        <v>103</v>
      </c>
      <c r="D68" s="107"/>
      <c r="E68" s="108"/>
      <c r="F68" s="22" t="s">
        <v>77</v>
      </c>
      <c r="G68" s="31">
        <v>110.16</v>
      </c>
      <c r="H68" s="24">
        <v>169.63</v>
      </c>
      <c r="I68" s="29"/>
      <c r="J68" s="29"/>
      <c r="K68" s="29"/>
      <c r="L68" s="24">
        <v>19478</v>
      </c>
      <c r="M68" s="60"/>
      <c r="N68" s="29"/>
      <c r="O68" s="29"/>
      <c r="P68" s="30">
        <v>0</v>
      </c>
      <c r="Q68" s="30">
        <v>0</v>
      </c>
      <c r="R68" s="30">
        <v>0</v>
      </c>
      <c r="S68" s="30">
        <v>0</v>
      </c>
      <c r="BY68" s="18"/>
      <c r="BZ68" s="19"/>
      <c r="CA68" s="2" t="s">
        <v>103</v>
      </c>
    </row>
    <row r="69" spans="1:80" customFormat="1" ht="15" x14ac:dyDescent="0.25">
      <c r="A69" s="26"/>
      <c r="B69" s="27"/>
      <c r="C69" s="39" t="s">
        <v>127</v>
      </c>
      <c r="D69" s="39"/>
      <c r="E69" s="39"/>
      <c r="F69" s="39"/>
      <c r="G69" s="39"/>
      <c r="H69" s="39"/>
      <c r="I69" s="39"/>
      <c r="J69" s="39"/>
      <c r="K69" s="39"/>
      <c r="L69" s="39"/>
      <c r="M69" s="59"/>
      <c r="N69" s="39"/>
      <c r="O69" s="39"/>
      <c r="P69" s="39"/>
      <c r="Q69" s="39"/>
      <c r="R69" s="39"/>
      <c r="S69" s="40"/>
      <c r="BY69" s="18"/>
      <c r="BZ69" s="19"/>
      <c r="CB69" s="2" t="s">
        <v>127</v>
      </c>
    </row>
    <row r="70" spans="1:80" customFormat="1" ht="34.5" customHeight="1" x14ac:dyDescent="0.25">
      <c r="A70" s="20" t="s">
        <v>128</v>
      </c>
      <c r="B70" s="21" t="s">
        <v>98</v>
      </c>
      <c r="C70" s="106" t="s">
        <v>99</v>
      </c>
      <c r="D70" s="107"/>
      <c r="E70" s="108"/>
      <c r="F70" s="22" t="s">
        <v>54</v>
      </c>
      <c r="G70" s="34">
        <v>0.2</v>
      </c>
      <c r="H70" s="24">
        <f>I70+J70+K70</f>
        <v>8896.1514999999999</v>
      </c>
      <c r="I70" s="25">
        <f>I51</f>
        <v>6012.67</v>
      </c>
      <c r="J70" s="25">
        <f>J51</f>
        <v>2875</v>
      </c>
      <c r="K70" s="25">
        <f>H72*0.05</f>
        <v>8.4815000000000005</v>
      </c>
      <c r="L70" s="25">
        <f>M70+N70+O70</f>
        <v>1779.2303000000002</v>
      </c>
      <c r="M70" s="58">
        <f>G70*I70</f>
        <v>1202.5340000000001</v>
      </c>
      <c r="N70" s="25">
        <f>G70*J70</f>
        <v>575</v>
      </c>
      <c r="O70" s="25">
        <f>G70*K70</f>
        <v>1.6963000000000001</v>
      </c>
      <c r="P70" s="25">
        <v>29.68</v>
      </c>
      <c r="Q70" s="25">
        <v>8.64</v>
      </c>
      <c r="R70" s="32">
        <v>0.4</v>
      </c>
      <c r="S70" s="25">
        <v>0.12</v>
      </c>
      <c r="BY70" s="18"/>
      <c r="BZ70" s="19"/>
      <c r="CA70" s="2" t="s">
        <v>99</v>
      </c>
    </row>
    <row r="71" spans="1:80" customFormat="1" ht="15" x14ac:dyDescent="0.25">
      <c r="A71" s="26"/>
      <c r="B71" s="27"/>
      <c r="C71" s="39" t="s">
        <v>129</v>
      </c>
      <c r="D71" s="39"/>
      <c r="E71" s="39"/>
      <c r="F71" s="39"/>
      <c r="G71" s="39"/>
      <c r="H71" s="39"/>
      <c r="I71" s="39"/>
      <c r="J71" s="39"/>
      <c r="K71" s="39"/>
      <c r="L71" s="39"/>
      <c r="M71" s="59"/>
      <c r="N71" s="39"/>
      <c r="O71" s="39"/>
      <c r="P71" s="39"/>
      <c r="Q71" s="39"/>
      <c r="R71" s="39"/>
      <c r="S71" s="40"/>
      <c r="BY71" s="18"/>
      <c r="BZ71" s="19"/>
      <c r="CB71" s="2" t="s">
        <v>129</v>
      </c>
    </row>
    <row r="72" spans="1:80" customFormat="1" ht="45" customHeight="1" x14ac:dyDescent="0.25">
      <c r="A72" s="20" t="s">
        <v>130</v>
      </c>
      <c r="B72" s="21" t="s">
        <v>102</v>
      </c>
      <c r="C72" s="106" t="s">
        <v>103</v>
      </c>
      <c r="D72" s="107"/>
      <c r="E72" s="108"/>
      <c r="F72" s="22" t="s">
        <v>77</v>
      </c>
      <c r="G72" s="34">
        <v>20.399999999999999</v>
      </c>
      <c r="H72" s="24">
        <v>169.63</v>
      </c>
      <c r="I72" s="29"/>
      <c r="J72" s="29"/>
      <c r="K72" s="29"/>
      <c r="L72" s="24">
        <v>3607.04</v>
      </c>
      <c r="M72" s="60"/>
      <c r="N72" s="29"/>
      <c r="O72" s="29"/>
      <c r="P72" s="30">
        <v>0</v>
      </c>
      <c r="Q72" s="30">
        <v>0</v>
      </c>
      <c r="R72" s="30">
        <v>0</v>
      </c>
      <c r="S72" s="30">
        <v>0</v>
      </c>
      <c r="BY72" s="18"/>
      <c r="BZ72" s="19"/>
      <c r="CA72" s="2" t="s">
        <v>103</v>
      </c>
    </row>
    <row r="73" spans="1:80" customFormat="1" ht="15" x14ac:dyDescent="0.25">
      <c r="A73" s="26"/>
      <c r="B73" s="27"/>
      <c r="C73" s="39" t="s">
        <v>131</v>
      </c>
      <c r="D73" s="39"/>
      <c r="E73" s="39"/>
      <c r="F73" s="39"/>
      <c r="G73" s="39"/>
      <c r="H73" s="39"/>
      <c r="I73" s="39"/>
      <c r="J73" s="39"/>
      <c r="K73" s="39"/>
      <c r="L73" s="39"/>
      <c r="M73" s="59"/>
      <c r="N73" s="39"/>
      <c r="O73" s="39"/>
      <c r="P73" s="39"/>
      <c r="Q73" s="39"/>
      <c r="R73" s="39"/>
      <c r="S73" s="40"/>
      <c r="BY73" s="18"/>
      <c r="BZ73" s="19"/>
      <c r="CB73" s="2" t="s">
        <v>131</v>
      </c>
    </row>
    <row r="74" spans="1:80" customFormat="1" ht="34.5" customHeight="1" x14ac:dyDescent="0.25">
      <c r="A74" s="20" t="s">
        <v>132</v>
      </c>
      <c r="B74" s="21" t="s">
        <v>98</v>
      </c>
      <c r="C74" s="106" t="s">
        <v>99</v>
      </c>
      <c r="D74" s="107"/>
      <c r="E74" s="108"/>
      <c r="F74" s="22" t="s">
        <v>54</v>
      </c>
      <c r="G74" s="34">
        <v>0.4</v>
      </c>
      <c r="H74" s="24">
        <f>I74+J74+K74</f>
        <v>8896.1514999999999</v>
      </c>
      <c r="I74" s="25">
        <f>I51</f>
        <v>6012.67</v>
      </c>
      <c r="J74" s="25">
        <f>J51</f>
        <v>2875</v>
      </c>
      <c r="K74" s="25">
        <f>H76*0.05</f>
        <v>8.4815000000000005</v>
      </c>
      <c r="L74" s="25">
        <f>M74+N74+O74</f>
        <v>3558.4606000000003</v>
      </c>
      <c r="M74" s="58">
        <f>G74*I74</f>
        <v>2405.0680000000002</v>
      </c>
      <c r="N74" s="25">
        <f>G74*J74</f>
        <v>1150</v>
      </c>
      <c r="O74" s="25">
        <f>G74*K74</f>
        <v>3.3926000000000003</v>
      </c>
      <c r="P74" s="25">
        <v>29.68</v>
      </c>
      <c r="Q74" s="25">
        <v>17.27</v>
      </c>
      <c r="R74" s="32">
        <v>0.4</v>
      </c>
      <c r="S74" s="25">
        <v>0.23</v>
      </c>
      <c r="BY74" s="18"/>
      <c r="BZ74" s="19"/>
      <c r="CA74" s="2" t="s">
        <v>99</v>
      </c>
    </row>
    <row r="75" spans="1:80" customFormat="1" ht="15" x14ac:dyDescent="0.25">
      <c r="A75" s="26"/>
      <c r="B75" s="27"/>
      <c r="C75" s="39" t="s">
        <v>133</v>
      </c>
      <c r="D75" s="39"/>
      <c r="E75" s="39"/>
      <c r="F75" s="39"/>
      <c r="G75" s="39"/>
      <c r="H75" s="39"/>
      <c r="I75" s="39"/>
      <c r="J75" s="39"/>
      <c r="K75" s="39"/>
      <c r="L75" s="39"/>
      <c r="M75" s="59"/>
      <c r="N75" s="39"/>
      <c r="O75" s="39"/>
      <c r="P75" s="39"/>
      <c r="Q75" s="39"/>
      <c r="R75" s="39"/>
      <c r="S75" s="40"/>
      <c r="BY75" s="18"/>
      <c r="BZ75" s="19"/>
      <c r="CB75" s="2" t="s">
        <v>133</v>
      </c>
    </row>
    <row r="76" spans="1:80" customFormat="1" ht="45" customHeight="1" x14ac:dyDescent="0.25">
      <c r="A76" s="20" t="s">
        <v>134</v>
      </c>
      <c r="B76" s="21" t="s">
        <v>102</v>
      </c>
      <c r="C76" s="106" t="s">
        <v>103</v>
      </c>
      <c r="D76" s="107"/>
      <c r="E76" s="108"/>
      <c r="F76" s="22" t="s">
        <v>77</v>
      </c>
      <c r="G76" s="34">
        <v>40.799999999999997</v>
      </c>
      <c r="H76" s="24">
        <v>169.63</v>
      </c>
      <c r="I76" s="29"/>
      <c r="J76" s="29"/>
      <c r="K76" s="29"/>
      <c r="L76" s="24">
        <v>7214.07</v>
      </c>
      <c r="M76" s="60"/>
      <c r="N76" s="29"/>
      <c r="O76" s="29"/>
      <c r="P76" s="30">
        <v>0</v>
      </c>
      <c r="Q76" s="30">
        <v>0</v>
      </c>
      <c r="R76" s="30">
        <v>0</v>
      </c>
      <c r="S76" s="30">
        <v>0</v>
      </c>
      <c r="BY76" s="18"/>
      <c r="BZ76" s="19"/>
      <c r="CA76" s="2" t="s">
        <v>103</v>
      </c>
    </row>
    <row r="77" spans="1:80" customFormat="1" ht="15" x14ac:dyDescent="0.25">
      <c r="A77" s="26"/>
      <c r="B77" s="27"/>
      <c r="C77" s="39" t="s">
        <v>135</v>
      </c>
      <c r="D77" s="39"/>
      <c r="E77" s="39"/>
      <c r="F77" s="39"/>
      <c r="G77" s="39"/>
      <c r="H77" s="39"/>
      <c r="I77" s="39"/>
      <c r="J77" s="39"/>
      <c r="K77" s="39"/>
      <c r="L77" s="39"/>
      <c r="M77" s="59"/>
      <c r="N77" s="39"/>
      <c r="O77" s="39"/>
      <c r="P77" s="39"/>
      <c r="Q77" s="39"/>
      <c r="R77" s="39"/>
      <c r="S77" s="40"/>
      <c r="BY77" s="18"/>
      <c r="BZ77" s="19"/>
      <c r="CB77" s="2" t="s">
        <v>135</v>
      </c>
    </row>
    <row r="78" spans="1:80" customFormat="1" ht="23.25" customHeight="1" x14ac:dyDescent="0.25">
      <c r="A78" s="20" t="s">
        <v>136</v>
      </c>
      <c r="B78" s="21" t="s">
        <v>106</v>
      </c>
      <c r="C78" s="106" t="s">
        <v>107</v>
      </c>
      <c r="D78" s="107"/>
      <c r="E78" s="108"/>
      <c r="F78" s="22" t="s">
        <v>41</v>
      </c>
      <c r="G78" s="33">
        <v>0.23699999999999999</v>
      </c>
      <c r="H78" s="24">
        <f>I78+J78+K78</f>
        <v>8896.4189999999999</v>
      </c>
      <c r="I78" s="25">
        <f>I55</f>
        <v>6012.67</v>
      </c>
      <c r="J78" s="25">
        <f>J55</f>
        <v>2875</v>
      </c>
      <c r="K78" s="25">
        <f>H80*0.05</f>
        <v>8.7490000000000006</v>
      </c>
      <c r="L78" s="25">
        <f>M78+N78+O78</f>
        <v>2108.4513029999998</v>
      </c>
      <c r="M78" s="58">
        <f>G78*I78</f>
        <v>1425.00279</v>
      </c>
      <c r="N78" s="25">
        <f>G78*J78</f>
        <v>681.375</v>
      </c>
      <c r="O78" s="25">
        <f>G78*K78</f>
        <v>2.0735130000000002</v>
      </c>
      <c r="P78" s="25">
        <v>62.41</v>
      </c>
      <c r="Q78" s="25">
        <v>19.559999999999999</v>
      </c>
      <c r="R78" s="25">
        <v>0.26</v>
      </c>
      <c r="S78" s="25">
        <v>0.09</v>
      </c>
      <c r="BY78" s="18"/>
      <c r="BZ78" s="19"/>
      <c r="CA78" s="2" t="s">
        <v>107</v>
      </c>
    </row>
    <row r="79" spans="1:80" customFormat="1" ht="15" x14ac:dyDescent="0.25">
      <c r="A79" s="26"/>
      <c r="B79" s="27"/>
      <c r="C79" s="39" t="s">
        <v>137</v>
      </c>
      <c r="D79" s="39"/>
      <c r="E79" s="39"/>
      <c r="F79" s="39"/>
      <c r="G79" s="39"/>
      <c r="H79" s="39"/>
      <c r="I79" s="39"/>
      <c r="J79" s="39"/>
      <c r="K79" s="39"/>
      <c r="L79" s="39"/>
      <c r="M79" s="59"/>
      <c r="N79" s="39"/>
      <c r="O79" s="39"/>
      <c r="P79" s="39"/>
      <c r="Q79" s="39"/>
      <c r="R79" s="39"/>
      <c r="S79" s="40"/>
      <c r="BY79" s="18"/>
      <c r="BZ79" s="19"/>
      <c r="CB79" s="2" t="s">
        <v>137</v>
      </c>
    </row>
    <row r="80" spans="1:80" customFormat="1" ht="33.75" x14ac:dyDescent="0.25">
      <c r="A80" s="20" t="s">
        <v>138</v>
      </c>
      <c r="B80" s="21" t="s">
        <v>110</v>
      </c>
      <c r="C80" s="102" t="s">
        <v>111</v>
      </c>
      <c r="D80" s="102"/>
      <c r="E80" s="102"/>
      <c r="F80" s="22" t="s">
        <v>112</v>
      </c>
      <c r="G80" s="34">
        <v>35.6</v>
      </c>
      <c r="H80" s="24">
        <v>174.98</v>
      </c>
      <c r="I80" s="29"/>
      <c r="J80" s="29"/>
      <c r="K80" s="29"/>
      <c r="L80" s="24">
        <v>6493.16</v>
      </c>
      <c r="M80" s="60"/>
      <c r="N80" s="29"/>
      <c r="O80" s="29"/>
      <c r="P80" s="30">
        <v>0</v>
      </c>
      <c r="Q80" s="30">
        <v>0</v>
      </c>
      <c r="R80" s="30">
        <v>0</v>
      </c>
      <c r="S80" s="30">
        <v>0</v>
      </c>
      <c r="BY80" s="18"/>
      <c r="BZ80" s="19"/>
      <c r="CA80" s="2" t="s">
        <v>111</v>
      </c>
    </row>
    <row r="81" spans="1:81" customFormat="1" ht="34.5" x14ac:dyDescent="0.25">
      <c r="A81" s="20" t="s">
        <v>139</v>
      </c>
      <c r="B81" s="21" t="s">
        <v>140</v>
      </c>
      <c r="C81" s="102" t="s">
        <v>141</v>
      </c>
      <c r="D81" s="102"/>
      <c r="E81" s="102"/>
      <c r="F81" s="22" t="s">
        <v>37</v>
      </c>
      <c r="G81" s="28">
        <v>2</v>
      </c>
      <c r="H81" s="24">
        <f>I81+J81+K81</f>
        <v>8919.1939999999995</v>
      </c>
      <c r="I81" s="78">
        <v>6012.67</v>
      </c>
      <c r="J81" s="79">
        <v>2875</v>
      </c>
      <c r="K81" s="29">
        <f>H82*0.05</f>
        <v>31.524000000000001</v>
      </c>
      <c r="L81" s="25">
        <f>M81+N81+O81</f>
        <v>17838.387999999999</v>
      </c>
      <c r="M81" s="58">
        <f>G81*I81</f>
        <v>12025.34</v>
      </c>
      <c r="N81" s="29">
        <f>G81*J81</f>
        <v>5750</v>
      </c>
      <c r="O81" s="29">
        <f>G81*K81</f>
        <v>63.048000000000002</v>
      </c>
      <c r="P81" s="25">
        <v>0.38</v>
      </c>
      <c r="Q81" s="25">
        <v>1.01</v>
      </c>
      <c r="R81" s="30">
        <v>0</v>
      </c>
      <c r="S81" s="30">
        <v>0</v>
      </c>
      <c r="BY81" s="18"/>
      <c r="BZ81" s="19"/>
      <c r="CA81" s="2" t="s">
        <v>141</v>
      </c>
    </row>
    <row r="82" spans="1:81" customFormat="1" ht="33.75" x14ac:dyDescent="0.25">
      <c r="A82" s="20" t="s">
        <v>142</v>
      </c>
      <c r="B82" s="21" t="s">
        <v>143</v>
      </c>
      <c r="C82" s="102" t="s">
        <v>144</v>
      </c>
      <c r="D82" s="102"/>
      <c r="E82" s="102"/>
      <c r="F82" s="22" t="s">
        <v>37</v>
      </c>
      <c r="G82" s="28">
        <v>2</v>
      </c>
      <c r="H82" s="24">
        <v>630.48</v>
      </c>
      <c r="I82" s="29"/>
      <c r="J82" s="29"/>
      <c r="K82" s="29"/>
      <c r="L82" s="24">
        <f>G82*H82</f>
        <v>1260.96</v>
      </c>
      <c r="M82" s="60"/>
      <c r="N82" s="29"/>
      <c r="O82" s="29"/>
      <c r="P82" s="30">
        <v>0</v>
      </c>
      <c r="Q82" s="30">
        <v>0</v>
      </c>
      <c r="R82" s="30">
        <v>0</v>
      </c>
      <c r="S82" s="30">
        <v>0</v>
      </c>
      <c r="BY82" s="18"/>
      <c r="BZ82" s="19"/>
      <c r="CA82" s="2" t="s">
        <v>144</v>
      </c>
    </row>
    <row r="83" spans="1:81" customFormat="1" ht="15" x14ac:dyDescent="0.25">
      <c r="A83" s="103" t="s">
        <v>145</v>
      </c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48">
        <f>SUM(L19:L82)</f>
        <v>348988.97228284995</v>
      </c>
      <c r="M83" s="48">
        <f>SUM(M19:M82)</f>
        <v>117991.480582</v>
      </c>
      <c r="N83" s="49"/>
      <c r="O83" s="49"/>
      <c r="P83" s="50"/>
      <c r="Q83" s="52">
        <v>582.95747670000003</v>
      </c>
      <c r="R83" s="52"/>
      <c r="S83" s="52">
        <v>136.790918</v>
      </c>
      <c r="BY83" s="18"/>
      <c r="BZ83" s="19"/>
      <c r="CC83" s="36" t="s">
        <v>145</v>
      </c>
    </row>
    <row r="84" spans="1:81" customFormat="1" ht="15" x14ac:dyDescent="0.25">
      <c r="A84" s="104" t="s">
        <v>146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BY84" s="18" t="s">
        <v>146</v>
      </c>
      <c r="BZ84" s="19"/>
      <c r="CC84" s="36"/>
    </row>
    <row r="85" spans="1:81" customFormat="1" ht="15" customHeight="1" x14ac:dyDescent="0.25">
      <c r="A85" s="117" t="s">
        <v>27</v>
      </c>
      <c r="B85" s="118"/>
      <c r="C85" s="118"/>
      <c r="D85" s="118"/>
      <c r="E85" s="119"/>
      <c r="F85" s="47"/>
      <c r="G85" s="47"/>
      <c r="H85" s="47"/>
      <c r="I85" s="47"/>
      <c r="J85" s="47"/>
      <c r="K85" s="47"/>
      <c r="L85" s="47"/>
      <c r="M85" s="57"/>
      <c r="N85" s="47"/>
      <c r="O85" s="47"/>
      <c r="P85" s="47"/>
      <c r="Q85" s="47"/>
      <c r="R85" s="47"/>
      <c r="S85" s="47"/>
      <c r="BY85" s="18"/>
      <c r="BZ85" s="19" t="s">
        <v>27</v>
      </c>
      <c r="CC85" s="36"/>
    </row>
    <row r="86" spans="1:81" customFormat="1" ht="34.5" x14ac:dyDescent="0.25">
      <c r="A86" s="20" t="s">
        <v>147</v>
      </c>
      <c r="B86" s="21" t="s">
        <v>30</v>
      </c>
      <c r="C86" s="102" t="s">
        <v>31</v>
      </c>
      <c r="D86" s="102"/>
      <c r="E86" s="102"/>
      <c r="F86" s="22" t="s">
        <v>32</v>
      </c>
      <c r="G86" s="33">
        <v>2.9000000000000001E-2</v>
      </c>
      <c r="H86" s="24">
        <f>I86+J86+K86</f>
        <v>237504.36749999999</v>
      </c>
      <c r="I86" s="24">
        <f>I19</f>
        <v>214500</v>
      </c>
      <c r="J86" s="25">
        <f>J19</f>
        <v>23000</v>
      </c>
      <c r="K86" s="25">
        <f>H88*0.05</f>
        <v>4.3674999999999997</v>
      </c>
      <c r="L86" s="25">
        <f>M86+N86+O86</f>
        <v>6887.6266575</v>
      </c>
      <c r="M86" s="58">
        <f>G86*I86</f>
        <v>6220.5</v>
      </c>
      <c r="N86" s="25">
        <f>G86*J86</f>
        <v>667</v>
      </c>
      <c r="O86" s="25">
        <f>G86*K86</f>
        <v>0.12665750000000001</v>
      </c>
      <c r="P86" s="25">
        <v>219.68</v>
      </c>
      <c r="Q86" s="25">
        <v>8.43</v>
      </c>
      <c r="R86" s="25">
        <v>0.71</v>
      </c>
      <c r="S86" s="25">
        <v>0.03</v>
      </c>
      <c r="BY86" s="18"/>
      <c r="BZ86" s="19"/>
      <c r="CA86" s="2" t="s">
        <v>31</v>
      </c>
      <c r="CC86" s="36"/>
    </row>
    <row r="87" spans="1:81" customFormat="1" ht="15" x14ac:dyDescent="0.25">
      <c r="A87" s="26"/>
      <c r="B87" s="27"/>
      <c r="C87" s="39" t="s">
        <v>148</v>
      </c>
      <c r="D87" s="39"/>
      <c r="E87" s="39"/>
      <c r="F87" s="39"/>
      <c r="G87" s="39"/>
      <c r="H87" s="39"/>
      <c r="I87" s="39"/>
      <c r="J87" s="39"/>
      <c r="K87" s="39"/>
      <c r="L87" s="39"/>
      <c r="M87" s="59"/>
      <c r="N87" s="39"/>
      <c r="O87" s="39"/>
      <c r="P87" s="39"/>
      <c r="Q87" s="39"/>
      <c r="R87" s="39"/>
      <c r="S87" s="40"/>
      <c r="BY87" s="18"/>
      <c r="BZ87" s="19"/>
      <c r="CB87" s="2" t="s">
        <v>148</v>
      </c>
      <c r="CC87" s="36"/>
    </row>
    <row r="88" spans="1:81" customFormat="1" ht="33.75" customHeight="1" x14ac:dyDescent="0.25">
      <c r="A88" s="20" t="s">
        <v>149</v>
      </c>
      <c r="B88" s="21" t="s">
        <v>88</v>
      </c>
      <c r="C88" s="41" t="s">
        <v>89</v>
      </c>
      <c r="D88" s="41"/>
      <c r="E88" s="41"/>
      <c r="F88" s="22" t="s">
        <v>37</v>
      </c>
      <c r="G88" s="28">
        <v>54</v>
      </c>
      <c r="H88" s="24">
        <v>87.35</v>
      </c>
      <c r="I88" s="29"/>
      <c r="J88" s="29"/>
      <c r="K88" s="29"/>
      <c r="L88" s="24">
        <v>4916.71</v>
      </c>
      <c r="M88" s="60"/>
      <c r="N88" s="29"/>
      <c r="O88" s="29"/>
      <c r="P88" s="30">
        <v>0</v>
      </c>
      <c r="Q88" s="30">
        <v>0</v>
      </c>
      <c r="R88" s="30">
        <v>0</v>
      </c>
      <c r="S88" s="30">
        <v>0</v>
      </c>
      <c r="BY88" s="18"/>
      <c r="BZ88" s="19"/>
      <c r="CA88" s="2" t="s">
        <v>89</v>
      </c>
      <c r="CC88" s="36"/>
    </row>
    <row r="89" spans="1:81" customFormat="1" ht="23.25" customHeight="1" x14ac:dyDescent="0.25">
      <c r="A89" s="20" t="s">
        <v>150</v>
      </c>
      <c r="B89" s="21" t="s">
        <v>52</v>
      </c>
      <c r="C89" s="106" t="s">
        <v>53</v>
      </c>
      <c r="D89" s="107"/>
      <c r="E89" s="108"/>
      <c r="F89" s="22" t="s">
        <v>54</v>
      </c>
      <c r="G89" s="31">
        <v>1.08</v>
      </c>
      <c r="H89" s="24">
        <f>I89+J89+K89</f>
        <v>10237.285</v>
      </c>
      <c r="I89" s="25">
        <f>I32</f>
        <v>6012.67</v>
      </c>
      <c r="J89" s="25">
        <f>J32</f>
        <v>2875</v>
      </c>
      <c r="K89" s="25">
        <f>(H91+H92+H93+H95)*0.05</f>
        <v>1349.615</v>
      </c>
      <c r="L89" s="25">
        <f>M89+N89+O89</f>
        <v>11056.2678</v>
      </c>
      <c r="M89" s="58">
        <f>G89*I89</f>
        <v>6493.6836000000003</v>
      </c>
      <c r="N89" s="25">
        <f>G89*J89</f>
        <v>3105</v>
      </c>
      <c r="O89" s="25">
        <f>G89*K89</f>
        <v>1457.5842</v>
      </c>
      <c r="P89" s="25">
        <v>23.52</v>
      </c>
      <c r="Q89" s="25">
        <v>33.590000000000003</v>
      </c>
      <c r="R89" s="32">
        <v>0.2</v>
      </c>
      <c r="S89" s="25">
        <v>0.31</v>
      </c>
      <c r="BY89" s="18"/>
      <c r="BZ89" s="19"/>
      <c r="CA89" s="2" t="s">
        <v>53</v>
      </c>
      <c r="CC89" s="36"/>
    </row>
    <row r="90" spans="1:81" customFormat="1" ht="15" x14ac:dyDescent="0.25">
      <c r="A90" s="26"/>
      <c r="B90" s="27"/>
      <c r="C90" s="39" t="s">
        <v>125</v>
      </c>
      <c r="D90" s="39"/>
      <c r="E90" s="39"/>
      <c r="F90" s="39"/>
      <c r="G90" s="39"/>
      <c r="H90" s="39"/>
      <c r="I90" s="39"/>
      <c r="J90" s="39"/>
      <c r="K90" s="39"/>
      <c r="L90" s="39"/>
      <c r="M90" s="59"/>
      <c r="N90" s="39"/>
      <c r="O90" s="39"/>
      <c r="P90" s="39"/>
      <c r="Q90" s="39"/>
      <c r="R90" s="39"/>
      <c r="S90" s="40"/>
      <c r="BY90" s="18"/>
      <c r="BZ90" s="19"/>
      <c r="CB90" s="2" t="s">
        <v>125</v>
      </c>
      <c r="CC90" s="36"/>
    </row>
    <row r="91" spans="1:81" customFormat="1" ht="45" customHeight="1" x14ac:dyDescent="0.25">
      <c r="A91" s="20" t="s">
        <v>151</v>
      </c>
      <c r="B91" s="21" t="s">
        <v>152</v>
      </c>
      <c r="C91" s="106" t="s">
        <v>153</v>
      </c>
      <c r="D91" s="107"/>
      <c r="E91" s="108"/>
      <c r="F91" s="22" t="s">
        <v>37</v>
      </c>
      <c r="G91" s="28">
        <v>36</v>
      </c>
      <c r="H91" s="24">
        <v>880.12</v>
      </c>
      <c r="I91" s="29"/>
      <c r="J91" s="29"/>
      <c r="K91" s="29"/>
      <c r="L91" s="24">
        <v>33026.47</v>
      </c>
      <c r="M91" s="60"/>
      <c r="N91" s="29"/>
      <c r="O91" s="29"/>
      <c r="P91" s="30">
        <v>0</v>
      </c>
      <c r="Q91" s="30">
        <v>0</v>
      </c>
      <c r="R91" s="30">
        <v>0</v>
      </c>
      <c r="S91" s="30">
        <v>0</v>
      </c>
      <c r="BY91" s="18"/>
      <c r="BZ91" s="19"/>
      <c r="CA91" s="2" t="s">
        <v>153</v>
      </c>
      <c r="CC91" s="36"/>
    </row>
    <row r="92" spans="1:81" customFormat="1" ht="45" customHeight="1" x14ac:dyDescent="0.25">
      <c r="A92" s="20" t="s">
        <v>154</v>
      </c>
      <c r="B92" s="21" t="s">
        <v>155</v>
      </c>
      <c r="C92" s="41" t="s">
        <v>156</v>
      </c>
      <c r="D92" s="41"/>
      <c r="E92" s="41"/>
      <c r="F92" s="22" t="s">
        <v>37</v>
      </c>
      <c r="G92" s="28">
        <v>36</v>
      </c>
      <c r="H92" s="24">
        <v>589.54999999999995</v>
      </c>
      <c r="I92" s="29"/>
      <c r="J92" s="29"/>
      <c r="K92" s="29"/>
      <c r="L92" s="24">
        <v>22122.84</v>
      </c>
      <c r="M92" s="60"/>
      <c r="N92" s="29"/>
      <c r="O92" s="29"/>
      <c r="P92" s="30">
        <v>0</v>
      </c>
      <c r="Q92" s="30">
        <v>0</v>
      </c>
      <c r="R92" s="30">
        <v>0</v>
      </c>
      <c r="S92" s="30">
        <v>0</v>
      </c>
      <c r="BY92" s="18"/>
      <c r="BZ92" s="19"/>
      <c r="CA92" s="2" t="s">
        <v>156</v>
      </c>
      <c r="CC92" s="36"/>
    </row>
    <row r="93" spans="1:81" customFormat="1" ht="25.5" customHeight="1" x14ac:dyDescent="0.25">
      <c r="A93" s="20" t="s">
        <v>157</v>
      </c>
      <c r="B93" s="21" t="s">
        <v>158</v>
      </c>
      <c r="C93" s="41" t="s">
        <v>159</v>
      </c>
      <c r="D93" s="41"/>
      <c r="E93" s="41"/>
      <c r="F93" s="22" t="s">
        <v>32</v>
      </c>
      <c r="G93" s="33">
        <v>4.0000000000000001E-3</v>
      </c>
      <c r="H93" s="24">
        <v>15441.79</v>
      </c>
      <c r="I93" s="29"/>
      <c r="J93" s="29"/>
      <c r="K93" s="29"/>
      <c r="L93" s="25">
        <v>61.77</v>
      </c>
      <c r="M93" s="60"/>
      <c r="N93" s="29"/>
      <c r="O93" s="29"/>
      <c r="P93" s="30">
        <v>0</v>
      </c>
      <c r="Q93" s="30">
        <v>0</v>
      </c>
      <c r="R93" s="30">
        <v>0</v>
      </c>
      <c r="S93" s="30">
        <v>0</v>
      </c>
      <c r="BY93" s="18"/>
      <c r="BZ93" s="19"/>
      <c r="CA93" s="2" t="s">
        <v>159</v>
      </c>
      <c r="CC93" s="36"/>
    </row>
    <row r="94" spans="1:81" customFormat="1" ht="15" customHeight="1" x14ac:dyDescent="0.25">
      <c r="A94" s="26"/>
      <c r="B94" s="27"/>
      <c r="C94" s="39" t="s">
        <v>160</v>
      </c>
      <c r="D94" s="39"/>
      <c r="E94" s="39"/>
      <c r="F94" s="39"/>
      <c r="G94" s="39"/>
      <c r="H94" s="39"/>
      <c r="I94" s="39"/>
      <c r="J94" s="39"/>
      <c r="K94" s="39"/>
      <c r="L94" s="39"/>
      <c r="M94" s="59"/>
      <c r="N94" s="39"/>
      <c r="O94" s="39"/>
      <c r="P94" s="39"/>
      <c r="Q94" s="39"/>
      <c r="R94" s="39"/>
      <c r="S94" s="40"/>
      <c r="BY94" s="18"/>
      <c r="BZ94" s="19"/>
      <c r="CB94" s="2" t="s">
        <v>160</v>
      </c>
      <c r="CC94" s="36"/>
    </row>
    <row r="95" spans="1:81" customFormat="1" ht="23.25" customHeight="1" x14ac:dyDescent="0.25">
      <c r="A95" s="20" t="s">
        <v>161</v>
      </c>
      <c r="B95" s="21" t="s">
        <v>162</v>
      </c>
      <c r="C95" s="41" t="s">
        <v>163</v>
      </c>
      <c r="D95" s="41"/>
      <c r="E95" s="41"/>
      <c r="F95" s="22" t="s">
        <v>32</v>
      </c>
      <c r="G95" s="33">
        <v>6.0000000000000001E-3</v>
      </c>
      <c r="H95" s="24">
        <v>10080.84</v>
      </c>
      <c r="I95" s="29"/>
      <c r="J95" s="29"/>
      <c r="K95" s="29"/>
      <c r="L95" s="25">
        <v>60.49</v>
      </c>
      <c r="M95" s="60"/>
      <c r="N95" s="29"/>
      <c r="O95" s="29"/>
      <c r="P95" s="30">
        <v>0</v>
      </c>
      <c r="Q95" s="30">
        <v>0</v>
      </c>
      <c r="R95" s="30">
        <v>0</v>
      </c>
      <c r="S95" s="30">
        <v>0</v>
      </c>
      <c r="BY95" s="18"/>
      <c r="BZ95" s="19"/>
      <c r="CA95" s="2" t="s">
        <v>163</v>
      </c>
      <c r="CC95" s="36"/>
    </row>
    <row r="96" spans="1:81" customFormat="1" ht="15" customHeight="1" x14ac:dyDescent="0.25">
      <c r="A96" s="26"/>
      <c r="B96" s="27"/>
      <c r="C96" s="39" t="s">
        <v>164</v>
      </c>
      <c r="D96" s="39"/>
      <c r="E96" s="39"/>
      <c r="F96" s="39"/>
      <c r="G96" s="39"/>
      <c r="H96" s="39"/>
      <c r="I96" s="39"/>
      <c r="J96" s="39"/>
      <c r="K96" s="39"/>
      <c r="L96" s="39"/>
      <c r="M96" s="59"/>
      <c r="N96" s="39"/>
      <c r="O96" s="39"/>
      <c r="P96" s="39"/>
      <c r="Q96" s="39"/>
      <c r="R96" s="39"/>
      <c r="S96" s="40"/>
      <c r="BY96" s="18"/>
      <c r="BZ96" s="19"/>
      <c r="CB96" s="2" t="s">
        <v>164</v>
      </c>
      <c r="CC96" s="36"/>
    </row>
    <row r="97" spans="1:81" customFormat="1" ht="45.75" customHeight="1" x14ac:dyDescent="0.25">
      <c r="A97" s="20" t="s">
        <v>165</v>
      </c>
      <c r="B97" s="21" t="s">
        <v>63</v>
      </c>
      <c r="C97" s="106" t="s">
        <v>64</v>
      </c>
      <c r="D97" s="107"/>
      <c r="E97" s="108"/>
      <c r="F97" s="22" t="s">
        <v>65</v>
      </c>
      <c r="G97" s="31">
        <v>0.02</v>
      </c>
      <c r="H97" s="24">
        <f>I97+J97+K97</f>
        <v>8887.67</v>
      </c>
      <c r="I97" s="25">
        <f>I36</f>
        <v>6012.67</v>
      </c>
      <c r="J97" s="29">
        <f>J36</f>
        <v>2875</v>
      </c>
      <c r="K97" s="29">
        <v>0</v>
      </c>
      <c r="L97" s="25">
        <f>M97+N97+O97</f>
        <v>177.7534</v>
      </c>
      <c r="M97" s="58">
        <f>G97*I97</f>
        <v>120.2534</v>
      </c>
      <c r="N97" s="29">
        <f>G97*J97</f>
        <v>57.5</v>
      </c>
      <c r="O97" s="29">
        <f>G97*K97</f>
        <v>0</v>
      </c>
      <c r="P97" s="25">
        <v>25.95</v>
      </c>
      <c r="Q97" s="32">
        <v>0.6</v>
      </c>
      <c r="R97" s="30">
        <v>0</v>
      </c>
      <c r="S97" s="30">
        <v>0</v>
      </c>
      <c r="BY97" s="18"/>
      <c r="BZ97" s="19"/>
      <c r="CA97" s="2" t="s">
        <v>64</v>
      </c>
      <c r="CC97" s="36"/>
    </row>
    <row r="98" spans="1:81" customFormat="1" ht="15" x14ac:dyDescent="0.25">
      <c r="A98" s="26"/>
      <c r="B98" s="27"/>
      <c r="C98" s="39" t="s">
        <v>66</v>
      </c>
      <c r="D98" s="39"/>
      <c r="E98" s="39"/>
      <c r="F98" s="39"/>
      <c r="G98" s="39"/>
      <c r="H98" s="39"/>
      <c r="I98" s="39"/>
      <c r="J98" s="39"/>
      <c r="K98" s="39"/>
      <c r="L98" s="39"/>
      <c r="M98" s="59"/>
      <c r="N98" s="39"/>
      <c r="O98" s="39"/>
      <c r="P98" s="39"/>
      <c r="Q98" s="39"/>
      <c r="R98" s="39"/>
      <c r="S98" s="40"/>
      <c r="BY98" s="18"/>
      <c r="BZ98" s="19"/>
      <c r="CB98" s="2" t="s">
        <v>66</v>
      </c>
      <c r="CC98" s="36"/>
    </row>
    <row r="99" spans="1:81" customFormat="1" ht="23.25" customHeight="1" x14ac:dyDescent="0.25">
      <c r="A99" s="20" t="s">
        <v>166</v>
      </c>
      <c r="B99" s="21" t="s">
        <v>68</v>
      </c>
      <c r="C99" s="106" t="s">
        <v>69</v>
      </c>
      <c r="D99" s="107"/>
      <c r="E99" s="108"/>
      <c r="F99" s="22" t="s">
        <v>37</v>
      </c>
      <c r="G99" s="28">
        <v>1</v>
      </c>
      <c r="H99" s="24">
        <v>2632.8</v>
      </c>
      <c r="I99" s="29"/>
      <c r="J99" s="29"/>
      <c r="K99" s="29"/>
      <c r="L99" s="24">
        <v>2632.8</v>
      </c>
      <c r="M99" s="60"/>
      <c r="N99" s="29"/>
      <c r="O99" s="29"/>
      <c r="P99" s="30">
        <v>0</v>
      </c>
      <c r="Q99" s="30">
        <v>0</v>
      </c>
      <c r="R99" s="30">
        <v>0</v>
      </c>
      <c r="S99" s="30">
        <v>0</v>
      </c>
      <c r="BY99" s="18"/>
      <c r="BZ99" s="19"/>
      <c r="CA99" s="2" t="s">
        <v>69</v>
      </c>
      <c r="CC99" s="36"/>
    </row>
    <row r="100" spans="1:81" customFormat="1" ht="57" customHeight="1" x14ac:dyDescent="0.25">
      <c r="A100" s="20" t="s">
        <v>167</v>
      </c>
      <c r="B100" s="21" t="s">
        <v>71</v>
      </c>
      <c r="C100" s="106" t="s">
        <v>168</v>
      </c>
      <c r="D100" s="107"/>
      <c r="E100" s="108"/>
      <c r="F100" s="42" t="s">
        <v>54</v>
      </c>
      <c r="G100" s="43">
        <v>8.0000000000000002E-3</v>
      </c>
      <c r="H100" s="44">
        <f>I100+J100+K100</f>
        <v>8896.7950000000001</v>
      </c>
      <c r="I100" s="45">
        <f>I39</f>
        <v>6012.67</v>
      </c>
      <c r="J100" s="45">
        <f>J39</f>
        <v>2875</v>
      </c>
      <c r="K100" s="45">
        <f>H102*0.05</f>
        <v>9.125</v>
      </c>
      <c r="L100" s="45">
        <f>M100+N100+O100</f>
        <v>71.174359999999993</v>
      </c>
      <c r="M100" s="62">
        <f>G100*I100</f>
        <v>48.10136</v>
      </c>
      <c r="N100" s="45">
        <f>G100*J100</f>
        <v>23</v>
      </c>
      <c r="O100" s="45">
        <f>G100*K100</f>
        <v>7.2999999999999995E-2</v>
      </c>
      <c r="P100" s="46">
        <v>56</v>
      </c>
      <c r="Q100" s="45">
        <v>0.59</v>
      </c>
      <c r="R100" s="45">
        <v>7.0000000000000007E-2</v>
      </c>
      <c r="S100" s="46">
        <v>0</v>
      </c>
      <c r="BY100" s="18"/>
      <c r="BZ100" s="19"/>
      <c r="CA100" s="2" t="s">
        <v>168</v>
      </c>
      <c r="CC100" s="36"/>
    </row>
    <row r="101" spans="1:81" customFormat="1" ht="15" x14ac:dyDescent="0.25">
      <c r="A101" s="26"/>
      <c r="B101" s="27"/>
      <c r="C101" s="39" t="s">
        <v>73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59"/>
      <c r="N101" s="39"/>
      <c r="O101" s="39"/>
      <c r="P101" s="39"/>
      <c r="Q101" s="39"/>
      <c r="R101" s="39"/>
      <c r="S101" s="40"/>
      <c r="BY101" s="18"/>
      <c r="BZ101" s="19"/>
      <c r="CB101" s="2" t="s">
        <v>73</v>
      </c>
      <c r="CC101" s="36"/>
    </row>
    <row r="102" spans="1:81" customFormat="1" ht="23.25" customHeight="1" x14ac:dyDescent="0.25">
      <c r="A102" s="20" t="s">
        <v>169</v>
      </c>
      <c r="B102" s="21" t="s">
        <v>75</v>
      </c>
      <c r="C102" s="41" t="s">
        <v>76</v>
      </c>
      <c r="D102" s="41"/>
      <c r="E102" s="41"/>
      <c r="F102" s="22" t="s">
        <v>77</v>
      </c>
      <c r="G102" s="34">
        <v>0.8</v>
      </c>
      <c r="H102" s="24">
        <v>182.5</v>
      </c>
      <c r="I102" s="29"/>
      <c r="J102" s="29"/>
      <c r="K102" s="29"/>
      <c r="L102" s="25">
        <v>146</v>
      </c>
      <c r="M102" s="60"/>
      <c r="N102" s="29"/>
      <c r="O102" s="29"/>
      <c r="P102" s="30">
        <v>0</v>
      </c>
      <c r="Q102" s="30">
        <v>0</v>
      </c>
      <c r="R102" s="30">
        <v>0</v>
      </c>
      <c r="S102" s="30">
        <v>0</v>
      </c>
      <c r="BY102" s="18"/>
      <c r="BZ102" s="19"/>
      <c r="CA102" s="2" t="s">
        <v>76</v>
      </c>
      <c r="CC102" s="36"/>
    </row>
    <row r="103" spans="1:81" customFormat="1" ht="34.5" customHeight="1" x14ac:dyDescent="0.25">
      <c r="A103" s="20" t="s">
        <v>170</v>
      </c>
      <c r="B103" s="21" t="s">
        <v>79</v>
      </c>
      <c r="C103" s="106" t="s">
        <v>80</v>
      </c>
      <c r="D103" s="107"/>
      <c r="E103" s="108"/>
      <c r="F103" s="22" t="s">
        <v>32</v>
      </c>
      <c r="G103" s="23">
        <v>2.76E-2</v>
      </c>
      <c r="H103" s="24">
        <f>I103+J103+K103</f>
        <v>8910.8335000000006</v>
      </c>
      <c r="I103" s="25">
        <f>I42</f>
        <v>6012.67</v>
      </c>
      <c r="J103" s="25">
        <f>J42</f>
        <v>2875</v>
      </c>
      <c r="K103" s="25">
        <f>H105*0.05</f>
        <v>23.163499999999999</v>
      </c>
      <c r="L103" s="25">
        <f>M103+N103+O103</f>
        <v>245.9390046</v>
      </c>
      <c r="M103" s="58">
        <f>G103*I103</f>
        <v>165.949692</v>
      </c>
      <c r="N103" s="25">
        <f>G103*J103</f>
        <v>79.349999999999994</v>
      </c>
      <c r="O103" s="25">
        <f>G103*K103</f>
        <v>0.63931260000000001</v>
      </c>
      <c r="P103" s="30">
        <v>54</v>
      </c>
      <c r="Q103" s="25">
        <v>1.97</v>
      </c>
      <c r="R103" s="32">
        <v>2.5</v>
      </c>
      <c r="S103" s="32">
        <v>0.1</v>
      </c>
      <c r="BY103" s="18"/>
      <c r="BZ103" s="19"/>
      <c r="CA103" s="2" t="s">
        <v>80</v>
      </c>
      <c r="CC103" s="36"/>
    </row>
    <row r="104" spans="1:81" customFormat="1" ht="15" x14ac:dyDescent="0.25">
      <c r="A104" s="26"/>
      <c r="B104" s="27"/>
      <c r="C104" s="39" t="s">
        <v>81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59"/>
      <c r="N104" s="39"/>
      <c r="O104" s="39"/>
      <c r="P104" s="39"/>
      <c r="Q104" s="39"/>
      <c r="R104" s="39"/>
      <c r="S104" s="40"/>
      <c r="BY104" s="18"/>
      <c r="BZ104" s="19"/>
      <c r="CB104" s="2" t="s">
        <v>81</v>
      </c>
      <c r="CC104" s="36"/>
    </row>
    <row r="105" spans="1:81" customFormat="1" ht="45" customHeight="1" x14ac:dyDescent="0.25">
      <c r="A105" s="20" t="s">
        <v>171</v>
      </c>
      <c r="B105" s="21" t="s">
        <v>172</v>
      </c>
      <c r="C105" s="106" t="s">
        <v>84</v>
      </c>
      <c r="D105" s="107"/>
      <c r="E105" s="108"/>
      <c r="F105" s="22" t="s">
        <v>37</v>
      </c>
      <c r="G105" s="34">
        <v>3.3</v>
      </c>
      <c r="H105" s="24">
        <v>463.27</v>
      </c>
      <c r="I105" s="29"/>
      <c r="J105" s="29"/>
      <c r="K105" s="29"/>
      <c r="L105" s="24">
        <v>1593.55</v>
      </c>
      <c r="M105" s="60"/>
      <c r="N105" s="29"/>
      <c r="O105" s="29"/>
      <c r="P105" s="30">
        <v>0</v>
      </c>
      <c r="Q105" s="30">
        <v>0</v>
      </c>
      <c r="R105" s="30">
        <v>0</v>
      </c>
      <c r="S105" s="30">
        <v>0</v>
      </c>
      <c r="BY105" s="18"/>
      <c r="BZ105" s="19"/>
      <c r="CA105" s="2" t="s">
        <v>84</v>
      </c>
      <c r="CC105" s="36"/>
    </row>
    <row r="106" spans="1:81" customFormat="1" ht="34.5" customHeight="1" x14ac:dyDescent="0.25">
      <c r="A106" s="20" t="s">
        <v>173</v>
      </c>
      <c r="B106" s="21" t="s">
        <v>30</v>
      </c>
      <c r="C106" s="106" t="s">
        <v>31</v>
      </c>
      <c r="D106" s="107"/>
      <c r="E106" s="108"/>
      <c r="F106" s="22" t="s">
        <v>32</v>
      </c>
      <c r="G106" s="23">
        <v>1.1299999999999999E-2</v>
      </c>
      <c r="H106" s="24">
        <f>I106+J106+K106</f>
        <v>237504.36749999999</v>
      </c>
      <c r="I106" s="24">
        <f>I19</f>
        <v>214500</v>
      </c>
      <c r="J106" s="25">
        <f>J19</f>
        <v>23000</v>
      </c>
      <c r="K106" s="25">
        <f>H108*0.05</f>
        <v>4.3674999999999997</v>
      </c>
      <c r="L106" s="25">
        <f>M106+N106+O106</f>
        <v>2683.7993527499998</v>
      </c>
      <c r="M106" s="58">
        <f>G106*I106</f>
        <v>2423.85</v>
      </c>
      <c r="N106" s="25">
        <f>G106*J106</f>
        <v>259.89999999999998</v>
      </c>
      <c r="O106" s="25">
        <f>G106*K106</f>
        <v>4.9352749999999994E-2</v>
      </c>
      <c r="P106" s="25">
        <v>219.68</v>
      </c>
      <c r="Q106" s="25">
        <v>3.28</v>
      </c>
      <c r="R106" s="25">
        <v>0.71</v>
      </c>
      <c r="S106" s="25">
        <v>0.01</v>
      </c>
      <c r="BY106" s="18"/>
      <c r="BZ106" s="19"/>
      <c r="CA106" s="2" t="s">
        <v>31</v>
      </c>
      <c r="CC106" s="36"/>
    </row>
    <row r="107" spans="1:81" customFormat="1" ht="11.25" customHeight="1" x14ac:dyDescent="0.25">
      <c r="A107" s="26"/>
      <c r="B107" s="27"/>
      <c r="C107" s="39" t="s">
        <v>86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59"/>
      <c r="N107" s="39"/>
      <c r="O107" s="39"/>
      <c r="P107" s="39"/>
      <c r="Q107" s="39"/>
      <c r="R107" s="39"/>
      <c r="S107" s="40"/>
      <c r="BY107" s="18"/>
      <c r="BZ107" s="19"/>
      <c r="CB107" s="2" t="s">
        <v>86</v>
      </c>
      <c r="CC107" s="36"/>
    </row>
    <row r="108" spans="1:81" customFormat="1" ht="33.75" x14ac:dyDescent="0.25">
      <c r="A108" s="20" t="s">
        <v>174</v>
      </c>
      <c r="B108" s="21" t="s">
        <v>88</v>
      </c>
      <c r="C108" s="102" t="s">
        <v>89</v>
      </c>
      <c r="D108" s="102"/>
      <c r="E108" s="102"/>
      <c r="F108" s="22" t="s">
        <v>37</v>
      </c>
      <c r="G108" s="28">
        <v>21</v>
      </c>
      <c r="H108" s="24">
        <v>87.35</v>
      </c>
      <c r="I108" s="29"/>
      <c r="J108" s="29"/>
      <c r="K108" s="29"/>
      <c r="L108" s="24">
        <v>1912.05</v>
      </c>
      <c r="M108" s="60"/>
      <c r="N108" s="29"/>
      <c r="O108" s="29"/>
      <c r="P108" s="30">
        <v>0</v>
      </c>
      <c r="Q108" s="30">
        <v>0</v>
      </c>
      <c r="R108" s="30">
        <v>0</v>
      </c>
      <c r="S108" s="30">
        <v>0</v>
      </c>
      <c r="BY108" s="18"/>
      <c r="BZ108" s="19"/>
      <c r="CA108" s="2" t="s">
        <v>89</v>
      </c>
      <c r="CC108" s="36"/>
    </row>
    <row r="109" spans="1:81" customFormat="1" ht="15" customHeight="1" x14ac:dyDescent="0.25">
      <c r="A109" s="117" t="s">
        <v>90</v>
      </c>
      <c r="B109" s="118"/>
      <c r="C109" s="118"/>
      <c r="D109" s="118"/>
      <c r="E109" s="119"/>
      <c r="F109" s="47"/>
      <c r="G109" s="47"/>
      <c r="H109" s="47"/>
      <c r="I109" s="47"/>
      <c r="J109" s="47"/>
      <c r="K109" s="47"/>
      <c r="L109" s="47"/>
      <c r="M109" s="57"/>
      <c r="N109" s="47"/>
      <c r="O109" s="47"/>
      <c r="P109" s="47"/>
      <c r="Q109" s="47"/>
      <c r="R109" s="47"/>
      <c r="S109" s="47"/>
      <c r="BY109" s="18"/>
      <c r="BZ109" s="19" t="s">
        <v>90</v>
      </c>
      <c r="CC109" s="36"/>
    </row>
    <row r="110" spans="1:81" customFormat="1" ht="57" x14ac:dyDescent="0.25">
      <c r="A110" s="20" t="s">
        <v>175</v>
      </c>
      <c r="B110" s="21" t="s">
        <v>92</v>
      </c>
      <c r="C110" s="102" t="s">
        <v>93</v>
      </c>
      <c r="D110" s="102"/>
      <c r="E110" s="102"/>
      <c r="F110" s="22" t="s">
        <v>37</v>
      </c>
      <c r="G110" s="28">
        <v>4</v>
      </c>
      <c r="H110" s="24">
        <f>I110+J110+K110</f>
        <v>8910.2165000000005</v>
      </c>
      <c r="I110" s="25">
        <f>I49</f>
        <v>6012.67</v>
      </c>
      <c r="J110" s="29">
        <f>J49</f>
        <v>2875</v>
      </c>
      <c r="K110" s="29">
        <f>H111*0.05</f>
        <v>22.546500000000002</v>
      </c>
      <c r="L110" s="25">
        <f>M110+N110+O110</f>
        <v>35640.866000000002</v>
      </c>
      <c r="M110" s="58">
        <f>G110*I110</f>
        <v>24050.68</v>
      </c>
      <c r="N110" s="29">
        <f>G110*J110</f>
        <v>11500</v>
      </c>
      <c r="O110" s="29">
        <f>G110*K110</f>
        <v>90.186000000000007</v>
      </c>
      <c r="P110" s="25">
        <v>1.38</v>
      </c>
      <c r="Q110" s="32">
        <v>7.3</v>
      </c>
      <c r="R110" s="30">
        <v>0</v>
      </c>
      <c r="S110" s="30">
        <v>0</v>
      </c>
      <c r="BY110" s="18"/>
      <c r="BZ110" s="19"/>
      <c r="CA110" s="2" t="s">
        <v>93</v>
      </c>
      <c r="CC110" s="36"/>
    </row>
    <row r="111" spans="1:81" customFormat="1" ht="33.75" x14ac:dyDescent="0.25">
      <c r="A111" s="20" t="s">
        <v>176</v>
      </c>
      <c r="B111" s="21" t="s">
        <v>95</v>
      </c>
      <c r="C111" s="102" t="s">
        <v>96</v>
      </c>
      <c r="D111" s="102"/>
      <c r="E111" s="102"/>
      <c r="F111" s="22" t="s">
        <v>37</v>
      </c>
      <c r="G111" s="28">
        <v>4</v>
      </c>
      <c r="H111" s="24">
        <v>450.93</v>
      </c>
      <c r="I111" s="29"/>
      <c r="J111" s="29"/>
      <c r="K111" s="29"/>
      <c r="L111" s="24">
        <v>1880.13</v>
      </c>
      <c r="M111" s="60"/>
      <c r="N111" s="29"/>
      <c r="O111" s="29"/>
      <c r="P111" s="30">
        <v>0</v>
      </c>
      <c r="Q111" s="30">
        <v>0</v>
      </c>
      <c r="R111" s="30">
        <v>0</v>
      </c>
      <c r="S111" s="30">
        <v>0</v>
      </c>
      <c r="BY111" s="18"/>
      <c r="BZ111" s="19"/>
      <c r="CA111" s="2" t="s">
        <v>96</v>
      </c>
      <c r="CC111" s="36"/>
    </row>
    <row r="112" spans="1:81" customFormat="1" ht="34.5" x14ac:dyDescent="0.25">
      <c r="A112" s="20" t="s">
        <v>177</v>
      </c>
      <c r="B112" s="21" t="s">
        <v>98</v>
      </c>
      <c r="C112" s="102" t="s">
        <v>99</v>
      </c>
      <c r="D112" s="102"/>
      <c r="E112" s="102"/>
      <c r="F112" s="22" t="s">
        <v>54</v>
      </c>
      <c r="G112" s="34">
        <v>0.3</v>
      </c>
      <c r="H112" s="24">
        <f>I112+J112+K112</f>
        <v>8896.1514999999999</v>
      </c>
      <c r="I112" s="25">
        <f>I51</f>
        <v>6012.67</v>
      </c>
      <c r="J112" s="25">
        <f>J51</f>
        <v>2875</v>
      </c>
      <c r="K112" s="25">
        <f>H114*0.05</f>
        <v>8.4815000000000005</v>
      </c>
      <c r="L112" s="25">
        <f>M112+N112+O112</f>
        <v>2668.8454499999998</v>
      </c>
      <c r="M112" s="58">
        <f>G112*I112</f>
        <v>1803.8009999999999</v>
      </c>
      <c r="N112" s="25">
        <f>G112*J112</f>
        <v>862.5</v>
      </c>
      <c r="O112" s="25">
        <f>G112*K112</f>
        <v>2.5444499999999999</v>
      </c>
      <c r="P112" s="25">
        <v>29.68</v>
      </c>
      <c r="Q112" s="25">
        <v>11.78</v>
      </c>
      <c r="R112" s="32">
        <v>0.4</v>
      </c>
      <c r="S112" s="25">
        <v>0.17</v>
      </c>
      <c r="BY112" s="18"/>
      <c r="BZ112" s="19"/>
      <c r="CA112" s="2" t="s">
        <v>99</v>
      </c>
      <c r="CC112" s="36"/>
    </row>
    <row r="113" spans="1:81" customFormat="1" ht="15" x14ac:dyDescent="0.25">
      <c r="A113" s="26"/>
      <c r="B113" s="27"/>
      <c r="C113" s="39" t="s">
        <v>100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59"/>
      <c r="N113" s="39"/>
      <c r="O113" s="39"/>
      <c r="P113" s="39"/>
      <c r="Q113" s="39"/>
      <c r="R113" s="39"/>
      <c r="S113" s="40"/>
      <c r="BY113" s="18"/>
      <c r="BZ113" s="19"/>
      <c r="CB113" s="2" t="s">
        <v>100</v>
      </c>
      <c r="CC113" s="36"/>
    </row>
    <row r="114" spans="1:81" customFormat="1" ht="45" customHeight="1" x14ac:dyDescent="0.25">
      <c r="A114" s="20" t="s">
        <v>178</v>
      </c>
      <c r="B114" s="21" t="s">
        <v>102</v>
      </c>
      <c r="C114" s="106" t="s">
        <v>103</v>
      </c>
      <c r="D114" s="107"/>
      <c r="E114" s="108"/>
      <c r="F114" s="22" t="s">
        <v>77</v>
      </c>
      <c r="G114" s="34">
        <v>30.6</v>
      </c>
      <c r="H114" s="24">
        <v>169.63</v>
      </c>
      <c r="I114" s="29"/>
      <c r="J114" s="29"/>
      <c r="K114" s="29"/>
      <c r="L114" s="24">
        <v>5410.56</v>
      </c>
      <c r="M114" s="60"/>
      <c r="N114" s="29"/>
      <c r="O114" s="29"/>
      <c r="P114" s="30">
        <v>0</v>
      </c>
      <c r="Q114" s="30">
        <v>0</v>
      </c>
      <c r="R114" s="30">
        <v>0</v>
      </c>
      <c r="S114" s="30">
        <v>0</v>
      </c>
      <c r="BY114" s="18"/>
      <c r="BZ114" s="19"/>
      <c r="CA114" s="2" t="s">
        <v>103</v>
      </c>
      <c r="CC114" s="36"/>
    </row>
    <row r="115" spans="1:81" customFormat="1" ht="15" x14ac:dyDescent="0.25">
      <c r="A115" s="26"/>
      <c r="B115" s="27"/>
      <c r="C115" s="39" t="s">
        <v>104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59"/>
      <c r="N115" s="39"/>
      <c r="O115" s="39"/>
      <c r="P115" s="39"/>
      <c r="Q115" s="39"/>
      <c r="R115" s="39"/>
      <c r="S115" s="40"/>
      <c r="BY115" s="18"/>
      <c r="BZ115" s="19"/>
      <c r="CB115" s="2" t="s">
        <v>104</v>
      </c>
      <c r="CC115" s="36"/>
    </row>
    <row r="116" spans="1:81" customFormat="1" ht="23.25" customHeight="1" x14ac:dyDescent="0.25">
      <c r="A116" s="20" t="s">
        <v>179</v>
      </c>
      <c r="B116" s="21" t="s">
        <v>106</v>
      </c>
      <c r="C116" s="106" t="s">
        <v>107</v>
      </c>
      <c r="D116" s="107"/>
      <c r="E116" s="108"/>
      <c r="F116" s="22" t="s">
        <v>41</v>
      </c>
      <c r="G116" s="33">
        <v>4.2000000000000003E-2</v>
      </c>
      <c r="H116" s="24">
        <f>I116+J116+K116</f>
        <v>8896.4189999999999</v>
      </c>
      <c r="I116" s="25">
        <f>I55</f>
        <v>6012.67</v>
      </c>
      <c r="J116" s="25">
        <f>J55</f>
        <v>2875</v>
      </c>
      <c r="K116" s="25">
        <f>H118*0.05</f>
        <v>8.7490000000000006</v>
      </c>
      <c r="L116" s="25">
        <f>M116+N116+O116</f>
        <v>373.64959800000003</v>
      </c>
      <c r="M116" s="58">
        <f>G116*I116</f>
        <v>252.53214000000003</v>
      </c>
      <c r="N116" s="25">
        <f>G116*J116</f>
        <v>120.75000000000001</v>
      </c>
      <c r="O116" s="25">
        <f>G116*K116</f>
        <v>0.36745800000000006</v>
      </c>
      <c r="P116" s="25">
        <v>62.41</v>
      </c>
      <c r="Q116" s="25">
        <v>3.47</v>
      </c>
      <c r="R116" s="25">
        <v>0.26</v>
      </c>
      <c r="S116" s="25">
        <v>0.02</v>
      </c>
      <c r="BY116" s="18"/>
      <c r="BZ116" s="19"/>
      <c r="CA116" s="2" t="s">
        <v>107</v>
      </c>
      <c r="CC116" s="36"/>
    </row>
    <row r="117" spans="1:81" customFormat="1" ht="15" x14ac:dyDescent="0.25">
      <c r="A117" s="26"/>
      <c r="B117" s="27"/>
      <c r="C117" s="39" t="s">
        <v>108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59"/>
      <c r="N117" s="39"/>
      <c r="O117" s="39"/>
      <c r="P117" s="39"/>
      <c r="Q117" s="39"/>
      <c r="R117" s="39"/>
      <c r="S117" s="40"/>
      <c r="BY117" s="18"/>
      <c r="BZ117" s="19"/>
      <c r="CB117" s="2" t="s">
        <v>108</v>
      </c>
      <c r="CC117" s="36"/>
    </row>
    <row r="118" spans="1:81" customFormat="1" ht="33.75" customHeight="1" x14ac:dyDescent="0.25">
      <c r="A118" s="20" t="s">
        <v>180</v>
      </c>
      <c r="B118" s="21" t="s">
        <v>110</v>
      </c>
      <c r="C118" s="106" t="s">
        <v>111</v>
      </c>
      <c r="D118" s="107"/>
      <c r="E118" s="108"/>
      <c r="F118" s="22" t="s">
        <v>112</v>
      </c>
      <c r="G118" s="34">
        <v>6.3</v>
      </c>
      <c r="H118" s="24">
        <v>174.98</v>
      </c>
      <c r="I118" s="29"/>
      <c r="J118" s="29"/>
      <c r="K118" s="29"/>
      <c r="L118" s="24">
        <v>1149.07</v>
      </c>
      <c r="M118" s="60"/>
      <c r="N118" s="29"/>
      <c r="O118" s="29"/>
      <c r="P118" s="30">
        <v>0</v>
      </c>
      <c r="Q118" s="30">
        <v>0</v>
      </c>
      <c r="R118" s="30">
        <v>0</v>
      </c>
      <c r="S118" s="30">
        <v>0</v>
      </c>
      <c r="BY118" s="18"/>
      <c r="BZ118" s="19"/>
      <c r="CA118" s="2" t="s">
        <v>111</v>
      </c>
      <c r="CC118" s="36"/>
    </row>
    <row r="119" spans="1:81" customFormat="1" ht="34.5" customHeight="1" x14ac:dyDescent="0.25">
      <c r="A119" s="20" t="s">
        <v>181</v>
      </c>
      <c r="B119" s="21" t="s">
        <v>114</v>
      </c>
      <c r="C119" s="106" t="s">
        <v>115</v>
      </c>
      <c r="D119" s="107"/>
      <c r="E119" s="108"/>
      <c r="F119" s="22" t="s">
        <v>54</v>
      </c>
      <c r="G119" s="31">
        <v>3.04</v>
      </c>
      <c r="H119" s="24">
        <f>I119+J119+K119</f>
        <v>8896.1514999999999</v>
      </c>
      <c r="I119" s="25">
        <f>I51</f>
        <v>6012.67</v>
      </c>
      <c r="J119" s="25">
        <f>J51</f>
        <v>2875</v>
      </c>
      <c r="K119" s="25">
        <f>H121*0.05</f>
        <v>8.4815000000000005</v>
      </c>
      <c r="L119" s="24">
        <f>M119+N119+O119</f>
        <v>27044.30056</v>
      </c>
      <c r="M119" s="61">
        <f>G119*I119</f>
        <v>18278.516800000001</v>
      </c>
      <c r="N119" s="24">
        <f>G119*J119</f>
        <v>8740</v>
      </c>
      <c r="O119" s="25">
        <f>G119*K119</f>
        <v>25.783760000000001</v>
      </c>
      <c r="P119" s="25">
        <v>24.48</v>
      </c>
      <c r="Q119" s="25">
        <v>108.26</v>
      </c>
      <c r="R119" s="25">
        <v>19.96</v>
      </c>
      <c r="S119" s="25">
        <v>87.23</v>
      </c>
      <c r="BY119" s="18"/>
      <c r="BZ119" s="19"/>
      <c r="CA119" s="2" t="s">
        <v>115</v>
      </c>
      <c r="CC119" s="36"/>
    </row>
    <row r="120" spans="1:81" customFormat="1" ht="15" x14ac:dyDescent="0.25">
      <c r="A120" s="26"/>
      <c r="B120" s="27"/>
      <c r="C120" s="39" t="s">
        <v>116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59"/>
      <c r="N120" s="39"/>
      <c r="O120" s="39"/>
      <c r="P120" s="39"/>
      <c r="Q120" s="39"/>
      <c r="R120" s="39"/>
      <c r="S120" s="40"/>
      <c r="BY120" s="18"/>
      <c r="BZ120" s="19"/>
      <c r="CB120" s="2" t="s">
        <v>116</v>
      </c>
      <c r="CC120" s="36"/>
    </row>
    <row r="121" spans="1:81" customFormat="1" ht="45" customHeight="1" x14ac:dyDescent="0.25">
      <c r="A121" s="20" t="s">
        <v>182</v>
      </c>
      <c r="B121" s="21" t="s">
        <v>102</v>
      </c>
      <c r="C121" s="106" t="s">
        <v>103</v>
      </c>
      <c r="D121" s="107"/>
      <c r="E121" s="108"/>
      <c r="F121" s="22" t="s">
        <v>77</v>
      </c>
      <c r="G121" s="31">
        <v>310.08</v>
      </c>
      <c r="H121" s="24">
        <v>169.63</v>
      </c>
      <c r="I121" s="29"/>
      <c r="J121" s="29"/>
      <c r="K121" s="29"/>
      <c r="L121" s="24">
        <v>54826.96</v>
      </c>
      <c r="M121" s="60"/>
      <c r="N121" s="29"/>
      <c r="O121" s="29"/>
      <c r="P121" s="30">
        <v>0</v>
      </c>
      <c r="Q121" s="30">
        <v>0</v>
      </c>
      <c r="R121" s="30">
        <v>0</v>
      </c>
      <c r="S121" s="30">
        <v>0</v>
      </c>
      <c r="BY121" s="18"/>
      <c r="BZ121" s="19"/>
      <c r="CA121" s="2" t="s">
        <v>103</v>
      </c>
      <c r="CC121" s="36"/>
    </row>
    <row r="122" spans="1:81" customFormat="1" ht="15" x14ac:dyDescent="0.25">
      <c r="A122" s="26"/>
      <c r="B122" s="27"/>
      <c r="C122" s="39" t="s">
        <v>118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59"/>
      <c r="N122" s="39"/>
      <c r="O122" s="39"/>
      <c r="P122" s="39"/>
      <c r="Q122" s="39"/>
      <c r="R122" s="39"/>
      <c r="S122" s="40"/>
      <c r="BY122" s="18"/>
      <c r="BZ122" s="19"/>
      <c r="CB122" s="2" t="s">
        <v>118</v>
      </c>
      <c r="CC122" s="36"/>
    </row>
    <row r="123" spans="1:81" customFormat="1" ht="45.75" customHeight="1" x14ac:dyDescent="0.25">
      <c r="A123" s="20" t="s">
        <v>183</v>
      </c>
      <c r="B123" s="21" t="s">
        <v>98</v>
      </c>
      <c r="C123" s="106" t="s">
        <v>184</v>
      </c>
      <c r="D123" s="107"/>
      <c r="E123" s="108"/>
      <c r="F123" s="22" t="s">
        <v>54</v>
      </c>
      <c r="G123" s="31">
        <v>1.52</v>
      </c>
      <c r="H123" s="24">
        <f>I123+J123+K123</f>
        <v>8896.1514999999999</v>
      </c>
      <c r="I123" s="25">
        <f>I51</f>
        <v>6012.67</v>
      </c>
      <c r="J123" s="25">
        <f>J51</f>
        <v>2875</v>
      </c>
      <c r="K123" s="25">
        <f>H125*0.05</f>
        <v>8.4815000000000005</v>
      </c>
      <c r="L123" s="25">
        <f>M123+N123+O123</f>
        <v>13522.15028</v>
      </c>
      <c r="M123" s="58">
        <f>G123*I123</f>
        <v>9139.2584000000006</v>
      </c>
      <c r="N123" s="25">
        <f>G123*J123</f>
        <v>4370</v>
      </c>
      <c r="O123" s="25">
        <f>G123*K123</f>
        <v>12.89188</v>
      </c>
      <c r="P123" s="25">
        <v>29.68</v>
      </c>
      <c r="Q123" s="25">
        <v>65.63</v>
      </c>
      <c r="R123" s="32">
        <v>0.4</v>
      </c>
      <c r="S123" s="25">
        <v>0.87</v>
      </c>
      <c r="BY123" s="18"/>
      <c r="BZ123" s="19"/>
      <c r="CA123" s="2" t="s">
        <v>184</v>
      </c>
      <c r="CC123" s="36"/>
    </row>
    <row r="124" spans="1:81" customFormat="1" ht="15" x14ac:dyDescent="0.25">
      <c r="A124" s="26"/>
      <c r="B124" s="27"/>
      <c r="C124" s="39" t="s">
        <v>121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59"/>
      <c r="N124" s="39"/>
      <c r="O124" s="39"/>
      <c r="P124" s="39"/>
      <c r="Q124" s="39"/>
      <c r="R124" s="39"/>
      <c r="S124" s="40"/>
      <c r="BY124" s="18"/>
      <c r="BZ124" s="19"/>
      <c r="CB124" s="2" t="s">
        <v>121</v>
      </c>
      <c r="CC124" s="36"/>
    </row>
    <row r="125" spans="1:81" customFormat="1" ht="45" customHeight="1" x14ac:dyDescent="0.25">
      <c r="A125" s="20" t="s">
        <v>185</v>
      </c>
      <c r="B125" s="21" t="s">
        <v>102</v>
      </c>
      <c r="C125" s="106" t="s">
        <v>103</v>
      </c>
      <c r="D125" s="107"/>
      <c r="E125" s="108"/>
      <c r="F125" s="22" t="s">
        <v>77</v>
      </c>
      <c r="G125" s="31">
        <v>155.04</v>
      </c>
      <c r="H125" s="24">
        <v>169.63</v>
      </c>
      <c r="I125" s="29"/>
      <c r="J125" s="29"/>
      <c r="K125" s="29"/>
      <c r="L125" s="24">
        <v>27413.48</v>
      </c>
      <c r="M125" s="60"/>
      <c r="N125" s="29"/>
      <c r="O125" s="29"/>
      <c r="P125" s="30">
        <v>0</v>
      </c>
      <c r="Q125" s="30">
        <v>0</v>
      </c>
      <c r="R125" s="30">
        <v>0</v>
      </c>
      <c r="S125" s="30">
        <v>0</v>
      </c>
      <c r="BY125" s="18"/>
      <c r="BZ125" s="19"/>
      <c r="CA125" s="2" t="s">
        <v>103</v>
      </c>
      <c r="CC125" s="36"/>
    </row>
    <row r="126" spans="1:81" customFormat="1" ht="15" x14ac:dyDescent="0.25">
      <c r="A126" s="26"/>
      <c r="B126" s="27"/>
      <c r="C126" s="39" t="s">
        <v>123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59"/>
      <c r="N126" s="39"/>
      <c r="O126" s="39"/>
      <c r="P126" s="39"/>
      <c r="Q126" s="39"/>
      <c r="R126" s="39"/>
      <c r="S126" s="40"/>
      <c r="BY126" s="18"/>
      <c r="BZ126" s="19"/>
      <c r="CB126" s="2" t="s">
        <v>123</v>
      </c>
      <c r="CC126" s="36"/>
    </row>
    <row r="127" spans="1:81" customFormat="1" ht="34.5" customHeight="1" x14ac:dyDescent="0.25">
      <c r="A127" s="20" t="s">
        <v>186</v>
      </c>
      <c r="B127" s="21" t="s">
        <v>98</v>
      </c>
      <c r="C127" s="106" t="s">
        <v>99</v>
      </c>
      <c r="D127" s="107"/>
      <c r="E127" s="108"/>
      <c r="F127" s="22" t="s">
        <v>54</v>
      </c>
      <c r="G127" s="31">
        <v>3.24</v>
      </c>
      <c r="H127" s="24">
        <f>I127+J127+K127</f>
        <v>8896.1514999999999</v>
      </c>
      <c r="I127" s="25">
        <f>I51</f>
        <v>6012.67</v>
      </c>
      <c r="J127" s="25">
        <f>J51</f>
        <v>2875</v>
      </c>
      <c r="K127" s="25">
        <f>H129*0.05</f>
        <v>8.4815000000000005</v>
      </c>
      <c r="L127" s="24">
        <f>M127+N127+O127</f>
        <v>28823.530860000003</v>
      </c>
      <c r="M127" s="61">
        <f>G127*I127</f>
        <v>19481.050800000001</v>
      </c>
      <c r="N127" s="25">
        <f>G127*J127</f>
        <v>9315</v>
      </c>
      <c r="O127" s="25">
        <f>G127*K127</f>
        <v>27.480060000000002</v>
      </c>
      <c r="P127" s="25">
        <v>29.68</v>
      </c>
      <c r="Q127" s="25">
        <v>127.18</v>
      </c>
      <c r="R127" s="32">
        <v>0.4</v>
      </c>
      <c r="S127" s="25">
        <v>1.86</v>
      </c>
      <c r="BY127" s="18"/>
      <c r="BZ127" s="19"/>
      <c r="CA127" s="2" t="s">
        <v>99</v>
      </c>
      <c r="CC127" s="36"/>
    </row>
    <row r="128" spans="1:81" customFormat="1" ht="15" x14ac:dyDescent="0.25">
      <c r="A128" s="26"/>
      <c r="B128" s="27"/>
      <c r="C128" s="39" t="s">
        <v>187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59"/>
      <c r="N128" s="39"/>
      <c r="O128" s="39"/>
      <c r="P128" s="39"/>
      <c r="Q128" s="39"/>
      <c r="R128" s="39"/>
      <c r="S128" s="40"/>
      <c r="BY128" s="18"/>
      <c r="BZ128" s="19"/>
      <c r="CB128" s="2" t="s">
        <v>187</v>
      </c>
      <c r="CC128" s="36"/>
    </row>
    <row r="129" spans="1:81" customFormat="1" ht="45" customHeight="1" x14ac:dyDescent="0.25">
      <c r="A129" s="20" t="s">
        <v>188</v>
      </c>
      <c r="B129" s="21" t="s">
        <v>102</v>
      </c>
      <c r="C129" s="106" t="s">
        <v>103</v>
      </c>
      <c r="D129" s="107"/>
      <c r="E129" s="108"/>
      <c r="F129" s="22" t="s">
        <v>77</v>
      </c>
      <c r="G129" s="31">
        <v>330.48</v>
      </c>
      <c r="H129" s="24">
        <v>169.63</v>
      </c>
      <c r="I129" s="29"/>
      <c r="J129" s="29"/>
      <c r="K129" s="29"/>
      <c r="L129" s="24">
        <v>58434</v>
      </c>
      <c r="M129" s="60"/>
      <c r="N129" s="29"/>
      <c r="O129" s="29"/>
      <c r="P129" s="30">
        <v>0</v>
      </c>
      <c r="Q129" s="30">
        <v>0</v>
      </c>
      <c r="R129" s="30">
        <v>0</v>
      </c>
      <c r="S129" s="30">
        <v>0</v>
      </c>
      <c r="BY129" s="18"/>
      <c r="BZ129" s="19"/>
      <c r="CA129" s="2" t="s">
        <v>103</v>
      </c>
      <c r="CC129" s="36"/>
    </row>
    <row r="130" spans="1:81" customFormat="1" ht="15" x14ac:dyDescent="0.25">
      <c r="A130" s="26"/>
      <c r="B130" s="27"/>
      <c r="C130" s="39" t="s">
        <v>189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59"/>
      <c r="N130" s="39"/>
      <c r="O130" s="39"/>
      <c r="P130" s="39"/>
      <c r="Q130" s="39"/>
      <c r="R130" s="39"/>
      <c r="S130" s="40"/>
      <c r="BY130" s="18"/>
      <c r="BZ130" s="19"/>
      <c r="CB130" s="2" t="s">
        <v>189</v>
      </c>
      <c r="CC130" s="36"/>
    </row>
    <row r="131" spans="1:81" customFormat="1" ht="34.5" customHeight="1" x14ac:dyDescent="0.25">
      <c r="A131" s="20" t="s">
        <v>190</v>
      </c>
      <c r="B131" s="21" t="s">
        <v>98</v>
      </c>
      <c r="C131" s="106" t="s">
        <v>99</v>
      </c>
      <c r="D131" s="107"/>
      <c r="E131" s="108"/>
      <c r="F131" s="22" t="s">
        <v>54</v>
      </c>
      <c r="G131" s="34">
        <v>0.2</v>
      </c>
      <c r="H131" s="24">
        <f>I131+J131+K131</f>
        <v>8896.1514999999999</v>
      </c>
      <c r="I131" s="25">
        <f>I51</f>
        <v>6012.67</v>
      </c>
      <c r="J131" s="25">
        <f>J51</f>
        <v>2875</v>
      </c>
      <c r="K131" s="25">
        <f>H133*0.05</f>
        <v>8.4815000000000005</v>
      </c>
      <c r="L131" s="25">
        <f>M131+N131+O131</f>
        <v>1779.2303000000002</v>
      </c>
      <c r="M131" s="58">
        <f>G131*I131</f>
        <v>1202.5340000000001</v>
      </c>
      <c r="N131" s="25">
        <f>G131*J131</f>
        <v>575</v>
      </c>
      <c r="O131" s="25">
        <f>G131*K131</f>
        <v>1.6963000000000001</v>
      </c>
      <c r="P131" s="25">
        <v>29.68</v>
      </c>
      <c r="Q131" s="25">
        <v>7.85</v>
      </c>
      <c r="R131" s="32">
        <v>0.4</v>
      </c>
      <c r="S131" s="25">
        <v>0.12</v>
      </c>
      <c r="BY131" s="18"/>
      <c r="BZ131" s="19"/>
      <c r="CA131" s="2" t="s">
        <v>99</v>
      </c>
      <c r="CC131" s="36"/>
    </row>
    <row r="132" spans="1:81" customFormat="1" ht="15" x14ac:dyDescent="0.25">
      <c r="A132" s="26"/>
      <c r="B132" s="27"/>
      <c r="C132" s="39" t="s">
        <v>129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59"/>
      <c r="N132" s="39"/>
      <c r="O132" s="39"/>
      <c r="P132" s="39"/>
      <c r="Q132" s="39"/>
      <c r="R132" s="39"/>
      <c r="S132" s="40"/>
      <c r="BY132" s="18"/>
      <c r="BZ132" s="19"/>
      <c r="CB132" s="2" t="s">
        <v>129</v>
      </c>
      <c r="CC132" s="36"/>
    </row>
    <row r="133" spans="1:81" customFormat="1" ht="45" customHeight="1" x14ac:dyDescent="0.25">
      <c r="A133" s="20" t="s">
        <v>191</v>
      </c>
      <c r="B133" s="21" t="s">
        <v>102</v>
      </c>
      <c r="C133" s="106" t="s">
        <v>103</v>
      </c>
      <c r="D133" s="107"/>
      <c r="E133" s="108"/>
      <c r="F133" s="22" t="s">
        <v>77</v>
      </c>
      <c r="G133" s="34">
        <v>20.399999999999999</v>
      </c>
      <c r="H133" s="24">
        <v>169.63</v>
      </c>
      <c r="I133" s="29"/>
      <c r="J133" s="29"/>
      <c r="K133" s="29"/>
      <c r="L133" s="24">
        <v>3607.04</v>
      </c>
      <c r="M133" s="60"/>
      <c r="N133" s="29"/>
      <c r="O133" s="29"/>
      <c r="P133" s="30">
        <v>0</v>
      </c>
      <c r="Q133" s="30">
        <v>0</v>
      </c>
      <c r="R133" s="30">
        <v>0</v>
      </c>
      <c r="S133" s="30">
        <v>0</v>
      </c>
      <c r="BY133" s="18"/>
      <c r="BZ133" s="19"/>
      <c r="CA133" s="2" t="s">
        <v>103</v>
      </c>
      <c r="CC133" s="36"/>
    </row>
    <row r="134" spans="1:81" customFormat="1" ht="15" x14ac:dyDescent="0.25">
      <c r="A134" s="26"/>
      <c r="B134" s="27"/>
      <c r="C134" s="39" t="s">
        <v>131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59"/>
      <c r="N134" s="39"/>
      <c r="O134" s="39"/>
      <c r="P134" s="39"/>
      <c r="Q134" s="39"/>
      <c r="R134" s="39"/>
      <c r="S134" s="40"/>
      <c r="BY134" s="18"/>
      <c r="BZ134" s="19"/>
      <c r="CB134" s="2" t="s">
        <v>131</v>
      </c>
      <c r="CC134" s="36"/>
    </row>
    <row r="135" spans="1:81" customFormat="1" ht="34.5" customHeight="1" x14ac:dyDescent="0.25">
      <c r="A135" s="20" t="s">
        <v>192</v>
      </c>
      <c r="B135" s="21" t="s">
        <v>98</v>
      </c>
      <c r="C135" s="106" t="s">
        <v>99</v>
      </c>
      <c r="D135" s="107"/>
      <c r="E135" s="108"/>
      <c r="F135" s="22" t="s">
        <v>54</v>
      </c>
      <c r="G135" s="34">
        <v>0.4</v>
      </c>
      <c r="H135" s="24">
        <f>I135+J135+K135</f>
        <v>8896.1514999999999</v>
      </c>
      <c r="I135" s="25">
        <f>I51</f>
        <v>6012.67</v>
      </c>
      <c r="J135" s="25">
        <f>J51</f>
        <v>2875</v>
      </c>
      <c r="K135" s="25">
        <f>H137*0.05</f>
        <v>8.4815000000000005</v>
      </c>
      <c r="L135" s="25">
        <f>M135+N135+O135</f>
        <v>3558.4606000000003</v>
      </c>
      <c r="M135" s="58">
        <f>G135*I135</f>
        <v>2405.0680000000002</v>
      </c>
      <c r="N135" s="25">
        <f>G135*J135</f>
        <v>1150</v>
      </c>
      <c r="O135" s="25">
        <f>G135*K135</f>
        <v>3.3926000000000003</v>
      </c>
      <c r="P135" s="25">
        <v>29.68</v>
      </c>
      <c r="Q135" s="32">
        <v>15.7</v>
      </c>
      <c r="R135" s="32">
        <v>0.4</v>
      </c>
      <c r="S135" s="25">
        <v>0.23</v>
      </c>
      <c r="BY135" s="18"/>
      <c r="BZ135" s="19"/>
      <c r="CA135" s="2" t="s">
        <v>99</v>
      </c>
      <c r="CC135" s="36"/>
    </row>
    <row r="136" spans="1:81" customFormat="1" ht="15" x14ac:dyDescent="0.25">
      <c r="A136" s="26"/>
      <c r="B136" s="27"/>
      <c r="C136" s="39" t="s">
        <v>133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59"/>
      <c r="N136" s="39"/>
      <c r="O136" s="39"/>
      <c r="P136" s="39"/>
      <c r="Q136" s="39"/>
      <c r="R136" s="39"/>
      <c r="S136" s="40"/>
      <c r="BY136" s="18"/>
      <c r="BZ136" s="19"/>
      <c r="CB136" s="2" t="s">
        <v>133</v>
      </c>
      <c r="CC136" s="36"/>
    </row>
    <row r="137" spans="1:81" customFormat="1" ht="45" customHeight="1" x14ac:dyDescent="0.25">
      <c r="A137" s="20" t="s">
        <v>193</v>
      </c>
      <c r="B137" s="21" t="s">
        <v>102</v>
      </c>
      <c r="C137" s="106" t="s">
        <v>103</v>
      </c>
      <c r="D137" s="107"/>
      <c r="E137" s="108"/>
      <c r="F137" s="22" t="s">
        <v>77</v>
      </c>
      <c r="G137" s="34">
        <v>40.799999999999997</v>
      </c>
      <c r="H137" s="24">
        <v>169.63</v>
      </c>
      <c r="I137" s="29"/>
      <c r="J137" s="29"/>
      <c r="K137" s="29"/>
      <c r="L137" s="24">
        <v>7214.07</v>
      </c>
      <c r="M137" s="60"/>
      <c r="N137" s="29"/>
      <c r="O137" s="29"/>
      <c r="P137" s="30">
        <v>0</v>
      </c>
      <c r="Q137" s="30">
        <v>0</v>
      </c>
      <c r="R137" s="30">
        <v>0</v>
      </c>
      <c r="S137" s="30">
        <v>0</v>
      </c>
      <c r="BY137" s="18"/>
      <c r="BZ137" s="19"/>
      <c r="CA137" s="2" t="s">
        <v>103</v>
      </c>
      <c r="CC137" s="36"/>
    </row>
    <row r="138" spans="1:81" customFormat="1" ht="15" x14ac:dyDescent="0.25">
      <c r="A138" s="26"/>
      <c r="B138" s="27"/>
      <c r="C138" s="39" t="s">
        <v>135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59"/>
      <c r="N138" s="39"/>
      <c r="O138" s="39"/>
      <c r="P138" s="39"/>
      <c r="Q138" s="39"/>
      <c r="R138" s="39"/>
      <c r="S138" s="40"/>
      <c r="BY138" s="18"/>
      <c r="BZ138" s="19"/>
      <c r="CB138" s="2" t="s">
        <v>135</v>
      </c>
      <c r="CC138" s="36"/>
    </row>
    <row r="139" spans="1:81" customFormat="1" ht="23.25" customHeight="1" x14ac:dyDescent="0.25">
      <c r="A139" s="20" t="s">
        <v>194</v>
      </c>
      <c r="B139" s="21" t="s">
        <v>106</v>
      </c>
      <c r="C139" s="106" t="s">
        <v>107</v>
      </c>
      <c r="D139" s="107"/>
      <c r="E139" s="108"/>
      <c r="F139" s="22" t="s">
        <v>41</v>
      </c>
      <c r="G139" s="33">
        <v>0.54300000000000004</v>
      </c>
      <c r="H139" s="24">
        <f>I139+J139+K139</f>
        <v>8896.4189999999999</v>
      </c>
      <c r="I139" s="25">
        <f>I55</f>
        <v>6012.67</v>
      </c>
      <c r="J139" s="25">
        <f>J55</f>
        <v>2875</v>
      </c>
      <c r="K139" s="25">
        <f>H141*0.05</f>
        <v>8.7490000000000006</v>
      </c>
      <c r="L139" s="25">
        <f>M139+N139+O139</f>
        <v>4830.7555170000005</v>
      </c>
      <c r="M139" s="58">
        <f>G139*I139</f>
        <v>3264.8798100000004</v>
      </c>
      <c r="N139" s="25">
        <f>G139*J139</f>
        <v>1561.125</v>
      </c>
      <c r="O139" s="25">
        <f>G139*K139</f>
        <v>4.7507070000000002</v>
      </c>
      <c r="P139" s="25">
        <v>62.41</v>
      </c>
      <c r="Q139" s="25">
        <v>44.82</v>
      </c>
      <c r="R139" s="25">
        <v>0.26</v>
      </c>
      <c r="S139" s="32">
        <v>0.2</v>
      </c>
      <c r="BY139" s="18"/>
      <c r="BZ139" s="19"/>
      <c r="CA139" s="2" t="s">
        <v>107</v>
      </c>
      <c r="CC139" s="36"/>
    </row>
    <row r="140" spans="1:81" customFormat="1" ht="15" x14ac:dyDescent="0.25">
      <c r="A140" s="26"/>
      <c r="B140" s="27"/>
      <c r="C140" s="39" t="s">
        <v>195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59"/>
      <c r="N140" s="39"/>
      <c r="O140" s="39"/>
      <c r="P140" s="39"/>
      <c r="Q140" s="39"/>
      <c r="R140" s="39"/>
      <c r="S140" s="40"/>
      <c r="BY140" s="18"/>
      <c r="BZ140" s="19"/>
      <c r="CB140" s="2" t="s">
        <v>195</v>
      </c>
      <c r="CC140" s="36"/>
    </row>
    <row r="141" spans="1:81" customFormat="1" ht="33.75" x14ac:dyDescent="0.25">
      <c r="A141" s="20" t="s">
        <v>196</v>
      </c>
      <c r="B141" s="21" t="s">
        <v>110</v>
      </c>
      <c r="C141" s="102" t="s">
        <v>111</v>
      </c>
      <c r="D141" s="102"/>
      <c r="E141" s="102"/>
      <c r="F141" s="22" t="s">
        <v>112</v>
      </c>
      <c r="G141" s="34">
        <v>81.5</v>
      </c>
      <c r="H141" s="24">
        <v>174.98</v>
      </c>
      <c r="I141" s="29"/>
      <c r="J141" s="29"/>
      <c r="K141" s="29"/>
      <c r="L141" s="24">
        <v>14864.96</v>
      </c>
      <c r="M141" s="60"/>
      <c r="N141" s="29"/>
      <c r="O141" s="29"/>
      <c r="P141" s="30">
        <v>0</v>
      </c>
      <c r="Q141" s="30">
        <v>0</v>
      </c>
      <c r="R141" s="30">
        <v>0</v>
      </c>
      <c r="S141" s="30">
        <v>0</v>
      </c>
      <c r="BY141" s="18"/>
      <c r="BZ141" s="19"/>
      <c r="CA141" s="2" t="s">
        <v>111</v>
      </c>
      <c r="CC141" s="36"/>
    </row>
    <row r="142" spans="1:81" customFormat="1" ht="34.5" x14ac:dyDescent="0.25">
      <c r="A142" s="20" t="s">
        <v>197</v>
      </c>
      <c r="B142" s="21" t="s">
        <v>140</v>
      </c>
      <c r="C142" s="102" t="s">
        <v>141</v>
      </c>
      <c r="D142" s="102"/>
      <c r="E142" s="102"/>
      <c r="F142" s="22" t="s">
        <v>37</v>
      </c>
      <c r="G142" s="28">
        <v>2</v>
      </c>
      <c r="H142" s="24">
        <f>I142+J142+K142</f>
        <v>8919.1939999999995</v>
      </c>
      <c r="I142" s="25">
        <f>I81</f>
        <v>6012.67</v>
      </c>
      <c r="J142" s="29">
        <f>J81</f>
        <v>2875</v>
      </c>
      <c r="K142" s="29">
        <f>H143*0.05</f>
        <v>31.524000000000001</v>
      </c>
      <c r="L142" s="25">
        <f>M142+N142+O142</f>
        <v>17838.387999999999</v>
      </c>
      <c r="M142" s="58">
        <f>G142*I142</f>
        <v>12025.34</v>
      </c>
      <c r="N142" s="29">
        <f>G142*J142</f>
        <v>5750</v>
      </c>
      <c r="O142" s="29">
        <f>G142*K142</f>
        <v>63.048000000000002</v>
      </c>
      <c r="P142" s="25">
        <v>0.38</v>
      </c>
      <c r="Q142" s="25">
        <v>1.01</v>
      </c>
      <c r="R142" s="30">
        <v>0</v>
      </c>
      <c r="S142" s="30">
        <v>0</v>
      </c>
      <c r="BY142" s="18"/>
      <c r="BZ142" s="19"/>
      <c r="CA142" s="2" t="s">
        <v>141</v>
      </c>
      <c r="CC142" s="36"/>
    </row>
    <row r="143" spans="1:81" customFormat="1" ht="33.75" x14ac:dyDescent="0.25">
      <c r="A143" s="20" t="s">
        <v>198</v>
      </c>
      <c r="B143" s="21" t="s">
        <v>143</v>
      </c>
      <c r="C143" s="102" t="s">
        <v>144</v>
      </c>
      <c r="D143" s="102"/>
      <c r="E143" s="102"/>
      <c r="F143" s="22" t="s">
        <v>37</v>
      </c>
      <c r="G143" s="28">
        <v>2</v>
      </c>
      <c r="H143" s="24">
        <v>630.48</v>
      </c>
      <c r="I143" s="29"/>
      <c r="J143" s="29"/>
      <c r="K143" s="29"/>
      <c r="L143" s="24">
        <v>1314.37</v>
      </c>
      <c r="M143" s="60"/>
      <c r="N143" s="29"/>
      <c r="O143" s="29"/>
      <c r="P143" s="30">
        <v>0</v>
      </c>
      <c r="Q143" s="30">
        <v>0</v>
      </c>
      <c r="R143" s="30">
        <v>0</v>
      </c>
      <c r="S143" s="30">
        <v>0</v>
      </c>
      <c r="BY143" s="18"/>
      <c r="BZ143" s="19"/>
      <c r="CA143" s="2" t="s">
        <v>144</v>
      </c>
      <c r="CC143" s="36"/>
    </row>
    <row r="144" spans="1:81" customFormat="1" ht="15" x14ac:dyDescent="0.25">
      <c r="A144" s="103" t="s">
        <v>199</v>
      </c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48">
        <f>SUM(L86:L143)</f>
        <v>399790.05773984996</v>
      </c>
      <c r="M144" s="48">
        <f>SUM(M86:M143)</f>
        <v>107375.999002</v>
      </c>
      <c r="N144" s="49"/>
      <c r="O144" s="49"/>
      <c r="P144" s="50"/>
      <c r="Q144" s="52">
        <v>441.98739949999998</v>
      </c>
      <c r="R144" s="52"/>
      <c r="S144" s="52">
        <v>91.149967500000002</v>
      </c>
      <c r="BY144" s="18"/>
      <c r="BZ144" s="19"/>
      <c r="CC144" s="36" t="s">
        <v>199</v>
      </c>
    </row>
    <row r="145" spans="1:81" customFormat="1" ht="15" x14ac:dyDescent="0.25">
      <c r="A145" s="104" t="s">
        <v>200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BY145" s="18" t="s">
        <v>200</v>
      </c>
      <c r="BZ145" s="19"/>
      <c r="CC145" s="36"/>
    </row>
    <row r="146" spans="1:81" customFormat="1" ht="15" x14ac:dyDescent="0.25">
      <c r="A146" s="109" t="s">
        <v>201</v>
      </c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BY146" s="18"/>
      <c r="BZ146" s="19" t="s">
        <v>201</v>
      </c>
      <c r="CC146" s="36"/>
    </row>
    <row r="147" spans="1:81" customFormat="1" ht="34.5" x14ac:dyDescent="0.25">
      <c r="A147" s="20" t="s">
        <v>202</v>
      </c>
      <c r="B147" s="21" t="s">
        <v>39</v>
      </c>
      <c r="C147" s="102" t="s">
        <v>203</v>
      </c>
      <c r="D147" s="102"/>
      <c r="E147" s="102"/>
      <c r="F147" s="22" t="s">
        <v>41</v>
      </c>
      <c r="G147" s="31">
        <v>0.45</v>
      </c>
      <c r="H147" s="24">
        <f>I147+J147+K147</f>
        <v>8887.67</v>
      </c>
      <c r="I147" s="25">
        <f>I22</f>
        <v>6012.67</v>
      </c>
      <c r="J147" s="24">
        <f>J22</f>
        <v>2875</v>
      </c>
      <c r="K147" s="25">
        <v>0</v>
      </c>
      <c r="L147" s="24">
        <f>M147+N147+O147</f>
        <v>3999.4515000000001</v>
      </c>
      <c r="M147" s="58">
        <f>G147*I147</f>
        <v>2705.7015000000001</v>
      </c>
      <c r="N147" s="24">
        <f>G147*J147</f>
        <v>1293.75</v>
      </c>
      <c r="O147" s="25">
        <f>G147*K147</f>
        <v>0</v>
      </c>
      <c r="P147" s="30">
        <v>94</v>
      </c>
      <c r="Q147" s="25">
        <v>39.159999999999997</v>
      </c>
      <c r="R147" s="32">
        <v>16.899999999999999</v>
      </c>
      <c r="S147" s="25">
        <v>7.65</v>
      </c>
      <c r="BY147" s="18"/>
      <c r="BZ147" s="19"/>
      <c r="CA147" s="2" t="s">
        <v>203</v>
      </c>
      <c r="CC147" s="36"/>
    </row>
    <row r="148" spans="1:81" customFormat="1" ht="15" x14ac:dyDescent="0.25">
      <c r="A148" s="26"/>
      <c r="B148" s="27"/>
      <c r="C148" s="39" t="s">
        <v>204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59"/>
      <c r="N148" s="39"/>
      <c r="O148" s="39"/>
      <c r="P148" s="39"/>
      <c r="Q148" s="39"/>
      <c r="R148" s="39"/>
      <c r="S148" s="40"/>
      <c r="BY148" s="18"/>
      <c r="BZ148" s="19"/>
      <c r="CB148" s="2" t="s">
        <v>204</v>
      </c>
      <c r="CC148" s="36"/>
    </row>
    <row r="149" spans="1:81" customFormat="1" ht="34.5" customHeight="1" x14ac:dyDescent="0.25">
      <c r="A149" s="20" t="s">
        <v>205</v>
      </c>
      <c r="B149" s="21" t="s">
        <v>30</v>
      </c>
      <c r="C149" s="106" t="s">
        <v>31</v>
      </c>
      <c r="D149" s="107"/>
      <c r="E149" s="108"/>
      <c r="F149" s="22" t="s">
        <v>32</v>
      </c>
      <c r="G149" s="31">
        <v>0.03</v>
      </c>
      <c r="H149" s="24">
        <f>I149+J149+K149</f>
        <v>237502.30850000001</v>
      </c>
      <c r="I149" s="24">
        <f>I19</f>
        <v>214500</v>
      </c>
      <c r="J149" s="25">
        <f>J19</f>
        <v>23000</v>
      </c>
      <c r="K149" s="25">
        <f>H151*0.05</f>
        <v>2.3085</v>
      </c>
      <c r="L149" s="25">
        <f>M149+N149+O149</f>
        <v>7125.0692550000003</v>
      </c>
      <c r="M149" s="58">
        <f>G149*I149</f>
        <v>6435</v>
      </c>
      <c r="N149" s="25">
        <f>G149*J149</f>
        <v>690</v>
      </c>
      <c r="O149" s="25">
        <f>G149*K149</f>
        <v>6.9254999999999997E-2</v>
      </c>
      <c r="P149" s="25">
        <v>219.68</v>
      </c>
      <c r="Q149" s="25">
        <v>8.7200000000000006</v>
      </c>
      <c r="R149" s="25">
        <v>0.71</v>
      </c>
      <c r="S149" s="25">
        <v>0.03</v>
      </c>
      <c r="BY149" s="18"/>
      <c r="BZ149" s="19"/>
      <c r="CA149" s="2" t="s">
        <v>31</v>
      </c>
      <c r="CC149" s="36"/>
    </row>
    <row r="150" spans="1:81" customFormat="1" ht="15" x14ac:dyDescent="0.25">
      <c r="A150" s="26"/>
      <c r="B150" s="27"/>
      <c r="C150" s="39" t="s">
        <v>206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59"/>
      <c r="N150" s="39"/>
      <c r="O150" s="39"/>
      <c r="P150" s="39"/>
      <c r="Q150" s="39"/>
      <c r="R150" s="39"/>
      <c r="S150" s="40"/>
      <c r="BY150" s="18"/>
      <c r="BZ150" s="19"/>
      <c r="CB150" s="2" t="s">
        <v>206</v>
      </c>
      <c r="CC150" s="36"/>
    </row>
    <row r="151" spans="1:81" customFormat="1" ht="34.5" customHeight="1" x14ac:dyDescent="0.25">
      <c r="A151" s="20" t="s">
        <v>207</v>
      </c>
      <c r="B151" s="21" t="s">
        <v>208</v>
      </c>
      <c r="C151" s="41" t="s">
        <v>209</v>
      </c>
      <c r="D151" s="41"/>
      <c r="E151" s="41"/>
      <c r="F151" s="22" t="s">
        <v>77</v>
      </c>
      <c r="G151" s="31">
        <v>53.96</v>
      </c>
      <c r="H151" s="24">
        <v>46.17</v>
      </c>
      <c r="I151" s="29"/>
      <c r="J151" s="29"/>
      <c r="K151" s="29"/>
      <c r="L151" s="24">
        <v>2491.33</v>
      </c>
      <c r="M151" s="60"/>
      <c r="N151" s="29"/>
      <c r="O151" s="29"/>
      <c r="P151" s="30">
        <v>0</v>
      </c>
      <c r="Q151" s="30">
        <v>0</v>
      </c>
      <c r="R151" s="30">
        <v>0</v>
      </c>
      <c r="S151" s="30">
        <v>0</v>
      </c>
      <c r="BY151" s="18"/>
      <c r="BZ151" s="19"/>
      <c r="CA151" s="2" t="s">
        <v>209</v>
      </c>
      <c r="CC151" s="36"/>
    </row>
    <row r="152" spans="1:81" customFormat="1" ht="15" x14ac:dyDescent="0.25">
      <c r="A152" s="26"/>
      <c r="B152" s="27"/>
      <c r="C152" s="39" t="s">
        <v>210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59"/>
      <c r="N152" s="39"/>
      <c r="O152" s="39"/>
      <c r="P152" s="39"/>
      <c r="Q152" s="39"/>
      <c r="R152" s="39"/>
      <c r="S152" s="40"/>
      <c r="BY152" s="18"/>
      <c r="BZ152" s="19"/>
      <c r="CB152" s="2" t="s">
        <v>210</v>
      </c>
      <c r="CC152" s="36"/>
    </row>
    <row r="153" spans="1:81" customFormat="1" ht="34.5" customHeight="1" x14ac:dyDescent="0.25">
      <c r="A153" s="20" t="s">
        <v>211</v>
      </c>
      <c r="B153" s="21" t="s">
        <v>212</v>
      </c>
      <c r="C153" s="106" t="s">
        <v>213</v>
      </c>
      <c r="D153" s="107"/>
      <c r="E153" s="108"/>
      <c r="F153" s="22" t="s">
        <v>32</v>
      </c>
      <c r="G153" s="23">
        <v>9.4999999999999998E-3</v>
      </c>
      <c r="H153" s="24">
        <f>I153+J153+K153</f>
        <v>9012.5784999999996</v>
      </c>
      <c r="I153" s="25">
        <f>I42</f>
        <v>6012.67</v>
      </c>
      <c r="J153" s="25">
        <f>J42</f>
        <v>2875</v>
      </c>
      <c r="K153" s="25">
        <f>H155*0.05</f>
        <v>124.9085</v>
      </c>
      <c r="L153" s="25">
        <f>M153+N153+O153</f>
        <v>85.619495749999999</v>
      </c>
      <c r="M153" s="58">
        <f>G153*I153</f>
        <v>57.120365</v>
      </c>
      <c r="N153" s="25">
        <f>G153*J153</f>
        <v>27.3125</v>
      </c>
      <c r="O153" s="25">
        <f>G153*K153</f>
        <v>1.18663075</v>
      </c>
      <c r="P153" s="25">
        <v>46.48</v>
      </c>
      <c r="Q153" s="25">
        <v>0.64</v>
      </c>
      <c r="R153" s="32">
        <v>2.5</v>
      </c>
      <c r="S153" s="25">
        <v>0.03</v>
      </c>
      <c r="BY153" s="18"/>
      <c r="BZ153" s="19"/>
      <c r="CA153" s="2" t="s">
        <v>213</v>
      </c>
      <c r="CC153" s="36"/>
    </row>
    <row r="154" spans="1:81" customFormat="1" ht="15" x14ac:dyDescent="0.25">
      <c r="A154" s="26"/>
      <c r="B154" s="27"/>
      <c r="C154" s="39" t="s">
        <v>214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59"/>
      <c r="N154" s="39"/>
      <c r="O154" s="39"/>
      <c r="P154" s="39"/>
      <c r="Q154" s="39"/>
      <c r="R154" s="39"/>
      <c r="S154" s="40"/>
      <c r="BY154" s="18"/>
      <c r="BZ154" s="19"/>
      <c r="CB154" s="2" t="s">
        <v>214</v>
      </c>
      <c r="CC154" s="36"/>
    </row>
    <row r="155" spans="1:81" customFormat="1" ht="45" customHeight="1" x14ac:dyDescent="0.25">
      <c r="A155" s="20" t="s">
        <v>215</v>
      </c>
      <c r="B155" s="21" t="s">
        <v>216</v>
      </c>
      <c r="C155" s="106" t="s">
        <v>217</v>
      </c>
      <c r="D155" s="107"/>
      <c r="E155" s="108"/>
      <c r="F155" s="22" t="s">
        <v>37</v>
      </c>
      <c r="G155" s="28">
        <v>1</v>
      </c>
      <c r="H155" s="24">
        <v>2498.17</v>
      </c>
      <c r="I155" s="29"/>
      <c r="J155" s="29"/>
      <c r="K155" s="29"/>
      <c r="L155" s="24">
        <v>2603.9899999999998</v>
      </c>
      <c r="M155" s="60"/>
      <c r="N155" s="29"/>
      <c r="O155" s="29"/>
      <c r="P155" s="30">
        <v>0</v>
      </c>
      <c r="Q155" s="30">
        <v>0</v>
      </c>
      <c r="R155" s="30">
        <v>0</v>
      </c>
      <c r="S155" s="30">
        <v>0</v>
      </c>
      <c r="BY155" s="18"/>
      <c r="BZ155" s="19"/>
      <c r="CA155" s="2" t="s">
        <v>217</v>
      </c>
      <c r="CC155" s="36"/>
    </row>
    <row r="156" spans="1:81" customFormat="1" ht="34.5" customHeight="1" x14ac:dyDescent="0.25">
      <c r="A156" s="20" t="s">
        <v>218</v>
      </c>
      <c r="B156" s="21" t="s">
        <v>212</v>
      </c>
      <c r="C156" s="106" t="s">
        <v>219</v>
      </c>
      <c r="D156" s="107"/>
      <c r="E156" s="108"/>
      <c r="F156" s="22" t="s">
        <v>32</v>
      </c>
      <c r="G156" s="23">
        <v>1.5900000000000001E-2</v>
      </c>
      <c r="H156" s="24">
        <f>I156+J156+K156</f>
        <v>9012.5784999999996</v>
      </c>
      <c r="I156" s="25">
        <f>I42</f>
        <v>6012.67</v>
      </c>
      <c r="J156" s="25">
        <f>J42</f>
        <v>2875</v>
      </c>
      <c r="K156" s="25">
        <f>H158*0.05</f>
        <v>124.9085</v>
      </c>
      <c r="L156" s="25">
        <f>M156+N156+O156</f>
        <v>143.29999815000002</v>
      </c>
      <c r="M156" s="58">
        <f>G156*I156</f>
        <v>95.601453000000006</v>
      </c>
      <c r="N156" s="25">
        <f>G156*J156</f>
        <v>45.712500000000006</v>
      </c>
      <c r="O156" s="25">
        <f>G156*K156</f>
        <v>1.9860451500000003</v>
      </c>
      <c r="P156" s="25">
        <v>46.48</v>
      </c>
      <c r="Q156" s="25">
        <v>1.08</v>
      </c>
      <c r="R156" s="32">
        <v>2.5</v>
      </c>
      <c r="S156" s="25">
        <v>0.06</v>
      </c>
      <c r="BY156" s="18"/>
      <c r="BZ156" s="19"/>
      <c r="CA156" s="2" t="s">
        <v>219</v>
      </c>
      <c r="CC156" s="36"/>
    </row>
    <row r="157" spans="1:81" customFormat="1" ht="15" x14ac:dyDescent="0.25">
      <c r="A157" s="26"/>
      <c r="B157" s="27"/>
      <c r="C157" s="39" t="s">
        <v>220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59"/>
      <c r="N157" s="39"/>
      <c r="O157" s="39"/>
      <c r="P157" s="39"/>
      <c r="Q157" s="39"/>
      <c r="R157" s="39"/>
      <c r="S157" s="40"/>
      <c r="BY157" s="18"/>
      <c r="BZ157" s="19"/>
      <c r="CB157" s="2" t="s">
        <v>220</v>
      </c>
      <c r="CC157" s="36"/>
    </row>
    <row r="158" spans="1:81" customFormat="1" ht="45" customHeight="1" x14ac:dyDescent="0.25">
      <c r="A158" s="20" t="s">
        <v>221</v>
      </c>
      <c r="B158" s="21" t="s">
        <v>222</v>
      </c>
      <c r="C158" s="106" t="s">
        <v>217</v>
      </c>
      <c r="D158" s="107"/>
      <c r="E158" s="108"/>
      <c r="F158" s="22" t="s">
        <v>37</v>
      </c>
      <c r="G158" s="34">
        <v>1.7</v>
      </c>
      <c r="H158" s="24">
        <v>2498.17</v>
      </c>
      <c r="I158" s="29"/>
      <c r="J158" s="29"/>
      <c r="K158" s="29"/>
      <c r="L158" s="24">
        <v>4426.79</v>
      </c>
      <c r="M158" s="60"/>
      <c r="N158" s="29"/>
      <c r="O158" s="29"/>
      <c r="P158" s="30">
        <v>0</v>
      </c>
      <c r="Q158" s="30">
        <v>0</v>
      </c>
      <c r="R158" s="30">
        <v>0</v>
      </c>
      <c r="S158" s="30">
        <v>0</v>
      </c>
      <c r="BY158" s="18"/>
      <c r="BZ158" s="19"/>
      <c r="CA158" s="2" t="s">
        <v>217</v>
      </c>
      <c r="CC158" s="36"/>
    </row>
    <row r="159" spans="1:81" customFormat="1" ht="15" x14ac:dyDescent="0.25">
      <c r="A159" s="26"/>
      <c r="B159" s="27"/>
      <c r="C159" s="39" t="s">
        <v>223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59"/>
      <c r="N159" s="39"/>
      <c r="O159" s="39"/>
      <c r="P159" s="39"/>
      <c r="Q159" s="39"/>
      <c r="R159" s="39"/>
      <c r="S159" s="40"/>
      <c r="BY159" s="18"/>
      <c r="BZ159" s="19"/>
      <c r="CB159" s="2" t="s">
        <v>223</v>
      </c>
      <c r="CC159" s="36"/>
    </row>
    <row r="160" spans="1:81" customFormat="1" ht="34.5" customHeight="1" x14ac:dyDescent="0.25">
      <c r="A160" s="20" t="s">
        <v>224</v>
      </c>
      <c r="B160" s="21" t="s">
        <v>39</v>
      </c>
      <c r="C160" s="106" t="s">
        <v>47</v>
      </c>
      <c r="D160" s="107"/>
      <c r="E160" s="108"/>
      <c r="F160" s="22" t="s">
        <v>41</v>
      </c>
      <c r="G160" s="31">
        <v>0.45</v>
      </c>
      <c r="H160" s="24">
        <f>I160+J160+K160</f>
        <v>20763.025425</v>
      </c>
      <c r="I160" s="25">
        <f>I22</f>
        <v>6012.67</v>
      </c>
      <c r="J160" s="24">
        <f>J22</f>
        <v>2875</v>
      </c>
      <c r="K160" s="25">
        <f>H162*0.05</f>
        <v>11875.355425000002</v>
      </c>
      <c r="L160" s="24">
        <f>M160+N160+O160</f>
        <v>9343.361441250001</v>
      </c>
      <c r="M160" s="58">
        <f>G160*I160</f>
        <v>2705.7015000000001</v>
      </c>
      <c r="N160" s="24">
        <f>G160*J160</f>
        <v>1293.75</v>
      </c>
      <c r="O160" s="25">
        <f>G160*K160</f>
        <v>5343.9099412500009</v>
      </c>
      <c r="P160" s="30">
        <v>94</v>
      </c>
      <c r="Q160" s="25">
        <v>55.94</v>
      </c>
      <c r="R160" s="32">
        <v>16.899999999999999</v>
      </c>
      <c r="S160" s="25">
        <v>10.93</v>
      </c>
      <c r="BY160" s="18"/>
      <c r="BZ160" s="19"/>
      <c r="CA160" s="2" t="s">
        <v>47</v>
      </c>
      <c r="CC160" s="36"/>
    </row>
    <row r="161" spans="1:81" customFormat="1" ht="15" x14ac:dyDescent="0.25">
      <c r="A161" s="26"/>
      <c r="B161" s="27"/>
      <c r="C161" s="39" t="s">
        <v>204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59"/>
      <c r="N161" s="39"/>
      <c r="O161" s="39"/>
      <c r="P161" s="39"/>
      <c r="Q161" s="39"/>
      <c r="R161" s="39"/>
      <c r="S161" s="40"/>
      <c r="BY161" s="18"/>
      <c r="BZ161" s="19"/>
      <c r="CB161" s="2" t="s">
        <v>204</v>
      </c>
      <c r="CC161" s="36"/>
    </row>
    <row r="162" spans="1:81" customFormat="1" ht="34.5" customHeight="1" x14ac:dyDescent="0.25">
      <c r="A162" s="20" t="s">
        <v>225</v>
      </c>
      <c r="B162" s="21" t="s">
        <v>30</v>
      </c>
      <c r="C162" s="106" t="s">
        <v>31</v>
      </c>
      <c r="D162" s="107"/>
      <c r="E162" s="108"/>
      <c r="F162" s="22" t="s">
        <v>32</v>
      </c>
      <c r="G162" s="23">
        <v>6.3E-3</v>
      </c>
      <c r="H162" s="24">
        <f>I162+J162+K162</f>
        <v>237507.1085</v>
      </c>
      <c r="I162" s="24">
        <f>I19</f>
        <v>214500</v>
      </c>
      <c r="J162" s="25">
        <f>J19</f>
        <v>23000</v>
      </c>
      <c r="K162" s="25">
        <f>H164*0.05</f>
        <v>7.1084999999999994</v>
      </c>
      <c r="L162" s="25">
        <f>M162+N162+O162</f>
        <v>1496.2947835499999</v>
      </c>
      <c r="M162" s="58">
        <f>G162*I162</f>
        <v>1351.35</v>
      </c>
      <c r="N162" s="25">
        <f>G162*J162</f>
        <v>144.9</v>
      </c>
      <c r="O162" s="25">
        <f>G162*K162</f>
        <v>4.4783549999999998E-2</v>
      </c>
      <c r="P162" s="25">
        <v>219.68</v>
      </c>
      <c r="Q162" s="25">
        <v>1.83</v>
      </c>
      <c r="R162" s="25">
        <v>0.71</v>
      </c>
      <c r="S162" s="25">
        <v>0.01</v>
      </c>
      <c r="BY162" s="18"/>
      <c r="BZ162" s="19"/>
      <c r="CA162" s="2" t="s">
        <v>31</v>
      </c>
      <c r="CC162" s="36"/>
    </row>
    <row r="163" spans="1:81" customFormat="1" ht="15" x14ac:dyDescent="0.25">
      <c r="A163" s="26"/>
      <c r="B163" s="27"/>
      <c r="C163" s="39" t="s">
        <v>226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59"/>
      <c r="N163" s="39"/>
      <c r="O163" s="39"/>
      <c r="P163" s="39"/>
      <c r="Q163" s="39"/>
      <c r="R163" s="39"/>
      <c r="S163" s="40"/>
      <c r="BY163" s="18"/>
      <c r="BZ163" s="19"/>
      <c r="CB163" s="2" t="s">
        <v>226</v>
      </c>
      <c r="CC163" s="36"/>
    </row>
    <row r="164" spans="1:81" customFormat="1" ht="33.75" customHeight="1" x14ac:dyDescent="0.25">
      <c r="A164" s="20" t="s">
        <v>227</v>
      </c>
      <c r="B164" s="21" t="s">
        <v>35</v>
      </c>
      <c r="C164" s="41" t="s">
        <v>36</v>
      </c>
      <c r="D164" s="41"/>
      <c r="E164" s="41"/>
      <c r="F164" s="22" t="s">
        <v>37</v>
      </c>
      <c r="G164" s="28">
        <v>6</v>
      </c>
      <c r="H164" s="24">
        <v>142.16999999999999</v>
      </c>
      <c r="I164" s="29"/>
      <c r="J164" s="29"/>
      <c r="K164" s="29"/>
      <c r="L164" s="25">
        <v>889.15</v>
      </c>
      <c r="M164" s="60"/>
      <c r="N164" s="29"/>
      <c r="O164" s="29"/>
      <c r="P164" s="30">
        <v>0</v>
      </c>
      <c r="Q164" s="30">
        <v>0</v>
      </c>
      <c r="R164" s="30">
        <v>0</v>
      </c>
      <c r="S164" s="30">
        <v>0</v>
      </c>
      <c r="BY164" s="18"/>
      <c r="BZ164" s="19"/>
      <c r="CA164" s="2" t="s">
        <v>36</v>
      </c>
      <c r="CC164" s="36"/>
    </row>
    <row r="165" spans="1:81" customFormat="1" ht="34.5" customHeight="1" x14ac:dyDescent="0.25">
      <c r="A165" s="20" t="s">
        <v>228</v>
      </c>
      <c r="B165" s="21" t="s">
        <v>212</v>
      </c>
      <c r="C165" s="106" t="s">
        <v>213</v>
      </c>
      <c r="D165" s="107"/>
      <c r="E165" s="108"/>
      <c r="F165" s="22" t="s">
        <v>32</v>
      </c>
      <c r="G165" s="23">
        <v>2.5399999999999999E-2</v>
      </c>
      <c r="H165" s="24">
        <f>I165+J165+K165</f>
        <v>9012.5784999999996</v>
      </c>
      <c r="I165" s="25">
        <f>I42</f>
        <v>6012.67</v>
      </c>
      <c r="J165" s="25">
        <f>J42</f>
        <v>2875</v>
      </c>
      <c r="K165" s="25">
        <f>H167*0.05</f>
        <v>124.9085</v>
      </c>
      <c r="L165" s="25">
        <f>M165+N165+O165</f>
        <v>228.91949389999996</v>
      </c>
      <c r="M165" s="58">
        <f>G165*I165</f>
        <v>152.72181799999998</v>
      </c>
      <c r="N165" s="25">
        <f>G165*J165</f>
        <v>73.024999999999991</v>
      </c>
      <c r="O165" s="25">
        <f>G165*K165</f>
        <v>3.1726758999999998</v>
      </c>
      <c r="P165" s="25">
        <v>46.48</v>
      </c>
      <c r="Q165" s="25">
        <v>1.72</v>
      </c>
      <c r="R165" s="32">
        <v>2.5</v>
      </c>
      <c r="S165" s="25">
        <v>0.09</v>
      </c>
      <c r="BY165" s="18"/>
      <c r="BZ165" s="19"/>
      <c r="CA165" s="2" t="s">
        <v>213</v>
      </c>
      <c r="CC165" s="36"/>
    </row>
    <row r="166" spans="1:81" customFormat="1" ht="15" x14ac:dyDescent="0.25">
      <c r="A166" s="26"/>
      <c r="B166" s="27"/>
      <c r="C166" s="39" t="s">
        <v>229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59"/>
      <c r="N166" s="39"/>
      <c r="O166" s="39"/>
      <c r="P166" s="39"/>
      <c r="Q166" s="39"/>
      <c r="R166" s="39"/>
      <c r="S166" s="40"/>
      <c r="BY166" s="18"/>
      <c r="BZ166" s="19"/>
      <c r="CB166" s="2" t="s">
        <v>229</v>
      </c>
      <c r="CC166" s="36"/>
    </row>
    <row r="167" spans="1:81" customFormat="1" ht="45" customHeight="1" x14ac:dyDescent="0.25">
      <c r="A167" s="20" t="s">
        <v>230</v>
      </c>
      <c r="B167" s="21" t="s">
        <v>216</v>
      </c>
      <c r="C167" s="106" t="s">
        <v>217</v>
      </c>
      <c r="D167" s="107"/>
      <c r="E167" s="108"/>
      <c r="F167" s="22" t="s">
        <v>37</v>
      </c>
      <c r="G167" s="34">
        <v>2.7</v>
      </c>
      <c r="H167" s="24">
        <v>2498.17</v>
      </c>
      <c r="I167" s="29"/>
      <c r="J167" s="29"/>
      <c r="K167" s="29"/>
      <c r="L167" s="24">
        <v>7030.78</v>
      </c>
      <c r="M167" s="60"/>
      <c r="N167" s="29"/>
      <c r="O167" s="29"/>
      <c r="P167" s="30">
        <v>0</v>
      </c>
      <c r="Q167" s="30">
        <v>0</v>
      </c>
      <c r="R167" s="30">
        <v>0</v>
      </c>
      <c r="S167" s="30">
        <v>0</v>
      </c>
      <c r="BY167" s="18"/>
      <c r="BZ167" s="19"/>
      <c r="CA167" s="2" t="s">
        <v>217</v>
      </c>
      <c r="CC167" s="36"/>
    </row>
    <row r="168" spans="1:81" customFormat="1" ht="23.25" customHeight="1" x14ac:dyDescent="0.25">
      <c r="A168" s="20" t="s">
        <v>231</v>
      </c>
      <c r="B168" s="21" t="s">
        <v>232</v>
      </c>
      <c r="C168" s="106" t="s">
        <v>233</v>
      </c>
      <c r="D168" s="107"/>
      <c r="E168" s="108"/>
      <c r="F168" s="22" t="s">
        <v>234</v>
      </c>
      <c r="G168" s="31">
        <v>0.16</v>
      </c>
      <c r="H168" s="24">
        <f>I168+J168+K168</f>
        <v>8910.9704999999994</v>
      </c>
      <c r="I168" s="25">
        <f>I51</f>
        <v>6012.67</v>
      </c>
      <c r="J168" s="25">
        <f>J51</f>
        <v>2875</v>
      </c>
      <c r="K168" s="25">
        <f>H170*0.05</f>
        <v>23.3005</v>
      </c>
      <c r="L168" s="25">
        <f>M168+N168+O168</f>
        <v>1425.7552800000001</v>
      </c>
      <c r="M168" s="58">
        <f>G168*I168</f>
        <v>962.02719999999999</v>
      </c>
      <c r="N168" s="25">
        <f>G168*J168</f>
        <v>460</v>
      </c>
      <c r="O168" s="25">
        <f>G168*K168</f>
        <v>3.7280799999999998</v>
      </c>
      <c r="P168" s="25">
        <v>22.72</v>
      </c>
      <c r="Q168" s="25">
        <v>4.8099999999999996</v>
      </c>
      <c r="R168" s="25">
        <v>0.02</v>
      </c>
      <c r="S168" s="30">
        <v>0</v>
      </c>
      <c r="BY168" s="18"/>
      <c r="BZ168" s="19"/>
      <c r="CA168" s="2" t="s">
        <v>233</v>
      </c>
      <c r="CC168" s="36"/>
    </row>
    <row r="169" spans="1:81" customFormat="1" ht="15" x14ac:dyDescent="0.25">
      <c r="A169" s="26"/>
      <c r="B169" s="27"/>
      <c r="C169" s="39" t="s">
        <v>235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59"/>
      <c r="N169" s="39"/>
      <c r="O169" s="39"/>
      <c r="P169" s="39"/>
      <c r="Q169" s="39"/>
      <c r="R169" s="39"/>
      <c r="S169" s="40"/>
      <c r="BY169" s="18"/>
      <c r="BZ169" s="19"/>
      <c r="CB169" s="2" t="s">
        <v>235</v>
      </c>
      <c r="CC169" s="36"/>
    </row>
    <row r="170" spans="1:81" customFormat="1" ht="45" customHeight="1" x14ac:dyDescent="0.25">
      <c r="A170" s="20" t="s">
        <v>236</v>
      </c>
      <c r="B170" s="21" t="s">
        <v>237</v>
      </c>
      <c r="C170" s="41" t="s">
        <v>238</v>
      </c>
      <c r="D170" s="41"/>
      <c r="E170" s="41"/>
      <c r="F170" s="22" t="s">
        <v>37</v>
      </c>
      <c r="G170" s="28">
        <v>16</v>
      </c>
      <c r="H170" s="24">
        <v>466.01</v>
      </c>
      <c r="I170" s="29"/>
      <c r="J170" s="29"/>
      <c r="K170" s="29"/>
      <c r="L170" s="24">
        <v>7772</v>
      </c>
      <c r="M170" s="60"/>
      <c r="N170" s="29"/>
      <c r="O170" s="29"/>
      <c r="P170" s="30">
        <v>0</v>
      </c>
      <c r="Q170" s="30">
        <v>0</v>
      </c>
      <c r="R170" s="30">
        <v>0</v>
      </c>
      <c r="S170" s="30">
        <v>0</v>
      </c>
      <c r="BY170" s="18"/>
      <c r="BZ170" s="19"/>
      <c r="CA170" s="2" t="s">
        <v>238</v>
      </c>
      <c r="CC170" s="36"/>
    </row>
    <row r="171" spans="1:81" customFormat="1" ht="34.5" customHeight="1" x14ac:dyDescent="0.25">
      <c r="A171" s="20" t="s">
        <v>239</v>
      </c>
      <c r="B171" s="21" t="s">
        <v>240</v>
      </c>
      <c r="C171" s="106" t="s">
        <v>241</v>
      </c>
      <c r="D171" s="107"/>
      <c r="E171" s="108"/>
      <c r="F171" s="22" t="s">
        <v>54</v>
      </c>
      <c r="G171" s="34">
        <v>0.3</v>
      </c>
      <c r="H171" s="24">
        <f>I171+J171+K171</f>
        <v>9043.942500000001</v>
      </c>
      <c r="I171" s="25">
        <f>I32</f>
        <v>6012.67</v>
      </c>
      <c r="J171" s="25">
        <f>J32</f>
        <v>2875</v>
      </c>
      <c r="K171" s="25">
        <f>(H173+H174+H175+H176+H177+H178)*0.05</f>
        <v>156.27250000000004</v>
      </c>
      <c r="L171" s="25">
        <f>M171+N171+O171</f>
        <v>2713.1827499999999</v>
      </c>
      <c r="M171" s="58">
        <f>G171*I171</f>
        <v>1803.8009999999999</v>
      </c>
      <c r="N171" s="25">
        <f>G171*J171</f>
        <v>862.5</v>
      </c>
      <c r="O171" s="25">
        <f>G171*K171</f>
        <v>46.881750000000011</v>
      </c>
      <c r="P171" s="25">
        <v>25.36</v>
      </c>
      <c r="Q171" s="25">
        <v>10.06</v>
      </c>
      <c r="R171" s="25">
        <v>7.04</v>
      </c>
      <c r="S171" s="25">
        <v>3.04</v>
      </c>
      <c r="BY171" s="18"/>
      <c r="BZ171" s="19"/>
      <c r="CA171" s="2" t="s">
        <v>241</v>
      </c>
      <c r="CC171" s="36"/>
    </row>
    <row r="172" spans="1:81" customFormat="1" ht="15" x14ac:dyDescent="0.25">
      <c r="A172" s="26"/>
      <c r="B172" s="27"/>
      <c r="C172" s="39" t="s">
        <v>100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59"/>
      <c r="N172" s="39"/>
      <c r="O172" s="39"/>
      <c r="P172" s="39"/>
      <c r="Q172" s="39"/>
      <c r="R172" s="39"/>
      <c r="S172" s="40"/>
      <c r="BY172" s="18"/>
      <c r="BZ172" s="19"/>
      <c r="CB172" s="2" t="s">
        <v>100</v>
      </c>
      <c r="CC172" s="36"/>
    </row>
    <row r="173" spans="1:81" customFormat="1" ht="45" customHeight="1" x14ac:dyDescent="0.25">
      <c r="A173" s="20" t="s">
        <v>242</v>
      </c>
      <c r="B173" s="21" t="s">
        <v>57</v>
      </c>
      <c r="C173" s="106" t="s">
        <v>58</v>
      </c>
      <c r="D173" s="107"/>
      <c r="E173" s="108"/>
      <c r="F173" s="22" t="s">
        <v>37</v>
      </c>
      <c r="G173" s="28">
        <v>10</v>
      </c>
      <c r="H173" s="24">
        <v>1480.17</v>
      </c>
      <c r="I173" s="29"/>
      <c r="J173" s="29"/>
      <c r="K173" s="29"/>
      <c r="L173" s="24">
        <v>15428.7</v>
      </c>
      <c r="M173" s="60"/>
      <c r="N173" s="29"/>
      <c r="O173" s="29"/>
      <c r="P173" s="30">
        <v>0</v>
      </c>
      <c r="Q173" s="30">
        <v>0</v>
      </c>
      <c r="R173" s="30">
        <v>0</v>
      </c>
      <c r="S173" s="30">
        <v>0</v>
      </c>
      <c r="BY173" s="18"/>
      <c r="BZ173" s="19"/>
      <c r="CA173" s="2" t="s">
        <v>58</v>
      </c>
      <c r="CC173" s="36"/>
    </row>
    <row r="174" spans="1:81" customFormat="1" ht="45" customHeight="1" x14ac:dyDescent="0.25">
      <c r="A174" s="20" t="s">
        <v>243</v>
      </c>
      <c r="B174" s="21" t="s">
        <v>60</v>
      </c>
      <c r="C174" s="41" t="s">
        <v>61</v>
      </c>
      <c r="D174" s="41"/>
      <c r="E174" s="41"/>
      <c r="F174" s="22" t="s">
        <v>37</v>
      </c>
      <c r="G174" s="28">
        <v>10</v>
      </c>
      <c r="H174" s="24">
        <v>343.11</v>
      </c>
      <c r="I174" s="29"/>
      <c r="J174" s="29"/>
      <c r="K174" s="29"/>
      <c r="L174" s="24">
        <v>3576.44</v>
      </c>
      <c r="M174" s="60"/>
      <c r="N174" s="29"/>
      <c r="O174" s="29"/>
      <c r="P174" s="30">
        <v>0</v>
      </c>
      <c r="Q174" s="30">
        <v>0</v>
      </c>
      <c r="R174" s="30">
        <v>0</v>
      </c>
      <c r="S174" s="30">
        <v>0</v>
      </c>
      <c r="BY174" s="18"/>
      <c r="BZ174" s="19"/>
      <c r="CA174" s="2" t="s">
        <v>61</v>
      </c>
      <c r="CC174" s="36"/>
    </row>
    <row r="175" spans="1:81" customFormat="1" ht="45.75" customHeight="1" x14ac:dyDescent="0.25">
      <c r="A175" s="20" t="s">
        <v>244</v>
      </c>
      <c r="B175" s="21" t="s">
        <v>245</v>
      </c>
      <c r="C175" s="41" t="s">
        <v>246</v>
      </c>
      <c r="D175" s="41"/>
      <c r="E175" s="41"/>
      <c r="F175" s="22" t="s">
        <v>37</v>
      </c>
      <c r="G175" s="28">
        <v>3</v>
      </c>
      <c r="H175" s="24">
        <v>363.94</v>
      </c>
      <c r="I175" s="29"/>
      <c r="J175" s="29"/>
      <c r="K175" s="29"/>
      <c r="L175" s="24">
        <v>1138.07</v>
      </c>
      <c r="M175" s="60"/>
      <c r="N175" s="29"/>
      <c r="O175" s="29"/>
      <c r="P175" s="30">
        <v>0</v>
      </c>
      <c r="Q175" s="30">
        <v>0</v>
      </c>
      <c r="R175" s="30">
        <v>0</v>
      </c>
      <c r="S175" s="30">
        <v>0</v>
      </c>
      <c r="BY175" s="18"/>
      <c r="BZ175" s="19"/>
      <c r="CA175" s="2" t="s">
        <v>246</v>
      </c>
      <c r="CC175" s="36"/>
    </row>
    <row r="176" spans="1:81" customFormat="1" ht="45" customHeight="1" x14ac:dyDescent="0.25">
      <c r="A176" s="20" t="s">
        <v>247</v>
      </c>
      <c r="B176" s="21" t="s">
        <v>248</v>
      </c>
      <c r="C176" s="41" t="s">
        <v>249</v>
      </c>
      <c r="D176" s="41"/>
      <c r="E176" s="41"/>
      <c r="F176" s="22" t="s">
        <v>37</v>
      </c>
      <c r="G176" s="28">
        <v>3</v>
      </c>
      <c r="H176" s="24">
        <v>266.81</v>
      </c>
      <c r="I176" s="29"/>
      <c r="J176" s="29"/>
      <c r="K176" s="29"/>
      <c r="L176" s="25">
        <v>834.34</v>
      </c>
      <c r="M176" s="60"/>
      <c r="N176" s="29"/>
      <c r="O176" s="29"/>
      <c r="P176" s="30">
        <v>0</v>
      </c>
      <c r="Q176" s="30">
        <v>0</v>
      </c>
      <c r="R176" s="30">
        <v>0</v>
      </c>
      <c r="S176" s="30">
        <v>0</v>
      </c>
      <c r="BY176" s="18"/>
      <c r="BZ176" s="19"/>
      <c r="CA176" s="2" t="s">
        <v>249</v>
      </c>
      <c r="CC176" s="36"/>
    </row>
    <row r="177" spans="1:81" customFormat="1" ht="45.75" customHeight="1" x14ac:dyDescent="0.25">
      <c r="A177" s="20" t="s">
        <v>250</v>
      </c>
      <c r="B177" s="21" t="s">
        <v>251</v>
      </c>
      <c r="C177" s="41" t="s">
        <v>252</v>
      </c>
      <c r="D177" s="41"/>
      <c r="E177" s="41"/>
      <c r="F177" s="22" t="s">
        <v>37</v>
      </c>
      <c r="G177" s="28">
        <v>3</v>
      </c>
      <c r="H177" s="24">
        <v>366.96</v>
      </c>
      <c r="I177" s="29"/>
      <c r="J177" s="29"/>
      <c r="K177" s="29"/>
      <c r="L177" s="24">
        <v>1147.51</v>
      </c>
      <c r="M177" s="60"/>
      <c r="N177" s="29"/>
      <c r="O177" s="29"/>
      <c r="P177" s="30">
        <v>0</v>
      </c>
      <c r="Q177" s="30">
        <v>0</v>
      </c>
      <c r="R177" s="30">
        <v>0</v>
      </c>
      <c r="S177" s="30">
        <v>0</v>
      </c>
      <c r="BY177" s="18"/>
      <c r="BZ177" s="19"/>
      <c r="CA177" s="2" t="s">
        <v>252</v>
      </c>
      <c r="CC177" s="36"/>
    </row>
    <row r="178" spans="1:81" customFormat="1" ht="45" customHeight="1" x14ac:dyDescent="0.25">
      <c r="A178" s="20" t="s">
        <v>253</v>
      </c>
      <c r="B178" s="21" t="s">
        <v>254</v>
      </c>
      <c r="C178" s="41" t="s">
        <v>255</v>
      </c>
      <c r="D178" s="41"/>
      <c r="E178" s="41"/>
      <c r="F178" s="22" t="s">
        <v>37</v>
      </c>
      <c r="G178" s="28">
        <v>3</v>
      </c>
      <c r="H178" s="24">
        <v>304.45999999999998</v>
      </c>
      <c r="I178" s="29"/>
      <c r="J178" s="29"/>
      <c r="K178" s="29"/>
      <c r="L178" s="25">
        <v>952.07</v>
      </c>
      <c r="M178" s="60"/>
      <c r="N178" s="29"/>
      <c r="O178" s="29"/>
      <c r="P178" s="30">
        <v>0</v>
      </c>
      <c r="Q178" s="30">
        <v>0</v>
      </c>
      <c r="R178" s="30">
        <v>0</v>
      </c>
      <c r="S178" s="30">
        <v>0</v>
      </c>
      <c r="BY178" s="18"/>
      <c r="BZ178" s="19"/>
      <c r="CA178" s="2" t="s">
        <v>255</v>
      </c>
      <c r="CC178" s="36"/>
    </row>
    <row r="179" spans="1:81" customFormat="1" ht="34.5" customHeight="1" x14ac:dyDescent="0.25">
      <c r="A179" s="20" t="s">
        <v>256</v>
      </c>
      <c r="B179" s="21" t="s">
        <v>30</v>
      </c>
      <c r="C179" s="106" t="s">
        <v>31</v>
      </c>
      <c r="D179" s="107"/>
      <c r="E179" s="108"/>
      <c r="F179" s="22" t="s">
        <v>32</v>
      </c>
      <c r="G179" s="33">
        <v>9.5000000000000001E-2</v>
      </c>
      <c r="H179" s="24">
        <f>I179+J179+K179</f>
        <v>237507.1085</v>
      </c>
      <c r="I179" s="24">
        <f>I19</f>
        <v>214500</v>
      </c>
      <c r="J179" s="25">
        <f>J19</f>
        <v>23000</v>
      </c>
      <c r="K179" s="25">
        <f>H181*0.05</f>
        <v>7.1084999999999994</v>
      </c>
      <c r="L179" s="25">
        <f>M179+N179+O179</f>
        <v>22563.175307500002</v>
      </c>
      <c r="M179" s="58">
        <f>G179*I179</f>
        <v>20377.5</v>
      </c>
      <c r="N179" s="25">
        <f>G179*J179</f>
        <v>2185</v>
      </c>
      <c r="O179" s="25">
        <f>G179*K179</f>
        <v>0.67530749999999995</v>
      </c>
      <c r="P179" s="25">
        <v>219.68</v>
      </c>
      <c r="Q179" s="32">
        <v>27.6</v>
      </c>
      <c r="R179" s="25">
        <v>0.71</v>
      </c>
      <c r="S179" s="32">
        <v>0.1</v>
      </c>
      <c r="BY179" s="18"/>
      <c r="BZ179" s="19"/>
      <c r="CA179" s="2" t="s">
        <v>31</v>
      </c>
      <c r="CC179" s="36"/>
    </row>
    <row r="180" spans="1:81" customFormat="1" ht="15" x14ac:dyDescent="0.25">
      <c r="A180" s="26"/>
      <c r="B180" s="27"/>
      <c r="C180" s="39" t="s">
        <v>257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59"/>
      <c r="N180" s="39"/>
      <c r="O180" s="39"/>
      <c r="P180" s="39"/>
      <c r="Q180" s="39"/>
      <c r="R180" s="39"/>
      <c r="S180" s="40"/>
      <c r="BY180" s="18"/>
      <c r="BZ180" s="19"/>
      <c r="CB180" s="2" t="s">
        <v>257</v>
      </c>
      <c r="CC180" s="36"/>
    </row>
    <row r="181" spans="1:81" customFormat="1" ht="33.75" customHeight="1" x14ac:dyDescent="0.25">
      <c r="A181" s="20" t="s">
        <v>258</v>
      </c>
      <c r="B181" s="21" t="s">
        <v>35</v>
      </c>
      <c r="C181" s="41" t="s">
        <v>36</v>
      </c>
      <c r="D181" s="41"/>
      <c r="E181" s="41"/>
      <c r="F181" s="22" t="s">
        <v>37</v>
      </c>
      <c r="G181" s="28">
        <v>90</v>
      </c>
      <c r="H181" s="24">
        <v>142.16999999999999</v>
      </c>
      <c r="I181" s="29"/>
      <c r="J181" s="29"/>
      <c r="K181" s="29"/>
      <c r="L181" s="24">
        <v>13337.31</v>
      </c>
      <c r="M181" s="60"/>
      <c r="N181" s="29"/>
      <c r="O181" s="29"/>
      <c r="P181" s="30">
        <v>0</v>
      </c>
      <c r="Q181" s="30">
        <v>0</v>
      </c>
      <c r="R181" s="30">
        <v>0</v>
      </c>
      <c r="S181" s="30">
        <v>0</v>
      </c>
      <c r="BY181" s="18"/>
      <c r="BZ181" s="19"/>
      <c r="CA181" s="2" t="s">
        <v>36</v>
      </c>
      <c r="CC181" s="36"/>
    </row>
    <row r="182" spans="1:81" customFormat="1" ht="45.75" customHeight="1" x14ac:dyDescent="0.25">
      <c r="A182" s="20" t="s">
        <v>259</v>
      </c>
      <c r="B182" s="21" t="s">
        <v>260</v>
      </c>
      <c r="C182" s="106" t="s">
        <v>261</v>
      </c>
      <c r="D182" s="107"/>
      <c r="E182" s="108"/>
      <c r="F182" s="22" t="s">
        <v>234</v>
      </c>
      <c r="G182" s="28">
        <v>6</v>
      </c>
      <c r="H182" s="24">
        <f>I182+J182+K182</f>
        <v>8906.7160000000003</v>
      </c>
      <c r="I182" s="25">
        <v>6012.67</v>
      </c>
      <c r="J182" s="25">
        <v>2875</v>
      </c>
      <c r="K182" s="25">
        <f>(H184+H186)*0.05</f>
        <v>19.046000000000003</v>
      </c>
      <c r="L182" s="25">
        <f>M182+N182+O182</f>
        <v>53440.296000000002</v>
      </c>
      <c r="M182" s="58">
        <f>G182*I182</f>
        <v>36076.020000000004</v>
      </c>
      <c r="N182" s="25">
        <f>G182*J182</f>
        <v>17250</v>
      </c>
      <c r="O182" s="29">
        <f>G182*K182</f>
        <v>114.27600000000001</v>
      </c>
      <c r="P182" s="25">
        <v>7.54</v>
      </c>
      <c r="Q182" s="25">
        <v>52.03</v>
      </c>
      <c r="R182" s="30">
        <v>0</v>
      </c>
      <c r="S182" s="30">
        <v>0</v>
      </c>
      <c r="BY182" s="18"/>
      <c r="BZ182" s="19"/>
      <c r="CA182" s="2" t="s">
        <v>261</v>
      </c>
      <c r="CC182" s="36"/>
    </row>
    <row r="183" spans="1:81" customFormat="1" ht="15" x14ac:dyDescent="0.25">
      <c r="A183" s="26"/>
      <c r="B183" s="27"/>
      <c r="C183" s="39" t="s">
        <v>262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59"/>
      <c r="N183" s="39"/>
      <c r="O183" s="39"/>
      <c r="P183" s="39"/>
      <c r="Q183" s="39"/>
      <c r="R183" s="39"/>
      <c r="S183" s="40"/>
      <c r="BY183" s="18"/>
      <c r="BZ183" s="19"/>
      <c r="CB183" s="2" t="s">
        <v>262</v>
      </c>
      <c r="CC183" s="36"/>
    </row>
    <row r="184" spans="1:81" customFormat="1" ht="23.25" customHeight="1" x14ac:dyDescent="0.25">
      <c r="A184" s="20" t="s">
        <v>263</v>
      </c>
      <c r="B184" s="21" t="s">
        <v>264</v>
      </c>
      <c r="C184" s="41" t="s">
        <v>265</v>
      </c>
      <c r="D184" s="41"/>
      <c r="E184" s="41"/>
      <c r="F184" s="22" t="s">
        <v>234</v>
      </c>
      <c r="G184" s="28">
        <v>6</v>
      </c>
      <c r="H184" s="24">
        <v>272</v>
      </c>
      <c r="I184" s="29"/>
      <c r="J184" s="29"/>
      <c r="K184" s="29"/>
      <c r="L184" s="24">
        <v>1632</v>
      </c>
      <c r="M184" s="60"/>
      <c r="N184" s="29"/>
      <c r="O184" s="29"/>
      <c r="P184" s="30">
        <v>0</v>
      </c>
      <c r="Q184" s="30">
        <v>0</v>
      </c>
      <c r="R184" s="30">
        <v>0</v>
      </c>
      <c r="S184" s="30">
        <v>0</v>
      </c>
      <c r="BY184" s="18"/>
      <c r="BZ184" s="19"/>
      <c r="CA184" s="2" t="s">
        <v>265</v>
      </c>
      <c r="CC184" s="36"/>
    </row>
    <row r="185" spans="1:81" customFormat="1" ht="15" x14ac:dyDescent="0.25">
      <c r="A185" s="26"/>
      <c r="B185" s="27"/>
      <c r="C185" s="39" t="s">
        <v>262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59"/>
      <c r="N185" s="39"/>
      <c r="O185" s="39"/>
      <c r="P185" s="39"/>
      <c r="Q185" s="39"/>
      <c r="R185" s="39"/>
      <c r="S185" s="40"/>
      <c r="BY185" s="18"/>
      <c r="BZ185" s="19"/>
      <c r="CB185" s="2" t="s">
        <v>262</v>
      </c>
      <c r="CC185" s="36"/>
    </row>
    <row r="186" spans="1:81" customFormat="1" ht="33.75" customHeight="1" x14ac:dyDescent="0.25">
      <c r="A186" s="20" t="s">
        <v>266</v>
      </c>
      <c r="B186" s="21" t="s">
        <v>267</v>
      </c>
      <c r="C186" s="106" t="s">
        <v>268</v>
      </c>
      <c r="D186" s="107"/>
      <c r="E186" s="108"/>
      <c r="F186" s="22" t="s">
        <v>37</v>
      </c>
      <c r="G186" s="28">
        <v>5</v>
      </c>
      <c r="H186" s="24">
        <v>108.92</v>
      </c>
      <c r="I186" s="29"/>
      <c r="J186" s="29"/>
      <c r="K186" s="29"/>
      <c r="L186" s="25">
        <v>567.66999999999996</v>
      </c>
      <c r="M186" s="60"/>
      <c r="N186" s="29"/>
      <c r="O186" s="29"/>
      <c r="P186" s="30">
        <v>0</v>
      </c>
      <c r="Q186" s="30">
        <v>0</v>
      </c>
      <c r="R186" s="30">
        <v>0</v>
      </c>
      <c r="S186" s="30">
        <v>0</v>
      </c>
      <c r="BY186" s="18"/>
      <c r="BZ186" s="19"/>
      <c r="CA186" s="2" t="s">
        <v>268</v>
      </c>
      <c r="CC186" s="36"/>
    </row>
    <row r="187" spans="1:81" customFormat="1" ht="34.5" customHeight="1" x14ac:dyDescent="0.25">
      <c r="A187" s="20" t="s">
        <v>269</v>
      </c>
      <c r="B187" s="21" t="s">
        <v>212</v>
      </c>
      <c r="C187" s="106" t="s">
        <v>270</v>
      </c>
      <c r="D187" s="107"/>
      <c r="E187" s="108"/>
      <c r="F187" s="22" t="s">
        <v>32</v>
      </c>
      <c r="G187" s="23">
        <v>0.5706</v>
      </c>
      <c r="H187" s="24">
        <f>I187+J187+K187</f>
        <v>9784.6679999999997</v>
      </c>
      <c r="I187" s="25">
        <f>I42</f>
        <v>6012.67</v>
      </c>
      <c r="J187" s="25">
        <f>J42</f>
        <v>2875</v>
      </c>
      <c r="K187" s="25">
        <f>(H189+H190)*0.05</f>
        <v>896.99800000000005</v>
      </c>
      <c r="L187" s="25">
        <f>M187+N187+O187</f>
        <v>5583.1315608000004</v>
      </c>
      <c r="M187" s="58">
        <f>G187*I187</f>
        <v>3430.829502</v>
      </c>
      <c r="N187" s="25">
        <f>G187*J187</f>
        <v>1640.4749999999999</v>
      </c>
      <c r="O187" s="25">
        <f>G187*K187</f>
        <v>511.82705880000003</v>
      </c>
      <c r="P187" s="25">
        <v>46.48</v>
      </c>
      <c r="Q187" s="25">
        <v>35.07</v>
      </c>
      <c r="R187" s="32">
        <v>2.5</v>
      </c>
      <c r="S187" s="25">
        <v>2.0499999999999998</v>
      </c>
      <c r="BY187" s="18"/>
      <c r="BZ187" s="19"/>
      <c r="CA187" s="2" t="s">
        <v>270</v>
      </c>
      <c r="CC187" s="36"/>
    </row>
    <row r="188" spans="1:81" customFormat="1" ht="15" x14ac:dyDescent="0.25">
      <c r="A188" s="26"/>
      <c r="B188" s="27"/>
      <c r="C188" s="39" t="s">
        <v>271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59"/>
      <c r="N188" s="39"/>
      <c r="O188" s="39"/>
      <c r="P188" s="39"/>
      <c r="Q188" s="39"/>
      <c r="R188" s="39"/>
      <c r="S188" s="40"/>
      <c r="BY188" s="18"/>
      <c r="BZ188" s="19"/>
      <c r="CB188" s="2" t="s">
        <v>271</v>
      </c>
      <c r="CC188" s="36"/>
    </row>
    <row r="189" spans="1:81" customFormat="1" ht="45" customHeight="1" x14ac:dyDescent="0.25">
      <c r="A189" s="20" t="s">
        <v>272</v>
      </c>
      <c r="B189" s="21" t="s">
        <v>216</v>
      </c>
      <c r="C189" s="106" t="s">
        <v>217</v>
      </c>
      <c r="D189" s="107"/>
      <c r="E189" s="108"/>
      <c r="F189" s="22" t="s">
        <v>37</v>
      </c>
      <c r="G189" s="28">
        <v>60</v>
      </c>
      <c r="H189" s="24">
        <v>2498.17</v>
      </c>
      <c r="I189" s="29"/>
      <c r="J189" s="29"/>
      <c r="K189" s="29"/>
      <c r="L189" s="24">
        <v>156239.54999999999</v>
      </c>
      <c r="M189" s="60"/>
      <c r="N189" s="29"/>
      <c r="O189" s="29"/>
      <c r="P189" s="30">
        <v>0</v>
      </c>
      <c r="Q189" s="30">
        <v>0</v>
      </c>
      <c r="R189" s="30">
        <v>0</v>
      </c>
      <c r="S189" s="30">
        <v>0</v>
      </c>
      <c r="BY189" s="18"/>
      <c r="BZ189" s="19"/>
      <c r="CA189" s="2" t="s">
        <v>217</v>
      </c>
      <c r="CC189" s="36"/>
    </row>
    <row r="190" spans="1:81" customFormat="1" ht="15" customHeight="1" x14ac:dyDescent="0.25">
      <c r="A190" s="20" t="s">
        <v>273</v>
      </c>
      <c r="B190" s="21" t="s">
        <v>158</v>
      </c>
      <c r="C190" s="41" t="s">
        <v>159</v>
      </c>
      <c r="D190" s="41"/>
      <c r="E190" s="41"/>
      <c r="F190" s="22" t="s">
        <v>32</v>
      </c>
      <c r="G190" s="23">
        <v>4.3E-3</v>
      </c>
      <c r="H190" s="24">
        <v>15441.79</v>
      </c>
      <c r="I190" s="29"/>
      <c r="J190" s="29"/>
      <c r="K190" s="29"/>
      <c r="L190" s="25">
        <v>66.400000000000006</v>
      </c>
      <c r="M190" s="60"/>
      <c r="N190" s="29"/>
      <c r="O190" s="29"/>
      <c r="P190" s="30">
        <v>0</v>
      </c>
      <c r="Q190" s="30">
        <v>0</v>
      </c>
      <c r="R190" s="30">
        <v>0</v>
      </c>
      <c r="S190" s="30">
        <v>0</v>
      </c>
      <c r="BY190" s="18"/>
      <c r="BZ190" s="19"/>
      <c r="CA190" s="2" t="s">
        <v>159</v>
      </c>
      <c r="CC190" s="36"/>
    </row>
    <row r="191" spans="1:81" customFormat="1" ht="15" x14ac:dyDescent="0.25">
      <c r="A191" s="26"/>
      <c r="B191" s="27"/>
      <c r="C191" s="39" t="s">
        <v>160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59"/>
      <c r="N191" s="39"/>
      <c r="O191" s="39"/>
      <c r="P191" s="39"/>
      <c r="Q191" s="39"/>
      <c r="R191" s="39"/>
      <c r="S191" s="40"/>
      <c r="BY191" s="18"/>
      <c r="BZ191" s="19"/>
      <c r="CB191" s="2" t="s">
        <v>160</v>
      </c>
      <c r="CC191" s="36"/>
    </row>
    <row r="192" spans="1:81" customFormat="1" ht="23.25" customHeight="1" x14ac:dyDescent="0.25">
      <c r="A192" s="20" t="s">
        <v>274</v>
      </c>
      <c r="B192" s="21" t="s">
        <v>162</v>
      </c>
      <c r="C192" s="41" t="s">
        <v>163</v>
      </c>
      <c r="D192" s="41"/>
      <c r="E192" s="41"/>
      <c r="F192" s="22" t="s">
        <v>32</v>
      </c>
      <c r="G192" s="23">
        <v>6.4000000000000003E-3</v>
      </c>
      <c r="H192" s="24">
        <v>10080.84</v>
      </c>
      <c r="I192" s="29"/>
      <c r="J192" s="29"/>
      <c r="K192" s="29"/>
      <c r="L192" s="25">
        <v>64.52</v>
      </c>
      <c r="M192" s="60"/>
      <c r="N192" s="29"/>
      <c r="O192" s="29"/>
      <c r="P192" s="30">
        <v>0</v>
      </c>
      <c r="Q192" s="30">
        <v>0</v>
      </c>
      <c r="R192" s="30">
        <v>0</v>
      </c>
      <c r="S192" s="30">
        <v>0</v>
      </c>
      <c r="BY192" s="18"/>
      <c r="BZ192" s="19"/>
      <c r="CA192" s="2" t="s">
        <v>163</v>
      </c>
      <c r="CC192" s="36"/>
    </row>
    <row r="193" spans="1:81" customFormat="1" ht="15" x14ac:dyDescent="0.25">
      <c r="A193" s="26"/>
      <c r="B193" s="27"/>
      <c r="C193" s="39" t="s">
        <v>164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59"/>
      <c r="N193" s="39"/>
      <c r="O193" s="39"/>
      <c r="P193" s="39"/>
      <c r="Q193" s="39"/>
      <c r="R193" s="39"/>
      <c r="S193" s="40"/>
      <c r="BY193" s="18"/>
      <c r="BZ193" s="19"/>
      <c r="CB193" s="2" t="s">
        <v>164</v>
      </c>
      <c r="CC193" s="36"/>
    </row>
    <row r="194" spans="1:81" customFormat="1" ht="34.5" customHeight="1" x14ac:dyDescent="0.25">
      <c r="A194" s="20" t="s">
        <v>275</v>
      </c>
      <c r="B194" s="21" t="s">
        <v>30</v>
      </c>
      <c r="C194" s="106" t="s">
        <v>31</v>
      </c>
      <c r="D194" s="107"/>
      <c r="E194" s="108"/>
      <c r="F194" s="22" t="s">
        <v>32</v>
      </c>
      <c r="G194" s="23">
        <v>4.3E-3</v>
      </c>
      <c r="H194" s="24">
        <f>I194+J194+K194</f>
        <v>237504.36749999999</v>
      </c>
      <c r="I194" s="24">
        <f>I19</f>
        <v>214500</v>
      </c>
      <c r="J194" s="25">
        <f>J19</f>
        <v>23000</v>
      </c>
      <c r="K194" s="25">
        <f>H196*0.05</f>
        <v>4.3674999999999997</v>
      </c>
      <c r="L194" s="25">
        <f>M194+N194+O194</f>
        <v>1021.26878025</v>
      </c>
      <c r="M194" s="58">
        <f>G194*I194</f>
        <v>922.35</v>
      </c>
      <c r="N194" s="25">
        <f>G194*J194</f>
        <v>98.9</v>
      </c>
      <c r="O194" s="25">
        <f>G194*K194</f>
        <v>1.8780249999999998E-2</v>
      </c>
      <c r="P194" s="25">
        <v>219.68</v>
      </c>
      <c r="Q194" s="25">
        <v>1.25</v>
      </c>
      <c r="R194" s="25">
        <v>0.71</v>
      </c>
      <c r="S194" s="30">
        <v>0</v>
      </c>
      <c r="BY194" s="18"/>
      <c r="BZ194" s="19"/>
      <c r="CA194" s="2" t="s">
        <v>31</v>
      </c>
      <c r="CC194" s="36"/>
    </row>
    <row r="195" spans="1:81" customFormat="1" ht="15" x14ac:dyDescent="0.25">
      <c r="A195" s="26"/>
      <c r="B195" s="27"/>
      <c r="C195" s="39" t="s">
        <v>276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59"/>
      <c r="N195" s="39"/>
      <c r="O195" s="39"/>
      <c r="P195" s="39"/>
      <c r="Q195" s="39"/>
      <c r="R195" s="39"/>
      <c r="S195" s="40"/>
      <c r="BY195" s="18"/>
      <c r="BZ195" s="19"/>
      <c r="CB195" s="2" t="s">
        <v>276</v>
      </c>
      <c r="CC195" s="36"/>
    </row>
    <row r="196" spans="1:81" customFormat="1" ht="33.75" customHeight="1" x14ac:dyDescent="0.25">
      <c r="A196" s="20" t="s">
        <v>277</v>
      </c>
      <c r="B196" s="21" t="s">
        <v>88</v>
      </c>
      <c r="C196" s="41" t="s">
        <v>89</v>
      </c>
      <c r="D196" s="41"/>
      <c r="E196" s="41"/>
      <c r="F196" s="22" t="s">
        <v>37</v>
      </c>
      <c r="G196" s="28">
        <v>8</v>
      </c>
      <c r="H196" s="24">
        <v>87.35</v>
      </c>
      <c r="I196" s="29"/>
      <c r="J196" s="29"/>
      <c r="K196" s="29"/>
      <c r="L196" s="25">
        <v>728.4</v>
      </c>
      <c r="M196" s="60"/>
      <c r="N196" s="29"/>
      <c r="O196" s="29"/>
      <c r="P196" s="30">
        <v>0</v>
      </c>
      <c r="Q196" s="30">
        <v>0</v>
      </c>
      <c r="R196" s="30">
        <v>0</v>
      </c>
      <c r="S196" s="30">
        <v>0</v>
      </c>
      <c r="BY196" s="18"/>
      <c r="BZ196" s="19"/>
      <c r="CA196" s="2" t="s">
        <v>89</v>
      </c>
      <c r="CC196" s="36"/>
    </row>
    <row r="197" spans="1:81" customFormat="1" ht="34.5" customHeight="1" x14ac:dyDescent="0.25">
      <c r="A197" s="20" t="s">
        <v>278</v>
      </c>
      <c r="B197" s="21" t="s">
        <v>79</v>
      </c>
      <c r="C197" s="106" t="s">
        <v>80</v>
      </c>
      <c r="D197" s="107"/>
      <c r="E197" s="108"/>
      <c r="F197" s="22" t="s">
        <v>32</v>
      </c>
      <c r="G197" s="23">
        <v>3.3099999999999997E-2</v>
      </c>
      <c r="H197" s="24">
        <f>I197+J197+K197</f>
        <v>8910.8335000000006</v>
      </c>
      <c r="I197" s="25">
        <f>I42</f>
        <v>6012.67</v>
      </c>
      <c r="J197" s="25">
        <f>J42</f>
        <v>2875</v>
      </c>
      <c r="K197" s="25">
        <f>H199*0.05</f>
        <v>23.163499999999999</v>
      </c>
      <c r="L197" s="25">
        <f>M197+N197+O197</f>
        <v>294.94858884999996</v>
      </c>
      <c r="M197" s="58">
        <f>G197*I197</f>
        <v>199.01937699999999</v>
      </c>
      <c r="N197" s="25">
        <f>G197*J197</f>
        <v>95.162499999999994</v>
      </c>
      <c r="O197" s="25">
        <f>G197*K197</f>
        <v>0.76671184999999986</v>
      </c>
      <c r="P197" s="30">
        <v>54</v>
      </c>
      <c r="Q197" s="25">
        <v>2.36</v>
      </c>
      <c r="R197" s="32">
        <v>2.5</v>
      </c>
      <c r="S197" s="25">
        <v>0.12</v>
      </c>
      <c r="BY197" s="18"/>
      <c r="BZ197" s="19"/>
      <c r="CA197" s="2" t="s">
        <v>80</v>
      </c>
      <c r="CC197" s="36"/>
    </row>
    <row r="198" spans="1:81" customFormat="1" ht="15" x14ac:dyDescent="0.25">
      <c r="A198" s="26"/>
      <c r="B198" s="27"/>
      <c r="C198" s="39" t="s">
        <v>279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59"/>
      <c r="N198" s="39"/>
      <c r="O198" s="39"/>
      <c r="P198" s="39"/>
      <c r="Q198" s="39"/>
      <c r="R198" s="39"/>
      <c r="S198" s="40"/>
      <c r="BY198" s="18"/>
      <c r="BZ198" s="19"/>
      <c r="CB198" s="2" t="s">
        <v>279</v>
      </c>
      <c r="CC198" s="36"/>
    </row>
    <row r="199" spans="1:81" customFormat="1" ht="45" customHeight="1" x14ac:dyDescent="0.25">
      <c r="A199" s="20" t="s">
        <v>280</v>
      </c>
      <c r="B199" s="21" t="s">
        <v>281</v>
      </c>
      <c r="C199" s="106" t="s">
        <v>84</v>
      </c>
      <c r="D199" s="107"/>
      <c r="E199" s="108"/>
      <c r="F199" s="22" t="s">
        <v>37</v>
      </c>
      <c r="G199" s="28">
        <v>4</v>
      </c>
      <c r="H199" s="24">
        <v>463.27</v>
      </c>
      <c r="I199" s="29"/>
      <c r="J199" s="29"/>
      <c r="K199" s="29"/>
      <c r="L199" s="24">
        <v>1931.58</v>
      </c>
      <c r="M199" s="60"/>
      <c r="N199" s="29"/>
      <c r="O199" s="29"/>
      <c r="P199" s="30">
        <v>0</v>
      </c>
      <c r="Q199" s="30">
        <v>0</v>
      </c>
      <c r="R199" s="30">
        <v>0</v>
      </c>
      <c r="S199" s="30">
        <v>0</v>
      </c>
      <c r="BY199" s="18"/>
      <c r="BZ199" s="19"/>
      <c r="CA199" s="2" t="s">
        <v>84</v>
      </c>
      <c r="CC199" s="36"/>
    </row>
    <row r="200" spans="1:81" customFormat="1" ht="23.25" customHeight="1" x14ac:dyDescent="0.25">
      <c r="A200" s="20" t="s">
        <v>282</v>
      </c>
      <c r="B200" s="21" t="s">
        <v>79</v>
      </c>
      <c r="C200" s="106" t="s">
        <v>283</v>
      </c>
      <c r="D200" s="107"/>
      <c r="E200" s="108"/>
      <c r="F200" s="22" t="s">
        <v>32</v>
      </c>
      <c r="G200" s="23">
        <v>2.2100000000000002E-2</v>
      </c>
      <c r="H200" s="24">
        <f>I200+J200+K200</f>
        <v>8910.8335000000006</v>
      </c>
      <c r="I200" s="25">
        <f>I42</f>
        <v>6012.67</v>
      </c>
      <c r="J200" s="25">
        <f>J42</f>
        <v>2875</v>
      </c>
      <c r="K200" s="25">
        <f>H202*0.05</f>
        <v>23.163499999999999</v>
      </c>
      <c r="L200" s="25">
        <f>M200+N200+O200</f>
        <v>196.92942034999999</v>
      </c>
      <c r="M200" s="58">
        <f>G200*I200</f>
        <v>132.88000700000001</v>
      </c>
      <c r="N200" s="25">
        <f>G200*J200</f>
        <v>63.537500000000001</v>
      </c>
      <c r="O200" s="25">
        <f>G200*K200</f>
        <v>0.51191335000000004</v>
      </c>
      <c r="P200" s="30">
        <v>54</v>
      </c>
      <c r="Q200" s="25">
        <v>1.74</v>
      </c>
      <c r="R200" s="32">
        <v>2.5</v>
      </c>
      <c r="S200" s="25">
        <v>0.08</v>
      </c>
      <c r="BY200" s="18"/>
      <c r="BZ200" s="19"/>
      <c r="CA200" s="2" t="s">
        <v>283</v>
      </c>
      <c r="CC200" s="36"/>
    </row>
    <row r="201" spans="1:81" customFormat="1" ht="15" x14ac:dyDescent="0.25">
      <c r="A201" s="26"/>
      <c r="B201" s="27"/>
      <c r="C201" s="39" t="s">
        <v>284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59"/>
      <c r="N201" s="39"/>
      <c r="O201" s="39"/>
      <c r="P201" s="39"/>
      <c r="Q201" s="39"/>
      <c r="R201" s="39"/>
      <c r="S201" s="40"/>
      <c r="BY201" s="18"/>
      <c r="BZ201" s="19"/>
      <c r="CB201" s="2" t="s">
        <v>284</v>
      </c>
      <c r="CC201" s="36"/>
    </row>
    <row r="202" spans="1:81" customFormat="1" ht="45" x14ac:dyDescent="0.25">
      <c r="A202" s="20" t="s">
        <v>285</v>
      </c>
      <c r="B202" s="21" t="s">
        <v>281</v>
      </c>
      <c r="C202" s="102" t="s">
        <v>84</v>
      </c>
      <c r="D202" s="102"/>
      <c r="E202" s="102"/>
      <c r="F202" s="22" t="s">
        <v>37</v>
      </c>
      <c r="G202" s="34">
        <v>2.7</v>
      </c>
      <c r="H202" s="24">
        <v>463.27</v>
      </c>
      <c r="I202" s="29"/>
      <c r="J202" s="29"/>
      <c r="K202" s="29"/>
      <c r="L202" s="24">
        <v>1303.81</v>
      </c>
      <c r="M202" s="60"/>
      <c r="N202" s="29"/>
      <c r="O202" s="29"/>
      <c r="P202" s="30">
        <v>0</v>
      </c>
      <c r="Q202" s="30">
        <v>0</v>
      </c>
      <c r="R202" s="30">
        <v>0</v>
      </c>
      <c r="S202" s="30">
        <v>0</v>
      </c>
      <c r="BY202" s="18"/>
      <c r="BZ202" s="19"/>
      <c r="CA202" s="2" t="s">
        <v>84</v>
      </c>
      <c r="CC202" s="36"/>
    </row>
    <row r="203" spans="1:81" customFormat="1" ht="15" customHeight="1" x14ac:dyDescent="0.25">
      <c r="A203" s="117" t="s">
        <v>90</v>
      </c>
      <c r="B203" s="118"/>
      <c r="C203" s="118"/>
      <c r="D203" s="118"/>
      <c r="E203" s="119"/>
      <c r="F203" s="47"/>
      <c r="G203" s="47"/>
      <c r="H203" s="47"/>
      <c r="I203" s="47"/>
      <c r="J203" s="47"/>
      <c r="K203" s="47"/>
      <c r="L203" s="47"/>
      <c r="M203" s="57"/>
      <c r="N203" s="47"/>
      <c r="O203" s="47"/>
      <c r="P203" s="47"/>
      <c r="Q203" s="47"/>
      <c r="R203" s="47"/>
      <c r="S203" s="47"/>
      <c r="BY203" s="18"/>
      <c r="BZ203" s="19" t="s">
        <v>90</v>
      </c>
      <c r="CC203" s="36"/>
    </row>
    <row r="204" spans="1:81" customFormat="1" ht="57" x14ac:dyDescent="0.25">
      <c r="A204" s="20" t="s">
        <v>286</v>
      </c>
      <c r="B204" s="21" t="s">
        <v>92</v>
      </c>
      <c r="C204" s="102" t="s">
        <v>93</v>
      </c>
      <c r="D204" s="102"/>
      <c r="E204" s="102"/>
      <c r="F204" s="22" t="s">
        <v>37</v>
      </c>
      <c r="G204" s="28">
        <v>4</v>
      </c>
      <c r="H204" s="24">
        <f>I204+J204+K204</f>
        <v>8910.2165000000005</v>
      </c>
      <c r="I204" s="25">
        <f>I49</f>
        <v>6012.67</v>
      </c>
      <c r="J204" s="29">
        <f>J49</f>
        <v>2875</v>
      </c>
      <c r="K204" s="25">
        <f>H205*0.05</f>
        <v>22.546500000000002</v>
      </c>
      <c r="L204" s="25">
        <f>M204+N204+O204</f>
        <v>35640.866000000002</v>
      </c>
      <c r="M204" s="58">
        <f>G204*I204</f>
        <v>24050.68</v>
      </c>
      <c r="N204" s="29">
        <f>G204*J204</f>
        <v>11500</v>
      </c>
      <c r="O204" s="29">
        <f>G204*K204</f>
        <v>90.186000000000007</v>
      </c>
      <c r="P204" s="25">
        <v>1.38</v>
      </c>
      <c r="Q204" s="32">
        <v>7.3</v>
      </c>
      <c r="R204" s="30">
        <v>0</v>
      </c>
      <c r="S204" s="30">
        <v>0</v>
      </c>
      <c r="BY204" s="18"/>
      <c r="BZ204" s="19"/>
      <c r="CA204" s="2" t="s">
        <v>93</v>
      </c>
      <c r="CC204" s="36"/>
    </row>
    <row r="205" spans="1:81" customFormat="1" ht="33.75" x14ac:dyDescent="0.25">
      <c r="A205" s="20" t="s">
        <v>287</v>
      </c>
      <c r="B205" s="21" t="s">
        <v>95</v>
      </c>
      <c r="C205" s="102" t="s">
        <v>96</v>
      </c>
      <c r="D205" s="102"/>
      <c r="E205" s="102"/>
      <c r="F205" s="22" t="s">
        <v>37</v>
      </c>
      <c r="G205" s="28">
        <v>4</v>
      </c>
      <c r="H205" s="24">
        <v>450.93</v>
      </c>
      <c r="I205" s="29"/>
      <c r="J205" s="29"/>
      <c r="K205" s="29"/>
      <c r="L205" s="24">
        <v>1880.13</v>
      </c>
      <c r="M205" s="60"/>
      <c r="N205" s="29"/>
      <c r="O205" s="29"/>
      <c r="P205" s="30">
        <v>0</v>
      </c>
      <c r="Q205" s="30">
        <v>0</v>
      </c>
      <c r="R205" s="30">
        <v>0</v>
      </c>
      <c r="S205" s="30">
        <v>0</v>
      </c>
      <c r="BY205" s="18"/>
      <c r="BZ205" s="19"/>
      <c r="CA205" s="2" t="s">
        <v>96</v>
      </c>
      <c r="CC205" s="36"/>
    </row>
    <row r="206" spans="1:81" customFormat="1" ht="34.5" x14ac:dyDescent="0.25">
      <c r="A206" s="20" t="s">
        <v>288</v>
      </c>
      <c r="B206" s="21" t="s">
        <v>98</v>
      </c>
      <c r="C206" s="102" t="s">
        <v>99</v>
      </c>
      <c r="D206" s="102"/>
      <c r="E206" s="102"/>
      <c r="F206" s="22" t="s">
        <v>54</v>
      </c>
      <c r="G206" s="34">
        <v>0.3</v>
      </c>
      <c r="H206" s="24">
        <f>I206+J206+K206</f>
        <v>8896.1514999999999</v>
      </c>
      <c r="I206" s="25">
        <f>I51</f>
        <v>6012.67</v>
      </c>
      <c r="J206" s="25">
        <f>J51</f>
        <v>2875</v>
      </c>
      <c r="K206" s="25">
        <f>H208*0.05</f>
        <v>8.4815000000000005</v>
      </c>
      <c r="L206" s="25">
        <f>M206+N206+O206</f>
        <v>2668.8454499999998</v>
      </c>
      <c r="M206" s="58">
        <f>G206*I206</f>
        <v>1803.8009999999999</v>
      </c>
      <c r="N206" s="25">
        <f>G206*J206</f>
        <v>862.5</v>
      </c>
      <c r="O206" s="25">
        <f>G206*K206</f>
        <v>2.5444499999999999</v>
      </c>
      <c r="P206" s="25">
        <v>29.68</v>
      </c>
      <c r="Q206" s="25">
        <v>11.78</v>
      </c>
      <c r="R206" s="32">
        <v>0.4</v>
      </c>
      <c r="S206" s="25">
        <v>0.17</v>
      </c>
      <c r="BY206" s="18"/>
      <c r="BZ206" s="19"/>
      <c r="CA206" s="2" t="s">
        <v>99</v>
      </c>
      <c r="CC206" s="36"/>
    </row>
    <row r="207" spans="1:81" customFormat="1" ht="15" x14ac:dyDescent="0.25">
      <c r="A207" s="26"/>
      <c r="B207" s="27"/>
      <c r="C207" s="39" t="s">
        <v>100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59"/>
      <c r="N207" s="39"/>
      <c r="O207" s="39"/>
      <c r="P207" s="39"/>
      <c r="Q207" s="39"/>
      <c r="R207" s="39"/>
      <c r="S207" s="40"/>
      <c r="BY207" s="18"/>
      <c r="BZ207" s="19"/>
      <c r="CB207" s="2" t="s">
        <v>100</v>
      </c>
      <c r="CC207" s="36"/>
    </row>
    <row r="208" spans="1:81" customFormat="1" ht="45" customHeight="1" x14ac:dyDescent="0.25">
      <c r="A208" s="20" t="s">
        <v>289</v>
      </c>
      <c r="B208" s="21" t="s">
        <v>102</v>
      </c>
      <c r="C208" s="106" t="s">
        <v>103</v>
      </c>
      <c r="D208" s="107"/>
      <c r="E208" s="108"/>
      <c r="F208" s="22" t="s">
        <v>77</v>
      </c>
      <c r="G208" s="34">
        <v>30.6</v>
      </c>
      <c r="H208" s="24">
        <v>169.63</v>
      </c>
      <c r="I208" s="29"/>
      <c r="J208" s="29"/>
      <c r="K208" s="29"/>
      <c r="L208" s="24">
        <v>5410.56</v>
      </c>
      <c r="M208" s="60"/>
      <c r="N208" s="29"/>
      <c r="O208" s="29"/>
      <c r="P208" s="30">
        <v>0</v>
      </c>
      <c r="Q208" s="30">
        <v>0</v>
      </c>
      <c r="R208" s="30">
        <v>0</v>
      </c>
      <c r="S208" s="30">
        <v>0</v>
      </c>
      <c r="BY208" s="18"/>
      <c r="BZ208" s="19"/>
      <c r="CA208" s="2" t="s">
        <v>103</v>
      </c>
      <c r="CC208" s="36"/>
    </row>
    <row r="209" spans="1:81" customFormat="1" ht="15" x14ac:dyDescent="0.25">
      <c r="A209" s="26"/>
      <c r="B209" s="27"/>
      <c r="C209" s="39" t="s">
        <v>104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59"/>
      <c r="N209" s="39"/>
      <c r="O209" s="39"/>
      <c r="P209" s="39"/>
      <c r="Q209" s="39"/>
      <c r="R209" s="39"/>
      <c r="S209" s="40"/>
      <c r="BY209" s="18"/>
      <c r="BZ209" s="19"/>
      <c r="CB209" s="2" t="s">
        <v>104</v>
      </c>
      <c r="CC209" s="36"/>
    </row>
    <row r="210" spans="1:81" customFormat="1" ht="23.25" customHeight="1" x14ac:dyDescent="0.25">
      <c r="A210" s="20" t="s">
        <v>290</v>
      </c>
      <c r="B210" s="21" t="s">
        <v>106</v>
      </c>
      <c r="C210" s="106" t="s">
        <v>107</v>
      </c>
      <c r="D210" s="107"/>
      <c r="E210" s="108"/>
      <c r="F210" s="22" t="s">
        <v>41</v>
      </c>
      <c r="G210" s="33">
        <v>4.2000000000000003E-2</v>
      </c>
      <c r="H210" s="24">
        <f>I210+J210+K210</f>
        <v>8896.4189999999999</v>
      </c>
      <c r="I210" s="25">
        <f>I55</f>
        <v>6012.67</v>
      </c>
      <c r="J210" s="25">
        <f>J55</f>
        <v>2875</v>
      </c>
      <c r="K210" s="25">
        <f>H212*0.05</f>
        <v>8.7490000000000006</v>
      </c>
      <c r="L210" s="25">
        <f>M210+N210+O210</f>
        <v>373.64959800000003</v>
      </c>
      <c r="M210" s="58">
        <f>G210*I210</f>
        <v>252.53214000000003</v>
      </c>
      <c r="N210" s="25">
        <f>G210*J210</f>
        <v>120.75000000000001</v>
      </c>
      <c r="O210" s="25">
        <f>G210*K210</f>
        <v>0.36745800000000006</v>
      </c>
      <c r="P210" s="25">
        <v>62.41</v>
      </c>
      <c r="Q210" s="25">
        <v>3.47</v>
      </c>
      <c r="R210" s="25">
        <v>0.26</v>
      </c>
      <c r="S210" s="25">
        <v>0.02</v>
      </c>
      <c r="BY210" s="18"/>
      <c r="BZ210" s="19"/>
      <c r="CA210" s="2" t="s">
        <v>107</v>
      </c>
      <c r="CC210" s="36"/>
    </row>
    <row r="211" spans="1:81" customFormat="1" ht="15" x14ac:dyDescent="0.25">
      <c r="A211" s="26"/>
      <c r="B211" s="27"/>
      <c r="C211" s="39" t="s">
        <v>108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59"/>
      <c r="N211" s="39"/>
      <c r="O211" s="39"/>
      <c r="P211" s="39"/>
      <c r="Q211" s="39"/>
      <c r="R211" s="39"/>
      <c r="S211" s="40"/>
      <c r="BY211" s="18"/>
      <c r="BZ211" s="19"/>
      <c r="CB211" s="2" t="s">
        <v>108</v>
      </c>
      <c r="CC211" s="36"/>
    </row>
    <row r="212" spans="1:81" customFormat="1" ht="33.75" customHeight="1" x14ac:dyDescent="0.25">
      <c r="A212" s="20" t="s">
        <v>291</v>
      </c>
      <c r="B212" s="21" t="s">
        <v>110</v>
      </c>
      <c r="C212" s="106" t="s">
        <v>111</v>
      </c>
      <c r="D212" s="107"/>
      <c r="E212" s="108"/>
      <c r="F212" s="22" t="s">
        <v>112</v>
      </c>
      <c r="G212" s="34">
        <v>6.3</v>
      </c>
      <c r="H212" s="24">
        <v>174.98</v>
      </c>
      <c r="I212" s="29"/>
      <c r="J212" s="29"/>
      <c r="K212" s="29"/>
      <c r="L212" s="24">
        <v>1149.07</v>
      </c>
      <c r="M212" s="60"/>
      <c r="N212" s="29"/>
      <c r="O212" s="29"/>
      <c r="P212" s="30">
        <v>0</v>
      </c>
      <c r="Q212" s="30">
        <v>0</v>
      </c>
      <c r="R212" s="30">
        <v>0</v>
      </c>
      <c r="S212" s="30">
        <v>0</v>
      </c>
      <c r="BY212" s="18"/>
      <c r="BZ212" s="19"/>
      <c r="CA212" s="2" t="s">
        <v>111</v>
      </c>
      <c r="CC212" s="36"/>
    </row>
    <row r="213" spans="1:81" customFormat="1" ht="34.5" customHeight="1" x14ac:dyDescent="0.25">
      <c r="A213" s="20" t="s">
        <v>292</v>
      </c>
      <c r="B213" s="21" t="s">
        <v>114</v>
      </c>
      <c r="C213" s="106" t="s">
        <v>115</v>
      </c>
      <c r="D213" s="107"/>
      <c r="E213" s="108"/>
      <c r="F213" s="22" t="s">
        <v>54</v>
      </c>
      <c r="G213" s="31">
        <v>2.16</v>
      </c>
      <c r="H213" s="24">
        <f>I213+J213+K213</f>
        <v>8896.1514999999999</v>
      </c>
      <c r="I213" s="25">
        <f>I51</f>
        <v>6012.67</v>
      </c>
      <c r="J213" s="25">
        <f>J51</f>
        <v>2875</v>
      </c>
      <c r="K213" s="25">
        <f>H215*0.05</f>
        <v>8.4815000000000005</v>
      </c>
      <c r="L213" s="24">
        <f>M213+N213+O213</f>
        <v>19215.687239999999</v>
      </c>
      <c r="M213" s="58">
        <f>G213*I213</f>
        <v>12987.367200000001</v>
      </c>
      <c r="N213" s="24">
        <f>G213*J213</f>
        <v>6210</v>
      </c>
      <c r="O213" s="25">
        <f>G213*K213</f>
        <v>18.320040000000002</v>
      </c>
      <c r="P213" s="25">
        <v>24.48</v>
      </c>
      <c r="Q213" s="25">
        <v>76.92</v>
      </c>
      <c r="R213" s="25">
        <v>19.96</v>
      </c>
      <c r="S213" s="25">
        <v>61.98</v>
      </c>
      <c r="BY213" s="18"/>
      <c r="BZ213" s="19"/>
      <c r="CA213" s="2" t="s">
        <v>115</v>
      </c>
      <c r="CC213" s="36"/>
    </row>
    <row r="214" spans="1:81" customFormat="1" ht="15" x14ac:dyDescent="0.25">
      <c r="A214" s="26"/>
      <c r="B214" s="27"/>
      <c r="C214" s="39" t="s">
        <v>293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59"/>
      <c r="N214" s="39"/>
      <c r="O214" s="39"/>
      <c r="P214" s="39"/>
      <c r="Q214" s="39"/>
      <c r="R214" s="39"/>
      <c r="S214" s="40"/>
      <c r="BY214" s="18"/>
      <c r="BZ214" s="19"/>
      <c r="CB214" s="2" t="s">
        <v>293</v>
      </c>
      <c r="CC214" s="36"/>
    </row>
    <row r="215" spans="1:81" customFormat="1" ht="45" customHeight="1" x14ac:dyDescent="0.25">
      <c r="A215" s="20" t="s">
        <v>294</v>
      </c>
      <c r="B215" s="21" t="s">
        <v>102</v>
      </c>
      <c r="C215" s="106" t="s">
        <v>103</v>
      </c>
      <c r="D215" s="107"/>
      <c r="E215" s="108"/>
      <c r="F215" s="22" t="s">
        <v>77</v>
      </c>
      <c r="G215" s="31">
        <v>220.32</v>
      </c>
      <c r="H215" s="24">
        <v>169.63</v>
      </c>
      <c r="I215" s="29"/>
      <c r="J215" s="29"/>
      <c r="K215" s="29"/>
      <c r="L215" s="24">
        <v>38956</v>
      </c>
      <c r="M215" s="60"/>
      <c r="N215" s="29"/>
      <c r="O215" s="29"/>
      <c r="P215" s="30">
        <v>0</v>
      </c>
      <c r="Q215" s="30">
        <v>0</v>
      </c>
      <c r="R215" s="30">
        <v>0</v>
      </c>
      <c r="S215" s="30">
        <v>0</v>
      </c>
      <c r="BY215" s="18"/>
      <c r="BZ215" s="19"/>
      <c r="CA215" s="2" t="s">
        <v>103</v>
      </c>
      <c r="CC215" s="36"/>
    </row>
    <row r="216" spans="1:81" customFormat="1" ht="15" x14ac:dyDescent="0.25">
      <c r="A216" s="26"/>
      <c r="B216" s="27"/>
      <c r="C216" s="39" t="s">
        <v>295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59"/>
      <c r="N216" s="39"/>
      <c r="O216" s="39"/>
      <c r="P216" s="39"/>
      <c r="Q216" s="39"/>
      <c r="R216" s="39"/>
      <c r="S216" s="40"/>
      <c r="BY216" s="18"/>
      <c r="BZ216" s="19"/>
      <c r="CB216" s="2" t="s">
        <v>295</v>
      </c>
      <c r="CC216" s="36"/>
    </row>
    <row r="217" spans="1:81" customFormat="1" ht="45.75" customHeight="1" x14ac:dyDescent="0.25">
      <c r="A217" s="20" t="s">
        <v>296</v>
      </c>
      <c r="B217" s="21" t="s">
        <v>98</v>
      </c>
      <c r="C217" s="106" t="s">
        <v>297</v>
      </c>
      <c r="D217" s="107"/>
      <c r="E217" s="108"/>
      <c r="F217" s="22" t="s">
        <v>54</v>
      </c>
      <c r="G217" s="31">
        <v>0.05</v>
      </c>
      <c r="H217" s="24">
        <f>I217+J217+K217</f>
        <v>8896.1514999999999</v>
      </c>
      <c r="I217" s="25">
        <f>I51</f>
        <v>6012.67</v>
      </c>
      <c r="J217" s="25">
        <f>J51</f>
        <v>2875</v>
      </c>
      <c r="K217" s="25">
        <f>H219*0.05</f>
        <v>8.4815000000000005</v>
      </c>
      <c r="L217" s="25">
        <f>M217+N217+O217</f>
        <v>444.80757500000004</v>
      </c>
      <c r="M217" s="58">
        <f>G217*I217</f>
        <v>300.63350000000003</v>
      </c>
      <c r="N217" s="25">
        <f>G217*J217</f>
        <v>143.75</v>
      </c>
      <c r="O217" s="25">
        <f>G217*K217</f>
        <v>0.42407500000000004</v>
      </c>
      <c r="P217" s="25">
        <v>29.68</v>
      </c>
      <c r="Q217" s="25">
        <v>2.16</v>
      </c>
      <c r="R217" s="32">
        <v>0.4</v>
      </c>
      <c r="S217" s="25">
        <v>0.03</v>
      </c>
      <c r="BY217" s="18"/>
      <c r="BZ217" s="19"/>
      <c r="CA217" s="2" t="s">
        <v>297</v>
      </c>
      <c r="CC217" s="36"/>
    </row>
    <row r="218" spans="1:81" customFormat="1" ht="15" x14ac:dyDescent="0.25">
      <c r="A218" s="26"/>
      <c r="B218" s="27"/>
      <c r="C218" s="39" t="s">
        <v>298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59"/>
      <c r="N218" s="39"/>
      <c r="O218" s="39"/>
      <c r="P218" s="39"/>
      <c r="Q218" s="39"/>
      <c r="R218" s="39"/>
      <c r="S218" s="40"/>
      <c r="BY218" s="18"/>
      <c r="BZ218" s="19"/>
      <c r="CB218" s="2" t="s">
        <v>298</v>
      </c>
      <c r="CC218" s="36"/>
    </row>
    <row r="219" spans="1:81" customFormat="1" ht="45" customHeight="1" x14ac:dyDescent="0.25">
      <c r="A219" s="20" t="s">
        <v>299</v>
      </c>
      <c r="B219" s="21" t="s">
        <v>102</v>
      </c>
      <c r="C219" s="106" t="s">
        <v>103</v>
      </c>
      <c r="D219" s="107"/>
      <c r="E219" s="108"/>
      <c r="F219" s="22" t="s">
        <v>77</v>
      </c>
      <c r="G219" s="34">
        <v>5.0999999999999996</v>
      </c>
      <c r="H219" s="24">
        <v>169.63</v>
      </c>
      <c r="I219" s="29"/>
      <c r="J219" s="29"/>
      <c r="K219" s="29"/>
      <c r="L219" s="25">
        <v>901.76</v>
      </c>
      <c r="M219" s="60"/>
      <c r="N219" s="29"/>
      <c r="O219" s="29"/>
      <c r="P219" s="30">
        <v>0</v>
      </c>
      <c r="Q219" s="30">
        <v>0</v>
      </c>
      <c r="R219" s="30">
        <v>0</v>
      </c>
      <c r="S219" s="30">
        <v>0</v>
      </c>
      <c r="BY219" s="18"/>
      <c r="BZ219" s="19"/>
      <c r="CA219" s="2" t="s">
        <v>103</v>
      </c>
      <c r="CC219" s="36"/>
    </row>
    <row r="220" spans="1:81" customFormat="1" ht="15" x14ac:dyDescent="0.25">
      <c r="A220" s="26"/>
      <c r="B220" s="27"/>
      <c r="C220" s="39" t="s">
        <v>300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59"/>
      <c r="N220" s="39"/>
      <c r="O220" s="39"/>
      <c r="P220" s="39"/>
      <c r="Q220" s="39"/>
      <c r="R220" s="39"/>
      <c r="S220" s="40"/>
      <c r="BY220" s="18"/>
      <c r="BZ220" s="19"/>
      <c r="CB220" s="2" t="s">
        <v>300</v>
      </c>
      <c r="CC220" s="36"/>
    </row>
    <row r="221" spans="1:81" customFormat="1" ht="45.75" customHeight="1" x14ac:dyDescent="0.25">
      <c r="A221" s="20" t="s">
        <v>301</v>
      </c>
      <c r="B221" s="21" t="s">
        <v>98</v>
      </c>
      <c r="C221" s="106" t="s">
        <v>302</v>
      </c>
      <c r="D221" s="107"/>
      <c r="E221" s="108"/>
      <c r="F221" s="22" t="s">
        <v>54</v>
      </c>
      <c r="G221" s="34">
        <v>0.1</v>
      </c>
      <c r="H221" s="24">
        <f>I221+J221+K221</f>
        <v>8896.1514999999999</v>
      </c>
      <c r="I221" s="25">
        <f>I51</f>
        <v>6012.67</v>
      </c>
      <c r="J221" s="25">
        <f>J51</f>
        <v>2875</v>
      </c>
      <c r="K221" s="25">
        <f>H223*0.05</f>
        <v>8.4815000000000005</v>
      </c>
      <c r="L221" s="25">
        <f>M221+N221+O221</f>
        <v>889.61515000000009</v>
      </c>
      <c r="M221" s="58">
        <f>G221*I221</f>
        <v>601.26700000000005</v>
      </c>
      <c r="N221" s="25">
        <f>G221*J221</f>
        <v>287.5</v>
      </c>
      <c r="O221" s="25">
        <f>G221*K221</f>
        <v>0.84815000000000007</v>
      </c>
      <c r="P221" s="25">
        <v>29.68</v>
      </c>
      <c r="Q221" s="25">
        <v>4.32</v>
      </c>
      <c r="R221" s="32">
        <v>0.4</v>
      </c>
      <c r="S221" s="25">
        <v>0.06</v>
      </c>
      <c r="BY221" s="18"/>
      <c r="BZ221" s="19"/>
      <c r="CA221" s="2" t="s">
        <v>302</v>
      </c>
      <c r="CC221" s="36"/>
    </row>
    <row r="222" spans="1:81" customFormat="1" ht="15" x14ac:dyDescent="0.25">
      <c r="A222" s="26"/>
      <c r="B222" s="27"/>
      <c r="C222" s="39" t="s">
        <v>303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59"/>
      <c r="N222" s="39"/>
      <c r="O222" s="39"/>
      <c r="P222" s="39"/>
      <c r="Q222" s="39"/>
      <c r="R222" s="39"/>
      <c r="S222" s="40"/>
      <c r="BY222" s="18"/>
      <c r="BZ222" s="19"/>
      <c r="CB222" s="2" t="s">
        <v>303</v>
      </c>
      <c r="CC222" s="36"/>
    </row>
    <row r="223" spans="1:81" customFormat="1" ht="45" customHeight="1" x14ac:dyDescent="0.25">
      <c r="A223" s="20" t="s">
        <v>304</v>
      </c>
      <c r="B223" s="21" t="s">
        <v>102</v>
      </c>
      <c r="C223" s="106" t="s">
        <v>103</v>
      </c>
      <c r="D223" s="107"/>
      <c r="E223" s="108"/>
      <c r="F223" s="22" t="s">
        <v>77</v>
      </c>
      <c r="G223" s="34">
        <v>10.199999999999999</v>
      </c>
      <c r="H223" s="24">
        <v>169.63</v>
      </c>
      <c r="I223" s="29"/>
      <c r="J223" s="29"/>
      <c r="K223" s="29"/>
      <c r="L223" s="24">
        <v>1803.52</v>
      </c>
      <c r="M223" s="60"/>
      <c r="N223" s="29"/>
      <c r="O223" s="29"/>
      <c r="P223" s="30">
        <v>0</v>
      </c>
      <c r="Q223" s="30">
        <v>0</v>
      </c>
      <c r="R223" s="30">
        <v>0</v>
      </c>
      <c r="S223" s="30">
        <v>0</v>
      </c>
      <c r="BY223" s="18"/>
      <c r="BZ223" s="19"/>
      <c r="CA223" s="2" t="s">
        <v>103</v>
      </c>
      <c r="CC223" s="36"/>
    </row>
    <row r="224" spans="1:81" customFormat="1" ht="15" x14ac:dyDescent="0.25">
      <c r="A224" s="26"/>
      <c r="B224" s="27"/>
      <c r="C224" s="39" t="s">
        <v>305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59"/>
      <c r="N224" s="39"/>
      <c r="O224" s="39"/>
      <c r="P224" s="39"/>
      <c r="Q224" s="39"/>
      <c r="R224" s="39"/>
      <c r="S224" s="40"/>
      <c r="BY224" s="18"/>
      <c r="BZ224" s="19"/>
      <c r="CB224" s="2" t="s">
        <v>305</v>
      </c>
      <c r="CC224" s="36"/>
    </row>
    <row r="225" spans="1:81" customFormat="1" ht="34.5" customHeight="1" x14ac:dyDescent="0.25">
      <c r="A225" s="20" t="s">
        <v>306</v>
      </c>
      <c r="B225" s="21" t="s">
        <v>98</v>
      </c>
      <c r="C225" s="106" t="s">
        <v>99</v>
      </c>
      <c r="D225" s="107"/>
      <c r="E225" s="108"/>
      <c r="F225" s="22" t="s">
        <v>54</v>
      </c>
      <c r="G225" s="31">
        <v>0.16</v>
      </c>
      <c r="H225" s="24">
        <f>I225+J225+K225</f>
        <v>8896.1514999999999</v>
      </c>
      <c r="I225" s="25">
        <f>I51</f>
        <v>6012.67</v>
      </c>
      <c r="J225" s="25">
        <f>J51</f>
        <v>2875</v>
      </c>
      <c r="K225" s="25">
        <f>H227*0.05</f>
        <v>8.4815000000000005</v>
      </c>
      <c r="L225" s="25">
        <f>M225+N225+O225</f>
        <v>1423.3842400000001</v>
      </c>
      <c r="M225" s="58">
        <f>G225*I225</f>
        <v>962.02719999999999</v>
      </c>
      <c r="N225" s="25">
        <f>G225*J225</f>
        <v>460</v>
      </c>
      <c r="O225" s="25">
        <f>G225*K225</f>
        <v>1.35704</v>
      </c>
      <c r="P225" s="25">
        <v>29.68</v>
      </c>
      <c r="Q225" s="25">
        <v>6.28</v>
      </c>
      <c r="R225" s="32">
        <v>0.4</v>
      </c>
      <c r="S225" s="25">
        <v>0.09</v>
      </c>
      <c r="BY225" s="18"/>
      <c r="BZ225" s="19"/>
      <c r="CA225" s="2" t="s">
        <v>99</v>
      </c>
      <c r="CC225" s="36"/>
    </row>
    <row r="226" spans="1:81" customFormat="1" ht="15" x14ac:dyDescent="0.25">
      <c r="A226" s="26"/>
      <c r="B226" s="27"/>
      <c r="C226" s="39" t="s">
        <v>235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59"/>
      <c r="N226" s="39"/>
      <c r="O226" s="39"/>
      <c r="P226" s="39"/>
      <c r="Q226" s="39"/>
      <c r="R226" s="39"/>
      <c r="S226" s="40"/>
      <c r="BY226" s="18"/>
      <c r="BZ226" s="19"/>
      <c r="CB226" s="2" t="s">
        <v>235</v>
      </c>
      <c r="CC226" s="36"/>
    </row>
    <row r="227" spans="1:81" customFormat="1" ht="45" customHeight="1" x14ac:dyDescent="0.25">
      <c r="A227" s="20" t="s">
        <v>307</v>
      </c>
      <c r="B227" s="21" t="s">
        <v>102</v>
      </c>
      <c r="C227" s="106" t="s">
        <v>103</v>
      </c>
      <c r="D227" s="107"/>
      <c r="E227" s="108"/>
      <c r="F227" s="22" t="s">
        <v>77</v>
      </c>
      <c r="G227" s="31">
        <v>16.32</v>
      </c>
      <c r="H227" s="24">
        <v>169.63</v>
      </c>
      <c r="I227" s="29"/>
      <c r="J227" s="29"/>
      <c r="K227" s="29"/>
      <c r="L227" s="24">
        <v>2885.63</v>
      </c>
      <c r="M227" s="60"/>
      <c r="N227" s="29"/>
      <c r="O227" s="29"/>
      <c r="P227" s="30">
        <v>0</v>
      </c>
      <c r="Q227" s="30">
        <v>0</v>
      </c>
      <c r="R227" s="30">
        <v>0</v>
      </c>
      <c r="S227" s="30">
        <v>0</v>
      </c>
      <c r="BY227" s="18"/>
      <c r="BZ227" s="19"/>
      <c r="CA227" s="2" t="s">
        <v>103</v>
      </c>
      <c r="CC227" s="36"/>
    </row>
    <row r="228" spans="1:81" customFormat="1" ht="15" x14ac:dyDescent="0.25">
      <c r="A228" s="26"/>
      <c r="B228" s="27"/>
      <c r="C228" s="39" t="s">
        <v>308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59"/>
      <c r="N228" s="39"/>
      <c r="O228" s="39"/>
      <c r="P228" s="39"/>
      <c r="Q228" s="39"/>
      <c r="R228" s="39"/>
      <c r="S228" s="40"/>
      <c r="BY228" s="18"/>
      <c r="BZ228" s="19"/>
      <c r="CB228" s="2" t="s">
        <v>308</v>
      </c>
      <c r="CC228" s="36"/>
    </row>
    <row r="229" spans="1:81" customFormat="1" ht="34.5" customHeight="1" x14ac:dyDescent="0.25">
      <c r="A229" s="20" t="s">
        <v>309</v>
      </c>
      <c r="B229" s="21" t="s">
        <v>98</v>
      </c>
      <c r="C229" s="106" t="s">
        <v>99</v>
      </c>
      <c r="D229" s="107"/>
      <c r="E229" s="108"/>
      <c r="F229" s="22" t="s">
        <v>54</v>
      </c>
      <c r="G229" s="34">
        <v>0.6</v>
      </c>
      <c r="H229" s="24">
        <f>I229+J229+K229</f>
        <v>8896.1514999999999</v>
      </c>
      <c r="I229" s="25">
        <f>I51</f>
        <v>6012.67</v>
      </c>
      <c r="J229" s="25">
        <f>J51</f>
        <v>2875</v>
      </c>
      <c r="K229" s="25">
        <f>H231*0.05</f>
        <v>8.4815000000000005</v>
      </c>
      <c r="L229" s="25">
        <f>M229+N229+O229</f>
        <v>5337.6908999999996</v>
      </c>
      <c r="M229" s="58">
        <f>G229*I229</f>
        <v>3607.6019999999999</v>
      </c>
      <c r="N229" s="25">
        <f>G229*J229</f>
        <v>1725</v>
      </c>
      <c r="O229" s="25">
        <f>G229*K229</f>
        <v>5.0888999999999998</v>
      </c>
      <c r="P229" s="25">
        <v>29.68</v>
      </c>
      <c r="Q229" s="25">
        <v>23.55</v>
      </c>
      <c r="R229" s="32">
        <v>0.4</v>
      </c>
      <c r="S229" s="25">
        <v>0.35</v>
      </c>
      <c r="BY229" s="18"/>
      <c r="BZ229" s="19"/>
      <c r="CA229" s="2" t="s">
        <v>99</v>
      </c>
      <c r="CC229" s="36"/>
    </row>
    <row r="230" spans="1:81" customFormat="1" ht="15" x14ac:dyDescent="0.25">
      <c r="A230" s="26"/>
      <c r="B230" s="27"/>
      <c r="C230" s="39" t="s">
        <v>310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59"/>
      <c r="N230" s="39"/>
      <c r="O230" s="39"/>
      <c r="P230" s="39"/>
      <c r="Q230" s="39"/>
      <c r="R230" s="39"/>
      <c r="S230" s="40"/>
      <c r="BY230" s="18"/>
      <c r="BZ230" s="19"/>
      <c r="CB230" s="2" t="s">
        <v>310</v>
      </c>
      <c r="CC230" s="36"/>
    </row>
    <row r="231" spans="1:81" customFormat="1" ht="45" customHeight="1" x14ac:dyDescent="0.25">
      <c r="A231" s="20" t="s">
        <v>311</v>
      </c>
      <c r="B231" s="21" t="s">
        <v>102</v>
      </c>
      <c r="C231" s="106" t="s">
        <v>103</v>
      </c>
      <c r="D231" s="107"/>
      <c r="E231" s="108"/>
      <c r="F231" s="22" t="s">
        <v>77</v>
      </c>
      <c r="G231" s="34">
        <v>61.2</v>
      </c>
      <c r="H231" s="24">
        <v>169.63</v>
      </c>
      <c r="I231" s="29"/>
      <c r="J231" s="29"/>
      <c r="K231" s="29"/>
      <c r="L231" s="24">
        <v>10821.11</v>
      </c>
      <c r="M231" s="60"/>
      <c r="N231" s="29"/>
      <c r="O231" s="29"/>
      <c r="P231" s="30">
        <v>0</v>
      </c>
      <c r="Q231" s="30">
        <v>0</v>
      </c>
      <c r="R231" s="30">
        <v>0</v>
      </c>
      <c r="S231" s="30">
        <v>0</v>
      </c>
      <c r="BY231" s="18"/>
      <c r="BZ231" s="19"/>
      <c r="CA231" s="2" t="s">
        <v>103</v>
      </c>
      <c r="CC231" s="36"/>
    </row>
    <row r="232" spans="1:81" customFormat="1" ht="15" x14ac:dyDescent="0.25">
      <c r="A232" s="26"/>
      <c r="B232" s="27"/>
      <c r="C232" s="39" t="s">
        <v>312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59"/>
      <c r="N232" s="39"/>
      <c r="O232" s="39"/>
      <c r="P232" s="39"/>
      <c r="Q232" s="39"/>
      <c r="R232" s="39"/>
      <c r="S232" s="40"/>
      <c r="BY232" s="18"/>
      <c r="BZ232" s="19"/>
      <c r="CB232" s="2" t="s">
        <v>312</v>
      </c>
      <c r="CC232" s="36"/>
    </row>
    <row r="233" spans="1:81" customFormat="1" ht="34.5" customHeight="1" x14ac:dyDescent="0.25">
      <c r="A233" s="20" t="s">
        <v>313</v>
      </c>
      <c r="B233" s="21" t="s">
        <v>98</v>
      </c>
      <c r="C233" s="106" t="s">
        <v>99</v>
      </c>
      <c r="D233" s="107"/>
      <c r="E233" s="108"/>
      <c r="F233" s="22" t="s">
        <v>54</v>
      </c>
      <c r="G233" s="34">
        <v>3.6</v>
      </c>
      <c r="H233" s="24">
        <f>I233+J233+K233</f>
        <v>8896.1514999999999</v>
      </c>
      <c r="I233" s="25">
        <f>I51</f>
        <v>6012.67</v>
      </c>
      <c r="J233" s="25">
        <f>J51</f>
        <v>2875</v>
      </c>
      <c r="K233" s="25">
        <f>H235*0.05</f>
        <v>8.4815000000000005</v>
      </c>
      <c r="L233" s="24">
        <f>M233+N233+O233</f>
        <v>32026.145400000001</v>
      </c>
      <c r="M233" s="61">
        <f>G233*I233</f>
        <v>21645.612000000001</v>
      </c>
      <c r="N233" s="25">
        <f>G233*J233</f>
        <v>10350</v>
      </c>
      <c r="O233" s="25">
        <f>G233*K233</f>
        <v>30.533400000000004</v>
      </c>
      <c r="P233" s="25">
        <v>29.68</v>
      </c>
      <c r="Q233" s="25">
        <v>141.31</v>
      </c>
      <c r="R233" s="32">
        <v>0.4</v>
      </c>
      <c r="S233" s="25">
        <v>2.0699999999999998</v>
      </c>
      <c r="BY233" s="18"/>
      <c r="BZ233" s="19"/>
      <c r="CA233" s="2" t="s">
        <v>99</v>
      </c>
      <c r="CC233" s="36"/>
    </row>
    <row r="234" spans="1:81" customFormat="1" ht="15" x14ac:dyDescent="0.25">
      <c r="A234" s="26"/>
      <c r="B234" s="27"/>
      <c r="C234" s="39" t="s">
        <v>314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59"/>
      <c r="N234" s="39"/>
      <c r="O234" s="39"/>
      <c r="P234" s="39"/>
      <c r="Q234" s="39"/>
      <c r="R234" s="39"/>
      <c r="S234" s="40"/>
      <c r="BY234" s="18"/>
      <c r="BZ234" s="19"/>
      <c r="CB234" s="2" t="s">
        <v>314</v>
      </c>
      <c r="CC234" s="36"/>
    </row>
    <row r="235" spans="1:81" customFormat="1" ht="45" customHeight="1" x14ac:dyDescent="0.25">
      <c r="A235" s="20" t="s">
        <v>315</v>
      </c>
      <c r="B235" s="21" t="s">
        <v>102</v>
      </c>
      <c r="C235" s="106" t="s">
        <v>103</v>
      </c>
      <c r="D235" s="107"/>
      <c r="E235" s="108"/>
      <c r="F235" s="22" t="s">
        <v>77</v>
      </c>
      <c r="G235" s="34">
        <v>367.2</v>
      </c>
      <c r="H235" s="24">
        <v>169.63</v>
      </c>
      <c r="I235" s="29"/>
      <c r="J235" s="29"/>
      <c r="K235" s="29"/>
      <c r="L235" s="24">
        <v>64926.66</v>
      </c>
      <c r="M235" s="60"/>
      <c r="N235" s="29"/>
      <c r="O235" s="29"/>
      <c r="P235" s="30">
        <v>0</v>
      </c>
      <c r="Q235" s="30">
        <v>0</v>
      </c>
      <c r="R235" s="30">
        <v>0</v>
      </c>
      <c r="S235" s="30">
        <v>0</v>
      </c>
      <c r="BY235" s="18"/>
      <c r="BZ235" s="19"/>
      <c r="CA235" s="2" t="s">
        <v>103</v>
      </c>
      <c r="CC235" s="36"/>
    </row>
    <row r="236" spans="1:81" customFormat="1" ht="15" x14ac:dyDescent="0.25">
      <c r="A236" s="26"/>
      <c r="B236" s="27"/>
      <c r="C236" s="39" t="s">
        <v>316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59"/>
      <c r="N236" s="39"/>
      <c r="O236" s="39"/>
      <c r="P236" s="39"/>
      <c r="Q236" s="39"/>
      <c r="R236" s="39"/>
      <c r="S236" s="40"/>
      <c r="BY236" s="18"/>
      <c r="BZ236" s="19"/>
      <c r="CB236" s="2" t="s">
        <v>316</v>
      </c>
      <c r="CC236" s="36"/>
    </row>
    <row r="237" spans="1:81" customFormat="1" ht="34.5" customHeight="1" x14ac:dyDescent="0.25">
      <c r="A237" s="20" t="s">
        <v>317</v>
      </c>
      <c r="B237" s="21" t="s">
        <v>98</v>
      </c>
      <c r="C237" s="106" t="s">
        <v>99</v>
      </c>
      <c r="D237" s="107"/>
      <c r="E237" s="108"/>
      <c r="F237" s="22" t="s">
        <v>54</v>
      </c>
      <c r="G237" s="31">
        <v>0.24</v>
      </c>
      <c r="H237" s="24">
        <f>I237+J237+K237</f>
        <v>8896.1514999999999</v>
      </c>
      <c r="I237" s="25">
        <f>I51</f>
        <v>6012.67</v>
      </c>
      <c r="J237" s="25">
        <f>J51</f>
        <v>2875</v>
      </c>
      <c r="K237" s="25">
        <f>H239*0.05</f>
        <v>8.4815000000000005</v>
      </c>
      <c r="L237" s="25">
        <f>M237+N237+O237</f>
        <v>2135.0763599999996</v>
      </c>
      <c r="M237" s="58">
        <f>G237*I237</f>
        <v>1443.0408</v>
      </c>
      <c r="N237" s="25">
        <f>G237*J237</f>
        <v>690</v>
      </c>
      <c r="O237" s="25">
        <f>G237*K237</f>
        <v>2.0355600000000003</v>
      </c>
      <c r="P237" s="25">
        <v>29.68</v>
      </c>
      <c r="Q237" s="25">
        <v>9.42</v>
      </c>
      <c r="R237" s="32">
        <v>0.4</v>
      </c>
      <c r="S237" s="25">
        <v>0.14000000000000001</v>
      </c>
      <c r="BY237" s="18"/>
      <c r="BZ237" s="19"/>
      <c r="CA237" s="2" t="s">
        <v>99</v>
      </c>
      <c r="CC237" s="36"/>
    </row>
    <row r="238" spans="1:81" customFormat="1" ht="15" x14ac:dyDescent="0.25">
      <c r="A238" s="26"/>
      <c r="B238" s="27"/>
      <c r="C238" s="39" t="s">
        <v>318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59"/>
      <c r="N238" s="39"/>
      <c r="O238" s="39"/>
      <c r="P238" s="39"/>
      <c r="Q238" s="39"/>
      <c r="R238" s="39"/>
      <c r="S238" s="40"/>
      <c r="BY238" s="18"/>
      <c r="BZ238" s="19"/>
      <c r="CB238" s="2" t="s">
        <v>318</v>
      </c>
      <c r="CC238" s="36"/>
    </row>
    <row r="239" spans="1:81" customFormat="1" ht="45" customHeight="1" x14ac:dyDescent="0.25">
      <c r="A239" s="20" t="s">
        <v>319</v>
      </c>
      <c r="B239" s="21" t="s">
        <v>102</v>
      </c>
      <c r="C239" s="106" t="s">
        <v>103</v>
      </c>
      <c r="D239" s="107"/>
      <c r="E239" s="108"/>
      <c r="F239" s="22" t="s">
        <v>77</v>
      </c>
      <c r="G239" s="31">
        <v>24.48</v>
      </c>
      <c r="H239" s="24">
        <v>169.63</v>
      </c>
      <c r="I239" s="29"/>
      <c r="J239" s="29"/>
      <c r="K239" s="29"/>
      <c r="L239" s="24">
        <v>4328.4399999999996</v>
      </c>
      <c r="M239" s="60"/>
      <c r="N239" s="29"/>
      <c r="O239" s="29"/>
      <c r="P239" s="30">
        <v>0</v>
      </c>
      <c r="Q239" s="30">
        <v>0</v>
      </c>
      <c r="R239" s="30">
        <v>0</v>
      </c>
      <c r="S239" s="30">
        <v>0</v>
      </c>
      <c r="BY239" s="18"/>
      <c r="BZ239" s="19"/>
      <c r="CA239" s="2" t="s">
        <v>103</v>
      </c>
      <c r="CC239" s="36"/>
    </row>
    <row r="240" spans="1:81" customFormat="1" ht="15" x14ac:dyDescent="0.25">
      <c r="A240" s="26"/>
      <c r="B240" s="27"/>
      <c r="C240" s="39" t="s">
        <v>320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59"/>
      <c r="N240" s="39"/>
      <c r="O240" s="39"/>
      <c r="P240" s="39"/>
      <c r="Q240" s="39"/>
      <c r="R240" s="39"/>
      <c r="S240" s="40"/>
      <c r="BY240" s="18"/>
      <c r="BZ240" s="19"/>
      <c r="CB240" s="2" t="s">
        <v>320</v>
      </c>
      <c r="CC240" s="36"/>
    </row>
    <row r="241" spans="1:81" customFormat="1" ht="45.75" customHeight="1" x14ac:dyDescent="0.25">
      <c r="A241" s="20" t="s">
        <v>321</v>
      </c>
      <c r="B241" s="21" t="s">
        <v>98</v>
      </c>
      <c r="C241" s="106" t="s">
        <v>302</v>
      </c>
      <c r="D241" s="107"/>
      <c r="E241" s="108"/>
      <c r="F241" s="22" t="s">
        <v>54</v>
      </c>
      <c r="G241" s="31">
        <v>0.16</v>
      </c>
      <c r="H241" s="24">
        <f>I241+J241+K241</f>
        <v>8896.1514999999999</v>
      </c>
      <c r="I241" s="25">
        <f>I51</f>
        <v>6012.67</v>
      </c>
      <c r="J241" s="25">
        <f>J51</f>
        <v>2875</v>
      </c>
      <c r="K241" s="25">
        <f>H243*0.05</f>
        <v>8.4815000000000005</v>
      </c>
      <c r="L241" s="25">
        <f>M241+N241+O241</f>
        <v>1423.3842400000001</v>
      </c>
      <c r="M241" s="58">
        <f>G241*I241</f>
        <v>962.02719999999999</v>
      </c>
      <c r="N241" s="25">
        <f>G241*J241</f>
        <v>460</v>
      </c>
      <c r="O241" s="25">
        <f>G241*K241</f>
        <v>1.35704</v>
      </c>
      <c r="P241" s="25">
        <v>29.68</v>
      </c>
      <c r="Q241" s="25">
        <v>6.91</v>
      </c>
      <c r="R241" s="32">
        <v>0.4</v>
      </c>
      <c r="S241" s="25">
        <v>0.09</v>
      </c>
      <c r="BY241" s="18"/>
      <c r="BZ241" s="19"/>
      <c r="CA241" s="2" t="s">
        <v>302</v>
      </c>
      <c r="CC241" s="36"/>
    </row>
    <row r="242" spans="1:81" customFormat="1" ht="15" x14ac:dyDescent="0.25">
      <c r="A242" s="26"/>
      <c r="B242" s="27"/>
      <c r="C242" s="39" t="s">
        <v>235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59"/>
      <c r="N242" s="39"/>
      <c r="O242" s="39"/>
      <c r="P242" s="39"/>
      <c r="Q242" s="39"/>
      <c r="R242" s="39"/>
      <c r="S242" s="40"/>
      <c r="BY242" s="18"/>
      <c r="BZ242" s="19"/>
      <c r="CB242" s="2" t="s">
        <v>235</v>
      </c>
      <c r="CC242" s="36"/>
    </row>
    <row r="243" spans="1:81" customFormat="1" ht="45" x14ac:dyDescent="0.25">
      <c r="A243" s="20" t="s">
        <v>322</v>
      </c>
      <c r="B243" s="21" t="s">
        <v>102</v>
      </c>
      <c r="C243" s="102" t="s">
        <v>103</v>
      </c>
      <c r="D243" s="102"/>
      <c r="E243" s="102"/>
      <c r="F243" s="22" t="s">
        <v>77</v>
      </c>
      <c r="G243" s="31">
        <v>16.32</v>
      </c>
      <c r="H243" s="24">
        <v>169.63</v>
      </c>
      <c r="I243" s="29"/>
      <c r="J243" s="29"/>
      <c r="K243" s="29"/>
      <c r="L243" s="24">
        <v>2885.63</v>
      </c>
      <c r="M243" s="60"/>
      <c r="N243" s="29"/>
      <c r="O243" s="29"/>
      <c r="P243" s="30">
        <v>0</v>
      </c>
      <c r="Q243" s="30">
        <v>0</v>
      </c>
      <c r="R243" s="30">
        <v>0</v>
      </c>
      <c r="S243" s="30">
        <v>0</v>
      </c>
      <c r="BY243" s="18"/>
      <c r="BZ243" s="19"/>
      <c r="CA243" s="2" t="s">
        <v>103</v>
      </c>
      <c r="CC243" s="36"/>
    </row>
    <row r="244" spans="1:81" customFormat="1" ht="15" customHeight="1" x14ac:dyDescent="0.25">
      <c r="A244" s="26"/>
      <c r="B244" s="27"/>
      <c r="C244" s="39" t="s">
        <v>308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59"/>
      <c r="N244" s="39"/>
      <c r="O244" s="39"/>
      <c r="P244" s="39"/>
      <c r="Q244" s="39"/>
      <c r="R244" s="39"/>
      <c r="S244" s="40"/>
      <c r="BY244" s="18"/>
      <c r="BZ244" s="19"/>
      <c r="CB244" s="2" t="s">
        <v>308</v>
      </c>
      <c r="CC244" s="36"/>
    </row>
    <row r="245" spans="1:81" customFormat="1" ht="15" x14ac:dyDescent="0.25">
      <c r="A245" s="103" t="s">
        <v>323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48">
        <f>SUM(L147:L244)</f>
        <v>571350.77580834995</v>
      </c>
      <c r="M245" s="48">
        <f>SUM(M147:M244)</f>
        <v>146024.21376200003</v>
      </c>
      <c r="N245" s="49"/>
      <c r="O245" s="49"/>
      <c r="P245" s="50"/>
      <c r="Q245" s="52">
        <v>542.30804860000001</v>
      </c>
      <c r="R245" s="52"/>
      <c r="S245" s="52">
        <v>89.182494399999996</v>
      </c>
      <c r="BY245" s="18"/>
      <c r="BZ245" s="19"/>
      <c r="CC245" s="36" t="s">
        <v>323</v>
      </c>
    </row>
    <row r="246" spans="1:81" customFormat="1" ht="15" x14ac:dyDescent="0.25">
      <c r="A246" s="104" t="s">
        <v>324</v>
      </c>
      <c r="B246" s="104"/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BY246" s="18" t="s">
        <v>324</v>
      </c>
      <c r="BZ246" s="19"/>
      <c r="CC246" s="36"/>
    </row>
    <row r="247" spans="1:81" customFormat="1" ht="15" customHeight="1" x14ac:dyDescent="0.25">
      <c r="A247" s="117" t="s">
        <v>27</v>
      </c>
      <c r="B247" s="118"/>
      <c r="C247" s="118"/>
      <c r="D247" s="118"/>
      <c r="E247" s="119"/>
      <c r="F247" s="47"/>
      <c r="G247" s="47"/>
      <c r="H247" s="47"/>
      <c r="I247" s="47"/>
      <c r="J247" s="47"/>
      <c r="K247" s="47"/>
      <c r="L247" s="47"/>
      <c r="M247" s="57"/>
      <c r="N247" s="47"/>
      <c r="O247" s="47"/>
      <c r="P247" s="47"/>
      <c r="Q247" s="47"/>
      <c r="R247" s="47"/>
      <c r="S247" s="47"/>
      <c r="BY247" s="18"/>
      <c r="BZ247" s="19" t="s">
        <v>27</v>
      </c>
      <c r="CC247" s="36"/>
    </row>
    <row r="248" spans="1:81" customFormat="1" ht="34.5" x14ac:dyDescent="0.25">
      <c r="A248" s="20" t="s">
        <v>325</v>
      </c>
      <c r="B248" s="21" t="s">
        <v>30</v>
      </c>
      <c r="C248" s="102" t="s">
        <v>31</v>
      </c>
      <c r="D248" s="102"/>
      <c r="E248" s="102"/>
      <c r="F248" s="22" t="s">
        <v>32</v>
      </c>
      <c r="G248" s="23">
        <v>1.78E-2</v>
      </c>
      <c r="H248" s="24">
        <f>I248+J248+K248</f>
        <v>237504.36749999999</v>
      </c>
      <c r="I248" s="24">
        <f>I19</f>
        <v>214500</v>
      </c>
      <c r="J248" s="25">
        <f>J19</f>
        <v>23000</v>
      </c>
      <c r="K248" s="25">
        <f>H250*0.05</f>
        <v>4.3674999999999997</v>
      </c>
      <c r="L248" s="25">
        <f>M248+N248+O248</f>
        <v>4227.5777415000002</v>
      </c>
      <c r="M248" s="58">
        <f>G248*I248</f>
        <v>3818.1</v>
      </c>
      <c r="N248" s="25">
        <f>G248*J248</f>
        <v>409.4</v>
      </c>
      <c r="O248" s="25">
        <f>G248*K248</f>
        <v>7.7741499999999991E-2</v>
      </c>
      <c r="P248" s="25">
        <v>219.68</v>
      </c>
      <c r="Q248" s="25">
        <v>5.17</v>
      </c>
      <c r="R248" s="25">
        <v>0.71</v>
      </c>
      <c r="S248" s="25">
        <v>0.02</v>
      </c>
      <c r="BY248" s="18"/>
      <c r="BZ248" s="19"/>
      <c r="CA248" s="2" t="s">
        <v>31</v>
      </c>
      <c r="CC248" s="36"/>
    </row>
    <row r="249" spans="1:81" customFormat="1" ht="15" x14ac:dyDescent="0.25">
      <c r="A249" s="26"/>
      <c r="B249" s="27"/>
      <c r="C249" s="39" t="s">
        <v>326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59"/>
      <c r="N249" s="39"/>
      <c r="O249" s="39"/>
      <c r="P249" s="39"/>
      <c r="Q249" s="39"/>
      <c r="R249" s="39"/>
      <c r="S249" s="40"/>
      <c r="BY249" s="18"/>
      <c r="BZ249" s="19"/>
      <c r="CB249" s="2" t="s">
        <v>326</v>
      </c>
      <c r="CC249" s="36"/>
    </row>
    <row r="250" spans="1:81" customFormat="1" ht="33.75" x14ac:dyDescent="0.25">
      <c r="A250" s="20" t="s">
        <v>327</v>
      </c>
      <c r="B250" s="21" t="s">
        <v>88</v>
      </c>
      <c r="C250" s="102" t="s">
        <v>89</v>
      </c>
      <c r="D250" s="102"/>
      <c r="E250" s="102"/>
      <c r="F250" s="22" t="s">
        <v>37</v>
      </c>
      <c r="G250" s="28">
        <v>33</v>
      </c>
      <c r="H250" s="24">
        <v>87.35</v>
      </c>
      <c r="I250" s="29"/>
      <c r="J250" s="29"/>
      <c r="K250" s="29"/>
      <c r="L250" s="24">
        <v>3004.65</v>
      </c>
      <c r="M250" s="60"/>
      <c r="N250" s="29"/>
      <c r="O250" s="29"/>
      <c r="P250" s="30">
        <v>0</v>
      </c>
      <c r="Q250" s="30">
        <v>0</v>
      </c>
      <c r="R250" s="30">
        <v>0</v>
      </c>
      <c r="S250" s="30">
        <v>0</v>
      </c>
      <c r="BY250" s="18"/>
      <c r="BZ250" s="19"/>
      <c r="CA250" s="2" t="s">
        <v>89</v>
      </c>
      <c r="CC250" s="36"/>
    </row>
    <row r="251" spans="1:81" customFormat="1" ht="34.5" x14ac:dyDescent="0.25">
      <c r="A251" s="20" t="s">
        <v>328</v>
      </c>
      <c r="B251" s="21" t="s">
        <v>79</v>
      </c>
      <c r="C251" s="102" t="s">
        <v>80</v>
      </c>
      <c r="D251" s="102"/>
      <c r="E251" s="102"/>
      <c r="F251" s="22" t="s">
        <v>32</v>
      </c>
      <c r="G251" s="33">
        <v>0.13800000000000001</v>
      </c>
      <c r="H251" s="24">
        <f>I251+J251+K251</f>
        <v>8910.8335000000006</v>
      </c>
      <c r="I251" s="25">
        <f>I42</f>
        <v>6012.67</v>
      </c>
      <c r="J251" s="25">
        <f>J42</f>
        <v>2875</v>
      </c>
      <c r="K251" s="25">
        <f>H253*0.05</f>
        <v>23.163499999999999</v>
      </c>
      <c r="L251" s="25">
        <f>M251+N251+O251</f>
        <v>1229.695023</v>
      </c>
      <c r="M251" s="58">
        <f>G251*I251</f>
        <v>829.74846000000002</v>
      </c>
      <c r="N251" s="25">
        <f>G251*J251</f>
        <v>396.75000000000006</v>
      </c>
      <c r="O251" s="25">
        <f>G251*K251</f>
        <v>3.1965630000000003</v>
      </c>
      <c r="P251" s="30">
        <v>54</v>
      </c>
      <c r="Q251" s="25">
        <v>9.86</v>
      </c>
      <c r="R251" s="32">
        <v>2.5</v>
      </c>
      <c r="S251" s="32">
        <v>0.5</v>
      </c>
      <c r="BY251" s="18"/>
      <c r="BZ251" s="19"/>
      <c r="CA251" s="2" t="s">
        <v>80</v>
      </c>
      <c r="CC251" s="36"/>
    </row>
    <row r="252" spans="1:81" customFormat="1" ht="15" x14ac:dyDescent="0.25">
      <c r="A252" s="26"/>
      <c r="B252" s="27"/>
      <c r="C252" s="39" t="s">
        <v>329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59"/>
      <c r="N252" s="39"/>
      <c r="O252" s="39"/>
      <c r="P252" s="39"/>
      <c r="Q252" s="39"/>
      <c r="R252" s="39"/>
      <c r="S252" s="40"/>
      <c r="BY252" s="18"/>
      <c r="BZ252" s="19"/>
      <c r="CB252" s="2" t="s">
        <v>329</v>
      </c>
      <c r="CC252" s="36"/>
    </row>
    <row r="253" spans="1:81" customFormat="1" ht="45" x14ac:dyDescent="0.25">
      <c r="A253" s="20" t="s">
        <v>330</v>
      </c>
      <c r="B253" s="21" t="s">
        <v>281</v>
      </c>
      <c r="C253" s="102" t="s">
        <v>84</v>
      </c>
      <c r="D253" s="102"/>
      <c r="E253" s="102"/>
      <c r="F253" s="22" t="s">
        <v>37</v>
      </c>
      <c r="G253" s="34">
        <v>16.7</v>
      </c>
      <c r="H253" s="24">
        <v>463.27</v>
      </c>
      <c r="I253" s="29"/>
      <c r="J253" s="29"/>
      <c r="K253" s="29"/>
      <c r="L253" s="24">
        <v>8064.33</v>
      </c>
      <c r="M253" s="60"/>
      <c r="N253" s="29"/>
      <c r="O253" s="29"/>
      <c r="P253" s="30">
        <v>0</v>
      </c>
      <c r="Q253" s="30">
        <v>0</v>
      </c>
      <c r="R253" s="30">
        <v>0</v>
      </c>
      <c r="S253" s="30">
        <v>0</v>
      </c>
      <c r="BY253" s="18"/>
      <c r="BZ253" s="19"/>
      <c r="CA253" s="2" t="s">
        <v>84</v>
      </c>
      <c r="CC253" s="36"/>
    </row>
    <row r="254" spans="1:81" customFormat="1" ht="34.5" x14ac:dyDescent="0.25">
      <c r="A254" s="20" t="s">
        <v>331</v>
      </c>
      <c r="B254" s="21" t="s">
        <v>30</v>
      </c>
      <c r="C254" s="102" t="s">
        <v>31</v>
      </c>
      <c r="D254" s="102"/>
      <c r="E254" s="102"/>
      <c r="F254" s="22" t="s">
        <v>32</v>
      </c>
      <c r="G254" s="23">
        <v>6.4999999999999997E-3</v>
      </c>
      <c r="H254" s="24">
        <f>I254+J254+K254</f>
        <v>237504.36749999999</v>
      </c>
      <c r="I254" s="24">
        <f>I19</f>
        <v>214500</v>
      </c>
      <c r="J254" s="25">
        <f>J19</f>
        <v>23000</v>
      </c>
      <c r="K254" s="25">
        <f>H256*0.05</f>
        <v>4.3674999999999997</v>
      </c>
      <c r="L254" s="25">
        <f>M254+N254+O254</f>
        <v>1543.77838875</v>
      </c>
      <c r="M254" s="58">
        <f>G254*I254</f>
        <v>1394.25</v>
      </c>
      <c r="N254" s="25">
        <f>G254*J254</f>
        <v>149.5</v>
      </c>
      <c r="O254" s="25">
        <f>G254*K254</f>
        <v>2.8388749999999997E-2</v>
      </c>
      <c r="P254" s="25">
        <v>219.68</v>
      </c>
      <c r="Q254" s="25">
        <v>1.89</v>
      </c>
      <c r="R254" s="25">
        <v>0.71</v>
      </c>
      <c r="S254" s="25">
        <v>0.01</v>
      </c>
      <c r="BY254" s="18"/>
      <c r="BZ254" s="19"/>
      <c r="CA254" s="2" t="s">
        <v>31</v>
      </c>
      <c r="CC254" s="36"/>
    </row>
    <row r="255" spans="1:81" customFormat="1" ht="15" x14ac:dyDescent="0.25">
      <c r="A255" s="26"/>
      <c r="B255" s="27"/>
      <c r="C255" s="39" t="s">
        <v>332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59"/>
      <c r="N255" s="39"/>
      <c r="O255" s="39"/>
      <c r="P255" s="39"/>
      <c r="Q255" s="39"/>
      <c r="R255" s="39"/>
      <c r="S255" s="40"/>
      <c r="BY255" s="18"/>
      <c r="BZ255" s="19"/>
      <c r="CB255" s="2" t="s">
        <v>332</v>
      </c>
      <c r="CC255" s="36"/>
    </row>
    <row r="256" spans="1:81" customFormat="1" ht="33.75" x14ac:dyDescent="0.25">
      <c r="A256" s="20" t="s">
        <v>333</v>
      </c>
      <c r="B256" s="21" t="s">
        <v>88</v>
      </c>
      <c r="C256" s="102" t="s">
        <v>89</v>
      </c>
      <c r="D256" s="102"/>
      <c r="E256" s="102"/>
      <c r="F256" s="22" t="s">
        <v>37</v>
      </c>
      <c r="G256" s="28">
        <v>12</v>
      </c>
      <c r="H256" s="24">
        <v>87.35</v>
      </c>
      <c r="I256" s="29"/>
      <c r="J256" s="29"/>
      <c r="K256" s="29"/>
      <c r="L256" s="24">
        <v>1092.5999999999999</v>
      </c>
      <c r="M256" s="60"/>
      <c r="N256" s="29"/>
      <c r="O256" s="29"/>
      <c r="P256" s="30">
        <v>0</v>
      </c>
      <c r="Q256" s="30">
        <v>0</v>
      </c>
      <c r="R256" s="30">
        <v>0</v>
      </c>
      <c r="S256" s="30">
        <v>0</v>
      </c>
      <c r="BY256" s="18"/>
      <c r="BZ256" s="19"/>
      <c r="CA256" s="2" t="s">
        <v>89</v>
      </c>
      <c r="CC256" s="36"/>
    </row>
    <row r="257" spans="1:81" customFormat="1" ht="15" customHeight="1" x14ac:dyDescent="0.25">
      <c r="A257" s="117" t="s">
        <v>90</v>
      </c>
      <c r="B257" s="118"/>
      <c r="C257" s="118"/>
      <c r="D257" s="118"/>
      <c r="E257" s="119"/>
      <c r="F257" s="47"/>
      <c r="G257" s="47"/>
      <c r="H257" s="47"/>
      <c r="I257" s="47"/>
      <c r="J257" s="47"/>
      <c r="K257" s="47"/>
      <c r="L257" s="47"/>
      <c r="M257" s="57"/>
      <c r="N257" s="47"/>
      <c r="O257" s="47"/>
      <c r="P257" s="47"/>
      <c r="Q257" s="47"/>
      <c r="R257" s="47"/>
      <c r="S257" s="47"/>
      <c r="BY257" s="18"/>
      <c r="BZ257" s="19" t="s">
        <v>90</v>
      </c>
      <c r="CC257" s="36"/>
    </row>
    <row r="258" spans="1:81" customFormat="1" ht="57" x14ac:dyDescent="0.25">
      <c r="A258" s="20" t="s">
        <v>334</v>
      </c>
      <c r="B258" s="21" t="s">
        <v>92</v>
      </c>
      <c r="C258" s="102" t="s">
        <v>93</v>
      </c>
      <c r="D258" s="102"/>
      <c r="E258" s="102"/>
      <c r="F258" s="22" t="s">
        <v>37</v>
      </c>
      <c r="G258" s="28">
        <v>4</v>
      </c>
      <c r="H258" s="24">
        <f>I258+J258+K258</f>
        <v>8910.2165000000005</v>
      </c>
      <c r="I258" s="85">
        <f>I49</f>
        <v>6012.67</v>
      </c>
      <c r="J258" s="88">
        <f>J49</f>
        <v>2875</v>
      </c>
      <c r="K258" s="29">
        <f>H259*0.05</f>
        <v>22.546500000000002</v>
      </c>
      <c r="L258" s="25">
        <f>M258+N258+O258</f>
        <v>35640.866000000002</v>
      </c>
      <c r="M258" s="58">
        <f>G258*I258</f>
        <v>24050.68</v>
      </c>
      <c r="N258" s="29">
        <f>G258*J258</f>
        <v>11500</v>
      </c>
      <c r="O258" s="29">
        <f>G258*K258</f>
        <v>90.186000000000007</v>
      </c>
      <c r="P258" s="25">
        <v>1.38</v>
      </c>
      <c r="Q258" s="32">
        <v>7.3</v>
      </c>
      <c r="R258" s="30">
        <v>0</v>
      </c>
      <c r="S258" s="30">
        <v>0</v>
      </c>
      <c r="BY258" s="18"/>
      <c r="BZ258" s="19"/>
      <c r="CA258" s="2" t="s">
        <v>93</v>
      </c>
      <c r="CC258" s="36"/>
    </row>
    <row r="259" spans="1:81" customFormat="1" ht="33.75" x14ac:dyDescent="0.25">
      <c r="A259" s="20" t="s">
        <v>335</v>
      </c>
      <c r="B259" s="21" t="s">
        <v>95</v>
      </c>
      <c r="C259" s="102" t="s">
        <v>96</v>
      </c>
      <c r="D259" s="102"/>
      <c r="E259" s="102"/>
      <c r="F259" s="22" t="s">
        <v>37</v>
      </c>
      <c r="G259" s="28">
        <v>4</v>
      </c>
      <c r="H259" s="24">
        <v>450.93</v>
      </c>
      <c r="I259" s="29"/>
      <c r="J259" s="29"/>
      <c r="K259" s="29"/>
      <c r="L259" s="24">
        <v>1880.13</v>
      </c>
      <c r="M259" s="60"/>
      <c r="N259" s="29"/>
      <c r="O259" s="29"/>
      <c r="P259" s="30">
        <v>0</v>
      </c>
      <c r="Q259" s="30">
        <v>0</v>
      </c>
      <c r="R259" s="30">
        <v>0</v>
      </c>
      <c r="S259" s="30">
        <v>0</v>
      </c>
      <c r="BY259" s="18"/>
      <c r="BZ259" s="19"/>
      <c r="CA259" s="2" t="s">
        <v>96</v>
      </c>
      <c r="CC259" s="36"/>
    </row>
    <row r="260" spans="1:81" customFormat="1" ht="34.5" x14ac:dyDescent="0.25">
      <c r="A260" s="20" t="s">
        <v>336</v>
      </c>
      <c r="B260" s="21" t="s">
        <v>337</v>
      </c>
      <c r="C260" s="105" t="s">
        <v>338</v>
      </c>
      <c r="D260" s="102"/>
      <c r="E260" s="102"/>
      <c r="F260" s="22" t="s">
        <v>37</v>
      </c>
      <c r="G260" s="28">
        <v>2</v>
      </c>
      <c r="H260" s="24">
        <f>I260+J260+K260</f>
        <v>8932.1165000000001</v>
      </c>
      <c r="I260" s="25">
        <f>I258</f>
        <v>6012.67</v>
      </c>
      <c r="J260" s="25">
        <f>J258</f>
        <v>2875</v>
      </c>
      <c r="K260" s="25">
        <f>H261*0.05</f>
        <v>44.4465</v>
      </c>
      <c r="L260" s="25">
        <f>M260+N260+O260</f>
        <v>17864.233</v>
      </c>
      <c r="M260" s="58">
        <f>G260*I260</f>
        <v>12025.34</v>
      </c>
      <c r="N260" s="25">
        <f>G260*J260</f>
        <v>5750</v>
      </c>
      <c r="O260" s="25">
        <f>G260*K260</f>
        <v>88.893000000000001</v>
      </c>
      <c r="P260" s="25">
        <v>7.46</v>
      </c>
      <c r="Q260" s="25">
        <v>19.73</v>
      </c>
      <c r="R260" s="25">
        <v>0.02</v>
      </c>
      <c r="S260" s="25">
        <v>0.06</v>
      </c>
      <c r="BY260" s="18"/>
      <c r="BZ260" s="19"/>
      <c r="CA260" s="2" t="s">
        <v>338</v>
      </c>
      <c r="CC260" s="36"/>
    </row>
    <row r="261" spans="1:81" customFormat="1" ht="33.75" x14ac:dyDescent="0.25">
      <c r="A261" s="20" t="s">
        <v>339</v>
      </c>
      <c r="B261" s="21" t="s">
        <v>340</v>
      </c>
      <c r="C261" s="102" t="s">
        <v>341</v>
      </c>
      <c r="D261" s="102"/>
      <c r="E261" s="102"/>
      <c r="F261" s="22" t="s">
        <v>37</v>
      </c>
      <c r="G261" s="28">
        <v>2</v>
      </c>
      <c r="H261" s="24">
        <v>888.93</v>
      </c>
      <c r="I261" s="29"/>
      <c r="J261" s="29"/>
      <c r="K261" s="29"/>
      <c r="L261" s="24">
        <v>1853.17</v>
      </c>
      <c r="M261" s="60"/>
      <c r="N261" s="29"/>
      <c r="O261" s="29"/>
      <c r="P261" s="30">
        <v>0</v>
      </c>
      <c r="Q261" s="30">
        <v>0</v>
      </c>
      <c r="R261" s="30">
        <v>0</v>
      </c>
      <c r="S261" s="30">
        <v>0</v>
      </c>
      <c r="BY261" s="18"/>
      <c r="BZ261" s="19"/>
      <c r="CA261" s="2" t="s">
        <v>341</v>
      </c>
      <c r="CC261" s="36"/>
    </row>
    <row r="262" spans="1:81" customFormat="1" ht="34.5" x14ac:dyDescent="0.25">
      <c r="A262" s="20" t="s">
        <v>342</v>
      </c>
      <c r="B262" s="21" t="s">
        <v>98</v>
      </c>
      <c r="C262" s="102" t="s">
        <v>99</v>
      </c>
      <c r="D262" s="102"/>
      <c r="E262" s="102"/>
      <c r="F262" s="22" t="s">
        <v>54</v>
      </c>
      <c r="G262" s="34">
        <v>0.3</v>
      </c>
      <c r="H262" s="24">
        <f>I262+J262+K262</f>
        <v>8896.1514999999999</v>
      </c>
      <c r="I262" s="25">
        <f>I51</f>
        <v>6012.67</v>
      </c>
      <c r="J262" s="25">
        <f>J51</f>
        <v>2875</v>
      </c>
      <c r="K262" s="25">
        <f>H264*0.05</f>
        <v>8.4815000000000005</v>
      </c>
      <c r="L262" s="25">
        <f>M262+N262+O262</f>
        <v>2668.8454499999998</v>
      </c>
      <c r="M262" s="58">
        <f>G262*I262</f>
        <v>1803.8009999999999</v>
      </c>
      <c r="N262" s="25">
        <f>G262*J262</f>
        <v>862.5</v>
      </c>
      <c r="O262" s="25">
        <f>G262*K262</f>
        <v>2.5444499999999999</v>
      </c>
      <c r="P262" s="25">
        <v>29.68</v>
      </c>
      <c r="Q262" s="25">
        <v>11.78</v>
      </c>
      <c r="R262" s="32">
        <v>0.4</v>
      </c>
      <c r="S262" s="25">
        <v>0.17</v>
      </c>
      <c r="BY262" s="18"/>
      <c r="BZ262" s="19"/>
      <c r="CA262" s="2" t="s">
        <v>99</v>
      </c>
      <c r="CC262" s="36"/>
    </row>
    <row r="263" spans="1:81" customFormat="1" ht="15" x14ac:dyDescent="0.25">
      <c r="A263" s="26"/>
      <c r="B263" s="27"/>
      <c r="C263" s="39" t="s">
        <v>100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59"/>
      <c r="N263" s="39"/>
      <c r="O263" s="39"/>
      <c r="P263" s="39"/>
      <c r="Q263" s="39"/>
      <c r="R263" s="39"/>
      <c r="S263" s="40"/>
      <c r="BY263" s="18"/>
      <c r="BZ263" s="19"/>
      <c r="CB263" s="2" t="s">
        <v>100</v>
      </c>
      <c r="CC263" s="36"/>
    </row>
    <row r="264" spans="1:81" customFormat="1" ht="45" x14ac:dyDescent="0.25">
      <c r="A264" s="20" t="s">
        <v>343</v>
      </c>
      <c r="B264" s="21" t="s">
        <v>102</v>
      </c>
      <c r="C264" s="102" t="s">
        <v>103</v>
      </c>
      <c r="D264" s="102"/>
      <c r="E264" s="102"/>
      <c r="F264" s="22" t="s">
        <v>77</v>
      </c>
      <c r="G264" s="34">
        <v>30.6</v>
      </c>
      <c r="H264" s="24">
        <v>169.63</v>
      </c>
      <c r="I264" s="29"/>
      <c r="J264" s="29"/>
      <c r="K264" s="29"/>
      <c r="L264" s="24">
        <v>5410.56</v>
      </c>
      <c r="M264" s="60"/>
      <c r="N264" s="29"/>
      <c r="O264" s="29"/>
      <c r="P264" s="30">
        <v>0</v>
      </c>
      <c r="Q264" s="30">
        <v>0</v>
      </c>
      <c r="R264" s="30">
        <v>0</v>
      </c>
      <c r="S264" s="30">
        <v>0</v>
      </c>
      <c r="BY264" s="18"/>
      <c r="BZ264" s="19"/>
      <c r="CA264" s="2" t="s">
        <v>103</v>
      </c>
      <c r="CC264" s="36"/>
    </row>
    <row r="265" spans="1:81" customFormat="1" ht="15" x14ac:dyDescent="0.25">
      <c r="A265" s="26"/>
      <c r="B265" s="27"/>
      <c r="C265" s="39" t="s">
        <v>104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59"/>
      <c r="N265" s="39"/>
      <c r="O265" s="39"/>
      <c r="P265" s="39"/>
      <c r="Q265" s="39"/>
      <c r="R265" s="39"/>
      <c r="S265" s="40"/>
      <c r="BY265" s="18"/>
      <c r="BZ265" s="19"/>
      <c r="CB265" s="2" t="s">
        <v>104</v>
      </c>
      <c r="CC265" s="36"/>
    </row>
    <row r="266" spans="1:81" customFormat="1" ht="23.25" x14ac:dyDescent="0.25">
      <c r="A266" s="20" t="s">
        <v>344</v>
      </c>
      <c r="B266" s="21" t="s">
        <v>106</v>
      </c>
      <c r="C266" s="102" t="s">
        <v>107</v>
      </c>
      <c r="D266" s="102"/>
      <c r="E266" s="102"/>
      <c r="F266" s="22" t="s">
        <v>41</v>
      </c>
      <c r="G266" s="33">
        <v>4.2000000000000003E-2</v>
      </c>
      <c r="H266" s="24">
        <f>I266+J266+K266</f>
        <v>8896.4189999999999</v>
      </c>
      <c r="I266" s="25">
        <f>I55</f>
        <v>6012.67</v>
      </c>
      <c r="J266" s="25">
        <f>J55</f>
        <v>2875</v>
      </c>
      <c r="K266" s="25">
        <f>H268*0.05</f>
        <v>8.7490000000000006</v>
      </c>
      <c r="L266" s="25">
        <f>M266+N266+O266</f>
        <v>373.64959800000003</v>
      </c>
      <c r="M266" s="58">
        <f>G266*I266</f>
        <v>252.53214000000003</v>
      </c>
      <c r="N266" s="25">
        <f>G266*J266</f>
        <v>120.75000000000001</v>
      </c>
      <c r="O266" s="25">
        <f>G266*K266</f>
        <v>0.36745800000000006</v>
      </c>
      <c r="P266" s="25">
        <v>62.41</v>
      </c>
      <c r="Q266" s="25">
        <v>3.47</v>
      </c>
      <c r="R266" s="25">
        <v>0.26</v>
      </c>
      <c r="S266" s="25">
        <v>0.02</v>
      </c>
      <c r="BY266" s="18"/>
      <c r="BZ266" s="19"/>
      <c r="CA266" s="2" t="s">
        <v>107</v>
      </c>
      <c r="CC266" s="36"/>
    </row>
    <row r="267" spans="1:81" customFormat="1" ht="15" x14ac:dyDescent="0.25">
      <c r="A267" s="26"/>
      <c r="B267" s="27"/>
      <c r="C267" s="39" t="s">
        <v>108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59"/>
      <c r="N267" s="39"/>
      <c r="O267" s="39"/>
      <c r="P267" s="39"/>
      <c r="Q267" s="39"/>
      <c r="R267" s="39"/>
      <c r="S267" s="40"/>
      <c r="BY267" s="18"/>
      <c r="BZ267" s="19"/>
      <c r="CB267" s="2" t="s">
        <v>108</v>
      </c>
      <c r="CC267" s="36"/>
    </row>
    <row r="268" spans="1:81" customFormat="1" ht="33.75" x14ac:dyDescent="0.25">
      <c r="A268" s="20" t="s">
        <v>345</v>
      </c>
      <c r="B268" s="21" t="s">
        <v>110</v>
      </c>
      <c r="C268" s="102" t="s">
        <v>111</v>
      </c>
      <c r="D268" s="102"/>
      <c r="E268" s="102"/>
      <c r="F268" s="22" t="s">
        <v>112</v>
      </c>
      <c r="G268" s="34">
        <v>6.3</v>
      </c>
      <c r="H268" s="24">
        <v>174.98</v>
      </c>
      <c r="I268" s="29"/>
      <c r="J268" s="29"/>
      <c r="K268" s="29"/>
      <c r="L268" s="24">
        <v>1149.07</v>
      </c>
      <c r="M268" s="60"/>
      <c r="N268" s="29"/>
      <c r="O268" s="29"/>
      <c r="P268" s="30">
        <v>0</v>
      </c>
      <c r="Q268" s="30">
        <v>0</v>
      </c>
      <c r="R268" s="30">
        <v>0</v>
      </c>
      <c r="S268" s="30">
        <v>0</v>
      </c>
      <c r="BY268" s="18"/>
      <c r="BZ268" s="19"/>
      <c r="CA268" s="2" t="s">
        <v>111</v>
      </c>
      <c r="CC268" s="36"/>
    </row>
    <row r="269" spans="1:81" customFormat="1" ht="45.75" x14ac:dyDescent="0.25">
      <c r="A269" s="20" t="s">
        <v>346</v>
      </c>
      <c r="B269" s="21" t="s">
        <v>98</v>
      </c>
      <c r="C269" s="102" t="s">
        <v>297</v>
      </c>
      <c r="D269" s="102"/>
      <c r="E269" s="102"/>
      <c r="F269" s="22" t="s">
        <v>54</v>
      </c>
      <c r="G269" s="31">
        <v>2.16</v>
      </c>
      <c r="H269" s="24">
        <f>I269+J269+K269</f>
        <v>8896.1514999999999</v>
      </c>
      <c r="I269" s="25">
        <f>I51</f>
        <v>6012.67</v>
      </c>
      <c r="J269" s="25">
        <f>J51</f>
        <v>2875</v>
      </c>
      <c r="K269" s="25">
        <f>H271*0.05</f>
        <v>8.4815000000000005</v>
      </c>
      <c r="L269" s="24">
        <f>M269+N269+O269</f>
        <v>19215.687239999999</v>
      </c>
      <c r="M269" s="58">
        <f>G269*I269</f>
        <v>12987.367200000001</v>
      </c>
      <c r="N269" s="25">
        <f>G269*J269</f>
        <v>6210</v>
      </c>
      <c r="O269" s="25">
        <f>G269*K269</f>
        <v>18.320040000000002</v>
      </c>
      <c r="P269" s="25">
        <v>29.68</v>
      </c>
      <c r="Q269" s="25">
        <v>93.26</v>
      </c>
      <c r="R269" s="32">
        <v>0.4</v>
      </c>
      <c r="S269" s="25">
        <v>1.24</v>
      </c>
      <c r="BY269" s="18"/>
      <c r="BZ269" s="19"/>
      <c r="CA269" s="2" t="s">
        <v>297</v>
      </c>
      <c r="CC269" s="36"/>
    </row>
    <row r="270" spans="1:81" customFormat="1" ht="15" x14ac:dyDescent="0.25">
      <c r="A270" s="26"/>
      <c r="B270" s="27"/>
      <c r="C270" s="39" t="s">
        <v>293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59"/>
      <c r="N270" s="39"/>
      <c r="O270" s="39"/>
      <c r="P270" s="39"/>
      <c r="Q270" s="39"/>
      <c r="R270" s="39"/>
      <c r="S270" s="40"/>
      <c r="BY270" s="18"/>
      <c r="BZ270" s="19"/>
      <c r="CB270" s="2" t="s">
        <v>293</v>
      </c>
      <c r="CC270" s="36"/>
    </row>
    <row r="271" spans="1:81" customFormat="1" ht="45" x14ac:dyDescent="0.25">
      <c r="A271" s="20" t="s">
        <v>347</v>
      </c>
      <c r="B271" s="21" t="s">
        <v>102</v>
      </c>
      <c r="C271" s="102" t="s">
        <v>103</v>
      </c>
      <c r="D271" s="102"/>
      <c r="E271" s="102"/>
      <c r="F271" s="22" t="s">
        <v>77</v>
      </c>
      <c r="G271" s="31">
        <v>220.32</v>
      </c>
      <c r="H271" s="24">
        <v>169.63</v>
      </c>
      <c r="I271" s="29"/>
      <c r="J271" s="29"/>
      <c r="K271" s="29"/>
      <c r="L271" s="24">
        <v>38956</v>
      </c>
      <c r="M271" s="60"/>
      <c r="N271" s="29"/>
      <c r="O271" s="29"/>
      <c r="P271" s="30">
        <v>0</v>
      </c>
      <c r="Q271" s="30">
        <v>0</v>
      </c>
      <c r="R271" s="30">
        <v>0</v>
      </c>
      <c r="S271" s="30">
        <v>0</v>
      </c>
      <c r="BY271" s="18"/>
      <c r="BZ271" s="19"/>
      <c r="CA271" s="2" t="s">
        <v>103</v>
      </c>
      <c r="CC271" s="36"/>
    </row>
    <row r="272" spans="1:81" customFormat="1" ht="15" x14ac:dyDescent="0.25">
      <c r="A272" s="26"/>
      <c r="B272" s="27"/>
      <c r="C272" s="39" t="s">
        <v>295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59"/>
      <c r="N272" s="39"/>
      <c r="O272" s="39"/>
      <c r="P272" s="39"/>
      <c r="Q272" s="39"/>
      <c r="R272" s="39"/>
      <c r="S272" s="40"/>
      <c r="BY272" s="18"/>
      <c r="BZ272" s="19"/>
      <c r="CB272" s="2" t="s">
        <v>295</v>
      </c>
      <c r="CC272" s="36"/>
    </row>
    <row r="273" spans="1:81" customFormat="1" ht="45.75" x14ac:dyDescent="0.25">
      <c r="A273" s="20" t="s">
        <v>348</v>
      </c>
      <c r="B273" s="21" t="s">
        <v>98</v>
      </c>
      <c r="C273" s="102" t="s">
        <v>297</v>
      </c>
      <c r="D273" s="102"/>
      <c r="E273" s="102"/>
      <c r="F273" s="22" t="s">
        <v>54</v>
      </c>
      <c r="G273" s="31">
        <v>0.05</v>
      </c>
      <c r="H273" s="24">
        <f>I273+J273+K273</f>
        <v>8896.1514999999999</v>
      </c>
      <c r="I273" s="25">
        <f>I51</f>
        <v>6012.67</v>
      </c>
      <c r="J273" s="25">
        <f>J51</f>
        <v>2875</v>
      </c>
      <c r="K273" s="25">
        <f>H275*0.05</f>
        <v>8.4815000000000005</v>
      </c>
      <c r="L273" s="25">
        <f>M273+N273+O273</f>
        <v>444.80757500000004</v>
      </c>
      <c r="M273" s="58">
        <f>G273*I273</f>
        <v>300.63350000000003</v>
      </c>
      <c r="N273" s="25">
        <f>G273*J273</f>
        <v>143.75</v>
      </c>
      <c r="O273" s="25">
        <f>G273*K273</f>
        <v>0.42407500000000004</v>
      </c>
      <c r="P273" s="25">
        <v>29.68</v>
      </c>
      <c r="Q273" s="25">
        <v>2.16</v>
      </c>
      <c r="R273" s="32">
        <v>0.4</v>
      </c>
      <c r="S273" s="25">
        <v>0.03</v>
      </c>
      <c r="BY273" s="18"/>
      <c r="BZ273" s="19"/>
      <c r="CA273" s="2" t="s">
        <v>297</v>
      </c>
      <c r="CC273" s="36"/>
    </row>
    <row r="274" spans="1:81" customFormat="1" ht="15" x14ac:dyDescent="0.25">
      <c r="A274" s="26"/>
      <c r="B274" s="27"/>
      <c r="C274" s="39" t="s">
        <v>298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59"/>
      <c r="N274" s="39"/>
      <c r="O274" s="39"/>
      <c r="P274" s="39"/>
      <c r="Q274" s="39"/>
      <c r="R274" s="39"/>
      <c r="S274" s="40"/>
      <c r="BY274" s="18"/>
      <c r="BZ274" s="19"/>
      <c r="CB274" s="2" t="s">
        <v>298</v>
      </c>
      <c r="CC274" s="36"/>
    </row>
    <row r="275" spans="1:81" customFormat="1" ht="45" x14ac:dyDescent="0.25">
      <c r="A275" s="20" t="s">
        <v>349</v>
      </c>
      <c r="B275" s="21" t="s">
        <v>102</v>
      </c>
      <c r="C275" s="102" t="s">
        <v>103</v>
      </c>
      <c r="D275" s="102"/>
      <c r="E275" s="102"/>
      <c r="F275" s="22" t="s">
        <v>77</v>
      </c>
      <c r="G275" s="34">
        <v>5.0999999999999996</v>
      </c>
      <c r="H275" s="24">
        <v>169.63</v>
      </c>
      <c r="I275" s="29"/>
      <c r="J275" s="29"/>
      <c r="K275" s="29"/>
      <c r="L275" s="25">
        <v>901.76</v>
      </c>
      <c r="M275" s="60"/>
      <c r="N275" s="29"/>
      <c r="O275" s="29"/>
      <c r="P275" s="30">
        <v>0</v>
      </c>
      <c r="Q275" s="30">
        <v>0</v>
      </c>
      <c r="R275" s="30">
        <v>0</v>
      </c>
      <c r="S275" s="30">
        <v>0</v>
      </c>
      <c r="BY275" s="18"/>
      <c r="BZ275" s="19"/>
      <c r="CA275" s="2" t="s">
        <v>103</v>
      </c>
      <c r="CC275" s="36"/>
    </row>
    <row r="276" spans="1:81" customFormat="1" ht="15" x14ac:dyDescent="0.25">
      <c r="A276" s="26"/>
      <c r="B276" s="27"/>
      <c r="C276" s="39" t="s">
        <v>300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59"/>
      <c r="N276" s="39"/>
      <c r="O276" s="39"/>
      <c r="P276" s="39"/>
      <c r="Q276" s="39"/>
      <c r="R276" s="39"/>
      <c r="S276" s="40"/>
      <c r="BY276" s="18"/>
      <c r="BZ276" s="19"/>
      <c r="CB276" s="2" t="s">
        <v>300</v>
      </c>
      <c r="CC276" s="36"/>
    </row>
    <row r="277" spans="1:81" customFormat="1" ht="45.75" x14ac:dyDescent="0.25">
      <c r="A277" s="20" t="s">
        <v>350</v>
      </c>
      <c r="B277" s="21" t="s">
        <v>98</v>
      </c>
      <c r="C277" s="102" t="s">
        <v>302</v>
      </c>
      <c r="D277" s="102"/>
      <c r="E277" s="102"/>
      <c r="F277" s="22" t="s">
        <v>54</v>
      </c>
      <c r="G277" s="34">
        <v>0.1</v>
      </c>
      <c r="H277" s="24">
        <f>I277+J277+K277</f>
        <v>8896.1514999999999</v>
      </c>
      <c r="I277" s="25">
        <f>I51</f>
        <v>6012.67</v>
      </c>
      <c r="J277" s="25">
        <f>J51</f>
        <v>2875</v>
      </c>
      <c r="K277" s="25">
        <f>H279*0.05</f>
        <v>8.4815000000000005</v>
      </c>
      <c r="L277" s="25">
        <f>M277+N277+O277</f>
        <v>889.61515000000009</v>
      </c>
      <c r="M277" s="58">
        <f>G277*I277</f>
        <v>601.26700000000005</v>
      </c>
      <c r="N277" s="25">
        <f>G277*J277</f>
        <v>287.5</v>
      </c>
      <c r="O277" s="25">
        <f>G277*K277</f>
        <v>0.84815000000000007</v>
      </c>
      <c r="P277" s="25">
        <v>29.68</v>
      </c>
      <c r="Q277" s="25">
        <v>4.32</v>
      </c>
      <c r="R277" s="32">
        <v>0.4</v>
      </c>
      <c r="S277" s="25">
        <v>0.06</v>
      </c>
      <c r="BY277" s="18"/>
      <c r="BZ277" s="19"/>
      <c r="CA277" s="2" t="s">
        <v>302</v>
      </c>
      <c r="CC277" s="36"/>
    </row>
    <row r="278" spans="1:81" customFormat="1" ht="15" x14ac:dyDescent="0.25">
      <c r="A278" s="26"/>
      <c r="B278" s="27"/>
      <c r="C278" s="39" t="s">
        <v>303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59"/>
      <c r="N278" s="39"/>
      <c r="O278" s="39"/>
      <c r="P278" s="39"/>
      <c r="Q278" s="39"/>
      <c r="R278" s="39"/>
      <c r="S278" s="40"/>
      <c r="BY278" s="18"/>
      <c r="BZ278" s="19"/>
      <c r="CB278" s="2" t="s">
        <v>303</v>
      </c>
      <c r="CC278" s="36"/>
    </row>
    <row r="279" spans="1:81" customFormat="1" ht="45" x14ac:dyDescent="0.25">
      <c r="A279" s="20" t="s">
        <v>351</v>
      </c>
      <c r="B279" s="21" t="s">
        <v>102</v>
      </c>
      <c r="C279" s="102" t="s">
        <v>103</v>
      </c>
      <c r="D279" s="102"/>
      <c r="E279" s="102"/>
      <c r="F279" s="22" t="s">
        <v>77</v>
      </c>
      <c r="G279" s="34">
        <v>10.199999999999999</v>
      </c>
      <c r="H279" s="24">
        <v>169.63</v>
      </c>
      <c r="I279" s="29"/>
      <c r="J279" s="29"/>
      <c r="K279" s="29"/>
      <c r="L279" s="24">
        <v>1803.52</v>
      </c>
      <c r="M279" s="60"/>
      <c r="N279" s="29"/>
      <c r="O279" s="29"/>
      <c r="P279" s="30">
        <v>0</v>
      </c>
      <c r="Q279" s="30">
        <v>0</v>
      </c>
      <c r="R279" s="30">
        <v>0</v>
      </c>
      <c r="S279" s="30">
        <v>0</v>
      </c>
      <c r="BY279" s="18"/>
      <c r="BZ279" s="19"/>
      <c r="CA279" s="2" t="s">
        <v>103</v>
      </c>
      <c r="CC279" s="36"/>
    </row>
    <row r="280" spans="1:81" customFormat="1" ht="15" x14ac:dyDescent="0.25">
      <c r="A280" s="26"/>
      <c r="B280" s="27"/>
      <c r="C280" s="39" t="s">
        <v>305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59"/>
      <c r="N280" s="39"/>
      <c r="O280" s="39"/>
      <c r="P280" s="39"/>
      <c r="Q280" s="39"/>
      <c r="R280" s="39"/>
      <c r="S280" s="40"/>
      <c r="BY280" s="18"/>
      <c r="BZ280" s="19"/>
      <c r="CB280" s="2" t="s">
        <v>305</v>
      </c>
      <c r="CC280" s="36"/>
    </row>
    <row r="281" spans="1:81" customFormat="1" ht="34.5" x14ac:dyDescent="0.25">
      <c r="A281" s="20" t="s">
        <v>352</v>
      </c>
      <c r="B281" s="21" t="s">
        <v>98</v>
      </c>
      <c r="C281" s="102" t="s">
        <v>99</v>
      </c>
      <c r="D281" s="102"/>
      <c r="E281" s="102"/>
      <c r="F281" s="22" t="s">
        <v>54</v>
      </c>
      <c r="G281" s="31">
        <v>0.16</v>
      </c>
      <c r="H281" s="24">
        <f>I281+J281+K281</f>
        <v>8896.1514999999999</v>
      </c>
      <c r="I281" s="25">
        <f>I51</f>
        <v>6012.67</v>
      </c>
      <c r="J281" s="25">
        <f>J51</f>
        <v>2875</v>
      </c>
      <c r="K281" s="25">
        <f>H283*0.05</f>
        <v>8.4815000000000005</v>
      </c>
      <c r="L281" s="25">
        <f>M281+N281+O281</f>
        <v>1423.3842400000001</v>
      </c>
      <c r="M281" s="58">
        <f>G281*I281</f>
        <v>962.02719999999999</v>
      </c>
      <c r="N281" s="25">
        <f>G281*J281</f>
        <v>460</v>
      </c>
      <c r="O281" s="25">
        <f>G281*K281</f>
        <v>1.35704</v>
      </c>
      <c r="P281" s="25">
        <v>29.68</v>
      </c>
      <c r="Q281" s="25">
        <v>6.28</v>
      </c>
      <c r="R281" s="32">
        <v>0.4</v>
      </c>
      <c r="S281" s="25">
        <v>0.09</v>
      </c>
      <c r="BY281" s="18"/>
      <c r="BZ281" s="19"/>
      <c r="CA281" s="2" t="s">
        <v>99</v>
      </c>
      <c r="CC281" s="36"/>
    </row>
    <row r="282" spans="1:81" customFormat="1" ht="15" x14ac:dyDescent="0.25">
      <c r="A282" s="26"/>
      <c r="B282" s="27"/>
      <c r="C282" s="39" t="s">
        <v>235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59"/>
      <c r="N282" s="39"/>
      <c r="O282" s="39"/>
      <c r="P282" s="39"/>
      <c r="Q282" s="39"/>
      <c r="R282" s="39"/>
      <c r="S282" s="40"/>
      <c r="BY282" s="18"/>
      <c r="BZ282" s="19"/>
      <c r="CB282" s="2" t="s">
        <v>235</v>
      </c>
      <c r="CC282" s="36"/>
    </row>
    <row r="283" spans="1:81" customFormat="1" ht="45" x14ac:dyDescent="0.25">
      <c r="A283" s="20" t="s">
        <v>353</v>
      </c>
      <c r="B283" s="21" t="s">
        <v>102</v>
      </c>
      <c r="C283" s="102" t="s">
        <v>103</v>
      </c>
      <c r="D283" s="102"/>
      <c r="E283" s="102"/>
      <c r="F283" s="22" t="s">
        <v>77</v>
      </c>
      <c r="G283" s="31">
        <v>16.32</v>
      </c>
      <c r="H283" s="24">
        <v>169.63</v>
      </c>
      <c r="I283" s="29"/>
      <c r="J283" s="29"/>
      <c r="K283" s="29"/>
      <c r="L283" s="24">
        <v>2885.63</v>
      </c>
      <c r="M283" s="60"/>
      <c r="N283" s="29"/>
      <c r="O283" s="29"/>
      <c r="P283" s="30">
        <v>0</v>
      </c>
      <c r="Q283" s="30">
        <v>0</v>
      </c>
      <c r="R283" s="30">
        <v>0</v>
      </c>
      <c r="S283" s="30">
        <v>0</v>
      </c>
      <c r="BY283" s="18"/>
      <c r="BZ283" s="19"/>
      <c r="CA283" s="2" t="s">
        <v>103</v>
      </c>
      <c r="CC283" s="36"/>
    </row>
    <row r="284" spans="1:81" customFormat="1" ht="15" x14ac:dyDescent="0.25">
      <c r="A284" s="26"/>
      <c r="B284" s="27"/>
      <c r="C284" s="39" t="s">
        <v>308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59"/>
      <c r="N284" s="39"/>
      <c r="O284" s="39"/>
      <c r="P284" s="39"/>
      <c r="Q284" s="39"/>
      <c r="R284" s="39"/>
      <c r="S284" s="40"/>
      <c r="BY284" s="18"/>
      <c r="BZ284" s="19"/>
      <c r="CB284" s="2" t="s">
        <v>308</v>
      </c>
      <c r="CC284" s="36"/>
    </row>
    <row r="285" spans="1:81" customFormat="1" ht="34.5" x14ac:dyDescent="0.25">
      <c r="A285" s="20" t="s">
        <v>354</v>
      </c>
      <c r="B285" s="21" t="s">
        <v>98</v>
      </c>
      <c r="C285" s="102" t="s">
        <v>99</v>
      </c>
      <c r="D285" s="102"/>
      <c r="E285" s="102"/>
      <c r="F285" s="22" t="s">
        <v>54</v>
      </c>
      <c r="G285" s="34">
        <v>0.6</v>
      </c>
      <c r="H285" s="24">
        <f>I285+J285+K285</f>
        <v>8896.1514999999999</v>
      </c>
      <c r="I285" s="25">
        <f>I51</f>
        <v>6012.67</v>
      </c>
      <c r="J285" s="25">
        <f>J51</f>
        <v>2875</v>
      </c>
      <c r="K285" s="25">
        <f>H287*0.05</f>
        <v>8.4815000000000005</v>
      </c>
      <c r="L285" s="25">
        <f>M285+N285+O285</f>
        <v>5337.6908999999996</v>
      </c>
      <c r="M285" s="58">
        <f>G285*I285</f>
        <v>3607.6019999999999</v>
      </c>
      <c r="N285" s="25">
        <f>G285*J285</f>
        <v>1725</v>
      </c>
      <c r="O285" s="25">
        <f>G285*K285</f>
        <v>5.0888999999999998</v>
      </c>
      <c r="P285" s="25">
        <v>29.68</v>
      </c>
      <c r="Q285" s="25">
        <v>23.55</v>
      </c>
      <c r="R285" s="32">
        <v>0.4</v>
      </c>
      <c r="S285" s="25">
        <v>0.35</v>
      </c>
      <c r="BY285" s="18"/>
      <c r="BZ285" s="19"/>
      <c r="CA285" s="2" t="s">
        <v>99</v>
      </c>
      <c r="CC285" s="36"/>
    </row>
    <row r="286" spans="1:81" customFormat="1" ht="15" x14ac:dyDescent="0.25">
      <c r="A286" s="26"/>
      <c r="B286" s="27"/>
      <c r="C286" s="39" t="s">
        <v>310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59"/>
      <c r="N286" s="39"/>
      <c r="O286" s="39"/>
      <c r="P286" s="39"/>
      <c r="Q286" s="39"/>
      <c r="R286" s="39"/>
      <c r="S286" s="40"/>
      <c r="BY286" s="18"/>
      <c r="BZ286" s="19"/>
      <c r="CB286" s="2" t="s">
        <v>310</v>
      </c>
      <c r="CC286" s="36"/>
    </row>
    <row r="287" spans="1:81" customFormat="1" ht="45" x14ac:dyDescent="0.25">
      <c r="A287" s="20" t="s">
        <v>355</v>
      </c>
      <c r="B287" s="21" t="s">
        <v>102</v>
      </c>
      <c r="C287" s="102" t="s">
        <v>103</v>
      </c>
      <c r="D287" s="102"/>
      <c r="E287" s="102"/>
      <c r="F287" s="22" t="s">
        <v>77</v>
      </c>
      <c r="G287" s="34">
        <v>61.2</v>
      </c>
      <c r="H287" s="24">
        <v>169.63</v>
      </c>
      <c r="I287" s="29"/>
      <c r="J287" s="29"/>
      <c r="K287" s="29"/>
      <c r="L287" s="24">
        <v>10821.11</v>
      </c>
      <c r="M287" s="60"/>
      <c r="N287" s="29"/>
      <c r="O287" s="29"/>
      <c r="P287" s="30">
        <v>0</v>
      </c>
      <c r="Q287" s="30">
        <v>0</v>
      </c>
      <c r="R287" s="30">
        <v>0</v>
      </c>
      <c r="S287" s="30">
        <v>0</v>
      </c>
      <c r="BY287" s="18"/>
      <c r="BZ287" s="19"/>
      <c r="CA287" s="2" t="s">
        <v>103</v>
      </c>
      <c r="CC287" s="36"/>
    </row>
    <row r="288" spans="1:81" customFormat="1" ht="15" x14ac:dyDescent="0.25">
      <c r="A288" s="26"/>
      <c r="B288" s="27"/>
      <c r="C288" s="39" t="s">
        <v>312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59"/>
      <c r="N288" s="39"/>
      <c r="O288" s="39"/>
      <c r="P288" s="39"/>
      <c r="Q288" s="39"/>
      <c r="R288" s="39"/>
      <c r="S288" s="40"/>
      <c r="BY288" s="18"/>
      <c r="BZ288" s="19"/>
      <c r="CB288" s="2" t="s">
        <v>312</v>
      </c>
      <c r="CC288" s="36"/>
    </row>
    <row r="289" spans="1:81" customFormat="1" ht="34.5" x14ac:dyDescent="0.25">
      <c r="A289" s="20" t="s">
        <v>356</v>
      </c>
      <c r="B289" s="21" t="s">
        <v>98</v>
      </c>
      <c r="C289" s="102" t="s">
        <v>99</v>
      </c>
      <c r="D289" s="102"/>
      <c r="E289" s="102"/>
      <c r="F289" s="22" t="s">
        <v>54</v>
      </c>
      <c r="G289" s="34">
        <v>3.6</v>
      </c>
      <c r="H289" s="24">
        <f>I289+J289+K289</f>
        <v>8896.1514999999999</v>
      </c>
      <c r="I289" s="25">
        <f>I51</f>
        <v>6012.67</v>
      </c>
      <c r="J289" s="25">
        <f>J51</f>
        <v>2875</v>
      </c>
      <c r="K289" s="25">
        <f>H291*0.05</f>
        <v>8.4815000000000005</v>
      </c>
      <c r="L289" s="24">
        <f>M289+N289+O289</f>
        <v>32026.145400000001</v>
      </c>
      <c r="M289" s="61">
        <f>G289*I289</f>
        <v>21645.612000000001</v>
      </c>
      <c r="N289" s="25">
        <f>G289*J289</f>
        <v>10350</v>
      </c>
      <c r="O289" s="25">
        <f>G289*K289</f>
        <v>30.533400000000004</v>
      </c>
      <c r="P289" s="25">
        <v>29.68</v>
      </c>
      <c r="Q289" s="25">
        <v>141.31</v>
      </c>
      <c r="R289" s="32">
        <v>0.4</v>
      </c>
      <c r="S289" s="25">
        <v>2.0699999999999998</v>
      </c>
      <c r="BY289" s="18"/>
      <c r="BZ289" s="19"/>
      <c r="CA289" s="2" t="s">
        <v>99</v>
      </c>
      <c r="CC289" s="36"/>
    </row>
    <row r="290" spans="1:81" customFormat="1" ht="15" x14ac:dyDescent="0.25">
      <c r="A290" s="26"/>
      <c r="B290" s="27"/>
      <c r="C290" s="39" t="s">
        <v>314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59"/>
      <c r="N290" s="39"/>
      <c r="O290" s="39"/>
      <c r="P290" s="39"/>
      <c r="Q290" s="39"/>
      <c r="R290" s="39"/>
      <c r="S290" s="40"/>
      <c r="BY290" s="18"/>
      <c r="BZ290" s="19"/>
      <c r="CB290" s="2" t="s">
        <v>314</v>
      </c>
      <c r="CC290" s="36"/>
    </row>
    <row r="291" spans="1:81" customFormat="1" ht="45" x14ac:dyDescent="0.25">
      <c r="A291" s="20" t="s">
        <v>357</v>
      </c>
      <c r="B291" s="21" t="s">
        <v>102</v>
      </c>
      <c r="C291" s="102" t="s">
        <v>103</v>
      </c>
      <c r="D291" s="102"/>
      <c r="E291" s="102"/>
      <c r="F291" s="22" t="s">
        <v>77</v>
      </c>
      <c r="G291" s="34">
        <v>367.2</v>
      </c>
      <c r="H291" s="24">
        <v>169.63</v>
      </c>
      <c r="I291" s="29"/>
      <c r="J291" s="29"/>
      <c r="K291" s="29"/>
      <c r="L291" s="24">
        <v>64926.66</v>
      </c>
      <c r="M291" s="60"/>
      <c r="N291" s="29"/>
      <c r="O291" s="29"/>
      <c r="P291" s="30">
        <v>0</v>
      </c>
      <c r="Q291" s="30">
        <v>0</v>
      </c>
      <c r="R291" s="30">
        <v>0</v>
      </c>
      <c r="S291" s="30">
        <v>0</v>
      </c>
      <c r="BY291" s="18"/>
      <c r="BZ291" s="19"/>
      <c r="CA291" s="2" t="s">
        <v>103</v>
      </c>
      <c r="CC291" s="36"/>
    </row>
    <row r="292" spans="1:81" customFormat="1" ht="15" x14ac:dyDescent="0.25">
      <c r="A292" s="26"/>
      <c r="B292" s="27"/>
      <c r="C292" s="39" t="s">
        <v>316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59"/>
      <c r="N292" s="39"/>
      <c r="O292" s="39"/>
      <c r="P292" s="39"/>
      <c r="Q292" s="39"/>
      <c r="R292" s="39"/>
      <c r="S292" s="40"/>
      <c r="BY292" s="18"/>
      <c r="BZ292" s="19"/>
      <c r="CB292" s="2" t="s">
        <v>316</v>
      </c>
      <c r="CC292" s="36"/>
    </row>
    <row r="293" spans="1:81" customFormat="1" ht="34.5" x14ac:dyDescent="0.25">
      <c r="A293" s="20" t="s">
        <v>358</v>
      </c>
      <c r="B293" s="21" t="s">
        <v>98</v>
      </c>
      <c r="C293" s="102" t="s">
        <v>99</v>
      </c>
      <c r="D293" s="102"/>
      <c r="E293" s="102"/>
      <c r="F293" s="22" t="s">
        <v>54</v>
      </c>
      <c r="G293" s="28">
        <v>1</v>
      </c>
      <c r="H293" s="24">
        <f>I293+J293+K293</f>
        <v>8896.1514999999999</v>
      </c>
      <c r="I293" s="25">
        <f>I51</f>
        <v>6012.67</v>
      </c>
      <c r="J293" s="25">
        <f>J51</f>
        <v>2875</v>
      </c>
      <c r="K293" s="25">
        <f>H295*0.05</f>
        <v>8.4815000000000005</v>
      </c>
      <c r="L293" s="25">
        <f>M293+N293+O293</f>
        <v>8896.1514999999999</v>
      </c>
      <c r="M293" s="58">
        <f>G293*I293</f>
        <v>6012.67</v>
      </c>
      <c r="N293" s="25">
        <f>G293*J293</f>
        <v>2875</v>
      </c>
      <c r="O293" s="25">
        <f>G293*K293</f>
        <v>8.4815000000000005</v>
      </c>
      <c r="P293" s="25">
        <v>29.68</v>
      </c>
      <c r="Q293" s="25">
        <v>39.25</v>
      </c>
      <c r="R293" s="32">
        <v>0.4</v>
      </c>
      <c r="S293" s="25">
        <v>0.57999999999999996</v>
      </c>
      <c r="BY293" s="18"/>
      <c r="BZ293" s="19"/>
      <c r="CA293" s="2" t="s">
        <v>99</v>
      </c>
      <c r="CC293" s="36"/>
    </row>
    <row r="294" spans="1:81" customFormat="1" ht="15" x14ac:dyDescent="0.25">
      <c r="A294" s="26"/>
      <c r="B294" s="27"/>
      <c r="C294" s="39" t="s">
        <v>359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59"/>
      <c r="N294" s="39"/>
      <c r="O294" s="39"/>
      <c r="P294" s="39"/>
      <c r="Q294" s="39"/>
      <c r="R294" s="39"/>
      <c r="S294" s="40"/>
      <c r="BY294" s="18"/>
      <c r="BZ294" s="19"/>
      <c r="CB294" s="2" t="s">
        <v>359</v>
      </c>
      <c r="CC294" s="36"/>
    </row>
    <row r="295" spans="1:81" customFormat="1" ht="45" x14ac:dyDescent="0.25">
      <c r="A295" s="20" t="s">
        <v>360</v>
      </c>
      <c r="B295" s="21" t="s">
        <v>102</v>
      </c>
      <c r="C295" s="102" t="s">
        <v>103</v>
      </c>
      <c r="D295" s="102"/>
      <c r="E295" s="102"/>
      <c r="F295" s="22" t="s">
        <v>77</v>
      </c>
      <c r="G295" s="28">
        <v>102</v>
      </c>
      <c r="H295" s="24">
        <v>169.63</v>
      </c>
      <c r="I295" s="29"/>
      <c r="J295" s="29"/>
      <c r="K295" s="29"/>
      <c r="L295" s="24">
        <v>18035.18</v>
      </c>
      <c r="M295" s="60"/>
      <c r="N295" s="29"/>
      <c r="O295" s="29"/>
      <c r="P295" s="30">
        <v>0</v>
      </c>
      <c r="Q295" s="30">
        <v>0</v>
      </c>
      <c r="R295" s="30">
        <v>0</v>
      </c>
      <c r="S295" s="30">
        <v>0</v>
      </c>
      <c r="BY295" s="18"/>
      <c r="BZ295" s="19"/>
      <c r="CA295" s="2" t="s">
        <v>103</v>
      </c>
      <c r="CC295" s="36"/>
    </row>
    <row r="296" spans="1:81" customFormat="1" ht="15" x14ac:dyDescent="0.25">
      <c r="A296" s="26"/>
      <c r="B296" s="27"/>
      <c r="C296" s="39" t="s">
        <v>361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59"/>
      <c r="N296" s="39"/>
      <c r="O296" s="39"/>
      <c r="P296" s="39"/>
      <c r="Q296" s="39"/>
      <c r="R296" s="39"/>
      <c r="S296" s="40"/>
      <c r="BY296" s="18"/>
      <c r="BZ296" s="19"/>
      <c r="CB296" s="2" t="s">
        <v>361</v>
      </c>
      <c r="CC296" s="36"/>
    </row>
    <row r="297" spans="1:81" customFormat="1" ht="34.5" x14ac:dyDescent="0.25">
      <c r="A297" s="20" t="s">
        <v>362</v>
      </c>
      <c r="B297" s="21" t="s">
        <v>114</v>
      </c>
      <c r="C297" s="102" t="s">
        <v>115</v>
      </c>
      <c r="D297" s="102"/>
      <c r="E297" s="102"/>
      <c r="F297" s="22" t="s">
        <v>54</v>
      </c>
      <c r="G297" s="31">
        <v>0.86</v>
      </c>
      <c r="H297" s="24">
        <f>I297+J297+K297</f>
        <v>8896.1514999999999</v>
      </c>
      <c r="I297" s="25">
        <f>I51</f>
        <v>6012.67</v>
      </c>
      <c r="J297" s="25">
        <f>J51</f>
        <v>2875</v>
      </c>
      <c r="K297" s="25">
        <f>H299*0.05</f>
        <v>8.4815000000000005</v>
      </c>
      <c r="L297" s="24">
        <f>M297+N297+O297</f>
        <v>7650.6902900000005</v>
      </c>
      <c r="M297" s="58">
        <f>G297*I297</f>
        <v>5170.8962000000001</v>
      </c>
      <c r="N297" s="24">
        <f>G297*J297</f>
        <v>2472.5</v>
      </c>
      <c r="O297" s="25">
        <f>G297*K297</f>
        <v>7.2940900000000006</v>
      </c>
      <c r="P297" s="25">
        <v>24.48</v>
      </c>
      <c r="Q297" s="25">
        <v>30.63</v>
      </c>
      <c r="R297" s="25">
        <v>19.96</v>
      </c>
      <c r="S297" s="25">
        <v>24.68</v>
      </c>
      <c r="BY297" s="18"/>
      <c r="BZ297" s="19"/>
      <c r="CA297" s="2" t="s">
        <v>115</v>
      </c>
      <c r="CC297" s="36"/>
    </row>
    <row r="298" spans="1:81" customFormat="1" ht="15" x14ac:dyDescent="0.25">
      <c r="A298" s="26"/>
      <c r="B298" s="27"/>
      <c r="C298" s="39" t="s">
        <v>363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59"/>
      <c r="N298" s="39"/>
      <c r="O298" s="39"/>
      <c r="P298" s="39"/>
      <c r="Q298" s="39"/>
      <c r="R298" s="39"/>
      <c r="S298" s="40"/>
      <c r="BY298" s="18"/>
      <c r="BZ298" s="19"/>
      <c r="CB298" s="2" t="s">
        <v>363</v>
      </c>
      <c r="CC298" s="36"/>
    </row>
    <row r="299" spans="1:81" customFormat="1" ht="45" x14ac:dyDescent="0.25">
      <c r="A299" s="20" t="s">
        <v>364</v>
      </c>
      <c r="B299" s="21" t="s">
        <v>102</v>
      </c>
      <c r="C299" s="102" t="s">
        <v>103</v>
      </c>
      <c r="D299" s="102"/>
      <c r="E299" s="102"/>
      <c r="F299" s="22" t="s">
        <v>77</v>
      </c>
      <c r="G299" s="31">
        <v>87.72</v>
      </c>
      <c r="H299" s="24">
        <v>169.63</v>
      </c>
      <c r="I299" s="29"/>
      <c r="J299" s="29"/>
      <c r="K299" s="29"/>
      <c r="L299" s="24">
        <v>15510.26</v>
      </c>
      <c r="M299" s="60"/>
      <c r="N299" s="29"/>
      <c r="O299" s="29"/>
      <c r="P299" s="30">
        <v>0</v>
      </c>
      <c r="Q299" s="30">
        <v>0</v>
      </c>
      <c r="R299" s="30">
        <v>0</v>
      </c>
      <c r="S299" s="30">
        <v>0</v>
      </c>
      <c r="BY299" s="18"/>
      <c r="BZ299" s="19"/>
      <c r="CA299" s="2" t="s">
        <v>103</v>
      </c>
      <c r="CC299" s="36"/>
    </row>
    <row r="300" spans="1:81" customFormat="1" ht="15" x14ac:dyDescent="0.25">
      <c r="A300" s="26"/>
      <c r="B300" s="27"/>
      <c r="C300" s="39" t="s">
        <v>365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59"/>
      <c r="N300" s="39"/>
      <c r="O300" s="39"/>
      <c r="P300" s="39"/>
      <c r="Q300" s="39"/>
      <c r="R300" s="39"/>
      <c r="S300" s="40"/>
      <c r="BY300" s="18"/>
      <c r="BZ300" s="19"/>
      <c r="CB300" s="2" t="s">
        <v>365</v>
      </c>
      <c r="CC300" s="36"/>
    </row>
    <row r="301" spans="1:81" customFormat="1" ht="45.75" x14ac:dyDescent="0.25">
      <c r="A301" s="20" t="s">
        <v>366</v>
      </c>
      <c r="B301" s="21" t="s">
        <v>98</v>
      </c>
      <c r="C301" s="102" t="s">
        <v>297</v>
      </c>
      <c r="D301" s="102"/>
      <c r="E301" s="102"/>
      <c r="F301" s="22" t="s">
        <v>54</v>
      </c>
      <c r="G301" s="31">
        <v>1.48</v>
      </c>
      <c r="H301" s="24">
        <f>I301+J301+K301</f>
        <v>8896.1514999999999</v>
      </c>
      <c r="I301" s="25">
        <f>I51</f>
        <v>6012.67</v>
      </c>
      <c r="J301" s="25">
        <f>J51</f>
        <v>2875</v>
      </c>
      <c r="K301" s="25">
        <f>H303*0.05</f>
        <v>8.4815000000000005</v>
      </c>
      <c r="L301" s="25">
        <f>M301+N301+O301</f>
        <v>13166.30422</v>
      </c>
      <c r="M301" s="58">
        <f>G301*I301</f>
        <v>8898.7515999999996</v>
      </c>
      <c r="N301" s="25">
        <f>G301*J301</f>
        <v>4255</v>
      </c>
      <c r="O301" s="25">
        <f>G301*K301</f>
        <v>12.552620000000001</v>
      </c>
      <c r="P301" s="25">
        <v>29.68</v>
      </c>
      <c r="Q301" s="32">
        <v>63.9</v>
      </c>
      <c r="R301" s="32">
        <v>0.4</v>
      </c>
      <c r="S301" s="25">
        <v>0.85</v>
      </c>
      <c r="BY301" s="18"/>
      <c r="BZ301" s="19"/>
      <c r="CA301" s="2" t="s">
        <v>297</v>
      </c>
      <c r="CC301" s="36"/>
    </row>
    <row r="302" spans="1:81" customFormat="1" ht="15" x14ac:dyDescent="0.25">
      <c r="A302" s="26"/>
      <c r="B302" s="27"/>
      <c r="C302" s="39" t="s">
        <v>367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59"/>
      <c r="N302" s="39"/>
      <c r="O302" s="39"/>
      <c r="P302" s="39"/>
      <c r="Q302" s="39"/>
      <c r="R302" s="39"/>
      <c r="S302" s="40"/>
      <c r="BY302" s="18"/>
      <c r="BZ302" s="19"/>
      <c r="CB302" s="2" t="s">
        <v>367</v>
      </c>
      <c r="CC302" s="36"/>
    </row>
    <row r="303" spans="1:81" customFormat="1" ht="45" x14ac:dyDescent="0.25">
      <c r="A303" s="20" t="s">
        <v>368</v>
      </c>
      <c r="B303" s="21" t="s">
        <v>102</v>
      </c>
      <c r="C303" s="102" t="s">
        <v>103</v>
      </c>
      <c r="D303" s="102"/>
      <c r="E303" s="102"/>
      <c r="F303" s="22" t="s">
        <v>77</v>
      </c>
      <c r="G303" s="31">
        <v>150.96</v>
      </c>
      <c r="H303" s="24">
        <v>169.63</v>
      </c>
      <c r="I303" s="29"/>
      <c r="J303" s="29"/>
      <c r="K303" s="29"/>
      <c r="L303" s="24">
        <v>26692.07</v>
      </c>
      <c r="M303" s="60"/>
      <c r="N303" s="29"/>
      <c r="O303" s="29"/>
      <c r="P303" s="30">
        <v>0</v>
      </c>
      <c r="Q303" s="30">
        <v>0</v>
      </c>
      <c r="R303" s="30">
        <v>0</v>
      </c>
      <c r="S303" s="30">
        <v>0</v>
      </c>
      <c r="BY303" s="18"/>
      <c r="BZ303" s="19"/>
      <c r="CA303" s="2" t="s">
        <v>103</v>
      </c>
      <c r="CC303" s="36"/>
    </row>
    <row r="304" spans="1:81" customFormat="1" ht="15" x14ac:dyDescent="0.25">
      <c r="A304" s="26"/>
      <c r="B304" s="27"/>
      <c r="C304" s="39" t="s">
        <v>369</v>
      </c>
      <c r="D304" s="39"/>
      <c r="E304" s="39"/>
      <c r="F304" s="39"/>
      <c r="G304" s="39"/>
      <c r="H304" s="39"/>
      <c r="I304" s="39"/>
      <c r="J304" s="39"/>
      <c r="K304" s="39"/>
      <c r="L304" s="39"/>
      <c r="M304" s="59"/>
      <c r="N304" s="39"/>
      <c r="O304" s="39"/>
      <c r="P304" s="39"/>
      <c r="Q304" s="39"/>
      <c r="R304" s="39"/>
      <c r="S304" s="40"/>
      <c r="BY304" s="18"/>
      <c r="BZ304" s="19"/>
      <c r="CB304" s="2" t="s">
        <v>369</v>
      </c>
      <c r="CC304" s="36"/>
    </row>
    <row r="305" spans="1:84" customFormat="1" ht="34.5" x14ac:dyDescent="0.25">
      <c r="A305" s="20" t="s">
        <v>370</v>
      </c>
      <c r="B305" s="21" t="s">
        <v>98</v>
      </c>
      <c r="C305" s="102" t="s">
        <v>99</v>
      </c>
      <c r="D305" s="102"/>
      <c r="E305" s="102"/>
      <c r="F305" s="22" t="s">
        <v>54</v>
      </c>
      <c r="G305" s="34">
        <v>0.2</v>
      </c>
      <c r="H305" s="24">
        <f>I305+J305+K305</f>
        <v>8896.1514999999999</v>
      </c>
      <c r="I305" s="25">
        <f>I51</f>
        <v>6012.67</v>
      </c>
      <c r="J305" s="25">
        <f>J51</f>
        <v>2875</v>
      </c>
      <c r="K305" s="25">
        <f>H307*0.05</f>
        <v>8.4815000000000005</v>
      </c>
      <c r="L305" s="25">
        <f>M305+N305+O305</f>
        <v>1779.2303000000002</v>
      </c>
      <c r="M305" s="58">
        <f>G305*I305</f>
        <v>1202.5340000000001</v>
      </c>
      <c r="N305" s="25">
        <f>G305*J305</f>
        <v>575</v>
      </c>
      <c r="O305" s="25">
        <f>G305*K305</f>
        <v>1.6963000000000001</v>
      </c>
      <c r="P305" s="25">
        <v>29.68</v>
      </c>
      <c r="Q305" s="25">
        <v>7.85</v>
      </c>
      <c r="R305" s="32">
        <v>0.4</v>
      </c>
      <c r="S305" s="25">
        <v>0.12</v>
      </c>
      <c r="BY305" s="18"/>
      <c r="BZ305" s="19"/>
      <c r="CA305" s="2" t="s">
        <v>99</v>
      </c>
      <c r="CC305" s="36"/>
    </row>
    <row r="306" spans="1:84" customFormat="1" ht="15" x14ac:dyDescent="0.25">
      <c r="A306" s="26"/>
      <c r="B306" s="27"/>
      <c r="C306" s="39" t="s">
        <v>129</v>
      </c>
      <c r="D306" s="39"/>
      <c r="E306" s="39"/>
      <c r="F306" s="39"/>
      <c r="G306" s="39"/>
      <c r="H306" s="39"/>
      <c r="I306" s="39"/>
      <c r="J306" s="39"/>
      <c r="K306" s="39"/>
      <c r="L306" s="39"/>
      <c r="M306" s="59"/>
      <c r="N306" s="39"/>
      <c r="O306" s="39"/>
      <c r="P306" s="39"/>
      <c r="Q306" s="39"/>
      <c r="R306" s="39"/>
      <c r="S306" s="40"/>
      <c r="BY306" s="18"/>
      <c r="BZ306" s="19"/>
      <c r="CB306" s="2" t="s">
        <v>129</v>
      </c>
      <c r="CC306" s="36"/>
    </row>
    <row r="307" spans="1:84" customFormat="1" ht="45" x14ac:dyDescent="0.25">
      <c r="A307" s="20" t="s">
        <v>371</v>
      </c>
      <c r="B307" s="21" t="s">
        <v>102</v>
      </c>
      <c r="C307" s="102" t="s">
        <v>103</v>
      </c>
      <c r="D307" s="102"/>
      <c r="E307" s="102"/>
      <c r="F307" s="22" t="s">
        <v>77</v>
      </c>
      <c r="G307" s="34">
        <v>20.399999999999999</v>
      </c>
      <c r="H307" s="24">
        <v>169.63</v>
      </c>
      <c r="I307" s="29"/>
      <c r="J307" s="29"/>
      <c r="K307" s="29"/>
      <c r="L307" s="24">
        <v>3607.04</v>
      </c>
      <c r="M307" s="60"/>
      <c r="N307" s="29"/>
      <c r="O307" s="29"/>
      <c r="P307" s="30">
        <v>0</v>
      </c>
      <c r="Q307" s="30">
        <v>0</v>
      </c>
      <c r="R307" s="30">
        <v>0</v>
      </c>
      <c r="S307" s="30">
        <v>0</v>
      </c>
      <c r="BY307" s="18"/>
      <c r="BZ307" s="19"/>
      <c r="CA307" s="2" t="s">
        <v>103</v>
      </c>
      <c r="CC307" s="36"/>
    </row>
    <row r="308" spans="1:84" customFormat="1" ht="15" x14ac:dyDescent="0.25">
      <c r="A308" s="26"/>
      <c r="B308" s="27"/>
      <c r="C308" s="39" t="s">
        <v>131</v>
      </c>
      <c r="D308" s="39"/>
      <c r="E308" s="39"/>
      <c r="F308" s="39"/>
      <c r="G308" s="39"/>
      <c r="H308" s="39"/>
      <c r="I308" s="39"/>
      <c r="J308" s="39"/>
      <c r="K308" s="39"/>
      <c r="L308" s="39"/>
      <c r="M308" s="59"/>
      <c r="N308" s="39"/>
      <c r="O308" s="39"/>
      <c r="P308" s="39"/>
      <c r="Q308" s="39"/>
      <c r="R308" s="39"/>
      <c r="S308" s="40"/>
      <c r="BY308" s="18"/>
      <c r="BZ308" s="19"/>
      <c r="CB308" s="2" t="s">
        <v>131</v>
      </c>
      <c r="CC308" s="36"/>
    </row>
    <row r="309" spans="1:84" customFormat="1" ht="23.25" x14ac:dyDescent="0.25">
      <c r="A309" s="20" t="s">
        <v>372</v>
      </c>
      <c r="B309" s="21" t="s">
        <v>106</v>
      </c>
      <c r="C309" s="102" t="s">
        <v>107</v>
      </c>
      <c r="D309" s="102"/>
      <c r="E309" s="102"/>
      <c r="F309" s="22" t="s">
        <v>41</v>
      </c>
      <c r="G309" s="33">
        <v>2.8000000000000001E-2</v>
      </c>
      <c r="H309" s="24">
        <f>I309+J309+K309</f>
        <v>8896.4189999999999</v>
      </c>
      <c r="I309" s="25">
        <f>I55</f>
        <v>6012.67</v>
      </c>
      <c r="J309" s="25">
        <f>J55</f>
        <v>2875</v>
      </c>
      <c r="K309" s="25">
        <f>H311*0.05</f>
        <v>8.7490000000000006</v>
      </c>
      <c r="L309" s="25">
        <f>M309+N309+O309</f>
        <v>249.09973199999999</v>
      </c>
      <c r="M309" s="58">
        <f>G309*I309</f>
        <v>168.35476</v>
      </c>
      <c r="N309" s="25">
        <f>G309*J309</f>
        <v>80.5</v>
      </c>
      <c r="O309" s="25">
        <f>G309*K309</f>
        <v>0.24497200000000002</v>
      </c>
      <c r="P309" s="25">
        <v>62.41</v>
      </c>
      <c r="Q309" s="25">
        <v>2.31</v>
      </c>
      <c r="R309" s="25">
        <v>0.26</v>
      </c>
      <c r="S309" s="25">
        <v>0.01</v>
      </c>
      <c r="BY309" s="18"/>
      <c r="BZ309" s="19"/>
      <c r="CA309" s="2" t="s">
        <v>107</v>
      </c>
      <c r="CC309" s="36"/>
    </row>
    <row r="310" spans="1:84" customFormat="1" ht="15" x14ac:dyDescent="0.25">
      <c r="A310" s="26"/>
      <c r="B310" s="27"/>
      <c r="C310" s="39" t="s">
        <v>373</v>
      </c>
      <c r="D310" s="39"/>
      <c r="E310" s="39"/>
      <c r="F310" s="39"/>
      <c r="G310" s="39"/>
      <c r="H310" s="39"/>
      <c r="I310" s="39"/>
      <c r="J310" s="39"/>
      <c r="K310" s="39"/>
      <c r="L310" s="39"/>
      <c r="M310" s="59"/>
      <c r="N310" s="39"/>
      <c r="O310" s="39"/>
      <c r="P310" s="39"/>
      <c r="Q310" s="39"/>
      <c r="R310" s="39"/>
      <c r="S310" s="40"/>
      <c r="BY310" s="18"/>
      <c r="BZ310" s="19"/>
      <c r="CB310" s="2" t="s">
        <v>373</v>
      </c>
      <c r="CC310" s="36"/>
    </row>
    <row r="311" spans="1:84" customFormat="1" ht="33.75" x14ac:dyDescent="0.25">
      <c r="A311" s="20" t="s">
        <v>374</v>
      </c>
      <c r="B311" s="21" t="s">
        <v>110</v>
      </c>
      <c r="C311" s="102" t="s">
        <v>111</v>
      </c>
      <c r="D311" s="102"/>
      <c r="E311" s="102"/>
      <c r="F311" s="22" t="s">
        <v>112</v>
      </c>
      <c r="G311" s="34">
        <v>4.2</v>
      </c>
      <c r="H311" s="24">
        <v>174.98</v>
      </c>
      <c r="I311" s="29"/>
      <c r="J311" s="29"/>
      <c r="K311" s="29"/>
      <c r="L311" s="25">
        <v>766.05</v>
      </c>
      <c r="M311" s="60"/>
      <c r="N311" s="29"/>
      <c r="O311" s="29"/>
      <c r="P311" s="30">
        <v>0</v>
      </c>
      <c r="Q311" s="30">
        <v>0</v>
      </c>
      <c r="R311" s="30">
        <v>0</v>
      </c>
      <c r="S311" s="30">
        <v>0</v>
      </c>
      <c r="BY311" s="18"/>
      <c r="BZ311" s="19"/>
      <c r="CA311" s="2" t="s">
        <v>111</v>
      </c>
      <c r="CC311" s="36"/>
    </row>
    <row r="312" spans="1:84" customFormat="1" ht="15" x14ac:dyDescent="0.25">
      <c r="A312" s="103" t="s">
        <v>375</v>
      </c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48">
        <f>SUM(L248:L311)</f>
        <v>361987.24174824991</v>
      </c>
      <c r="M312" s="48">
        <f>SUM(M248:M311)</f>
        <v>105732.16706000001</v>
      </c>
      <c r="N312" s="49"/>
      <c r="O312" s="49"/>
      <c r="P312" s="50"/>
      <c r="Q312" s="52">
        <v>474.00743999999997</v>
      </c>
      <c r="R312" s="52"/>
      <c r="S312" s="52">
        <v>30.828701200000001</v>
      </c>
      <c r="BY312" s="18"/>
      <c r="BZ312" s="19"/>
      <c r="CC312" s="36" t="s">
        <v>375</v>
      </c>
    </row>
    <row r="313" spans="1:84" customFormat="1" ht="15" x14ac:dyDescent="0.25">
      <c r="A313" s="104" t="s">
        <v>376</v>
      </c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BY313" s="18" t="s">
        <v>376</v>
      </c>
      <c r="BZ313" s="19"/>
      <c r="CC313" s="36"/>
    </row>
    <row r="314" spans="1:84" customFormat="1" ht="23.25" x14ac:dyDescent="0.25">
      <c r="A314" s="20" t="s">
        <v>377</v>
      </c>
      <c r="B314" s="21" t="s">
        <v>378</v>
      </c>
      <c r="C314" s="102" t="s">
        <v>379</v>
      </c>
      <c r="D314" s="102"/>
      <c r="E314" s="102"/>
      <c r="F314" s="22" t="s">
        <v>380</v>
      </c>
      <c r="G314" s="28">
        <v>16</v>
      </c>
      <c r="H314" s="24">
        <f>I314+J314+K314</f>
        <v>8887.67</v>
      </c>
      <c r="I314" s="86">
        <v>6012.67</v>
      </c>
      <c r="J314" s="87">
        <v>2875</v>
      </c>
      <c r="K314" s="29">
        <v>0</v>
      </c>
      <c r="L314" s="24">
        <f>M314+N314+O314</f>
        <v>142202.72</v>
      </c>
      <c r="M314" s="61">
        <f>G314*I314</f>
        <v>96202.72</v>
      </c>
      <c r="N314" s="29">
        <f>G314*J314</f>
        <v>46000</v>
      </c>
      <c r="O314" s="29">
        <f>G314*K314</f>
        <v>0</v>
      </c>
      <c r="P314" s="25">
        <v>4.8600000000000003</v>
      </c>
      <c r="Q314" s="25">
        <v>102.84</v>
      </c>
      <c r="R314" s="30">
        <v>0</v>
      </c>
      <c r="S314" s="30">
        <v>0</v>
      </c>
      <c r="BY314" s="18"/>
      <c r="BZ314" s="19"/>
      <c r="CA314" s="2" t="s">
        <v>379</v>
      </c>
      <c r="CC314" s="36"/>
    </row>
    <row r="315" spans="1:84" customFormat="1" ht="15" x14ac:dyDescent="0.25">
      <c r="A315" s="26"/>
      <c r="B315" s="27"/>
      <c r="C315" s="39" t="s">
        <v>381</v>
      </c>
      <c r="D315" s="39"/>
      <c r="E315" s="39"/>
      <c r="F315" s="39"/>
      <c r="G315" s="39"/>
      <c r="H315" s="39"/>
      <c r="I315" s="39"/>
      <c r="J315" s="39"/>
      <c r="K315" s="39"/>
      <c r="L315" s="39"/>
      <c r="M315" s="59"/>
      <c r="N315" s="39"/>
      <c r="O315" s="39"/>
      <c r="P315" s="39"/>
      <c r="Q315" s="39"/>
      <c r="R315" s="39"/>
      <c r="S315" s="40"/>
      <c r="BY315" s="18"/>
      <c r="BZ315" s="19"/>
      <c r="CB315" s="2" t="s">
        <v>381</v>
      </c>
      <c r="CC315" s="36"/>
    </row>
    <row r="316" spans="1:84" customFormat="1" ht="34.5" x14ac:dyDescent="0.25">
      <c r="A316" s="20" t="s">
        <v>382</v>
      </c>
      <c r="B316" s="21" t="s">
        <v>383</v>
      </c>
      <c r="C316" s="102" t="s">
        <v>384</v>
      </c>
      <c r="D316" s="102"/>
      <c r="E316" s="102"/>
      <c r="F316" s="22" t="s">
        <v>37</v>
      </c>
      <c r="G316" s="28">
        <v>8</v>
      </c>
      <c r="H316" s="24">
        <f>I316+J316+K316</f>
        <v>8887.67</v>
      </c>
      <c r="I316" s="25">
        <f>I314</f>
        <v>6012.67</v>
      </c>
      <c r="J316" s="29">
        <f>J314</f>
        <v>2875</v>
      </c>
      <c r="K316" s="29">
        <f>H318*0.05</f>
        <v>0</v>
      </c>
      <c r="L316" s="25">
        <f>M316+N316+O316</f>
        <v>71101.36</v>
      </c>
      <c r="M316" s="58">
        <f>G316*I316</f>
        <v>48101.36</v>
      </c>
      <c r="N316" s="29">
        <f>G316*J316</f>
        <v>23000</v>
      </c>
      <c r="O316" s="29">
        <f>G316*K316</f>
        <v>0</v>
      </c>
      <c r="P316" s="25">
        <v>0.82</v>
      </c>
      <c r="Q316" s="25">
        <v>8.68</v>
      </c>
      <c r="R316" s="30">
        <v>0</v>
      </c>
      <c r="S316" s="30">
        <v>0</v>
      </c>
      <c r="BY316" s="18"/>
      <c r="BZ316" s="19"/>
      <c r="CA316" s="2" t="s">
        <v>384</v>
      </c>
      <c r="CC316" s="36"/>
    </row>
    <row r="317" spans="1:84" customFormat="1" ht="15" x14ac:dyDescent="0.25">
      <c r="A317" s="26"/>
      <c r="B317" s="27"/>
      <c r="C317" s="39" t="s">
        <v>385</v>
      </c>
      <c r="D317" s="39"/>
      <c r="E317" s="39"/>
      <c r="F317" s="39"/>
      <c r="G317" s="39"/>
      <c r="H317" s="39"/>
      <c r="I317" s="39"/>
      <c r="J317" s="39"/>
      <c r="K317" s="39"/>
      <c r="L317" s="39"/>
      <c r="M317" s="59"/>
      <c r="N317" s="39"/>
      <c r="O317" s="39"/>
      <c r="P317" s="39"/>
      <c r="Q317" s="39"/>
      <c r="R317" s="39"/>
      <c r="S317" s="40"/>
      <c r="BY317" s="18"/>
      <c r="BZ317" s="19"/>
      <c r="CB317" s="2" t="s">
        <v>385</v>
      </c>
      <c r="CC317" s="36"/>
    </row>
    <row r="318" spans="1:84" customFormat="1" ht="15" x14ac:dyDescent="0.25">
      <c r="A318" s="103" t="s">
        <v>386</v>
      </c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48">
        <f>L314+L316</f>
        <v>213304.08000000002</v>
      </c>
      <c r="M318" s="48">
        <f>M314+M316</f>
        <v>144304.08000000002</v>
      </c>
      <c r="N318" s="49"/>
      <c r="O318" s="49"/>
      <c r="P318" s="50"/>
      <c r="Q318" s="52">
        <v>111.5132</v>
      </c>
      <c r="R318" s="51"/>
      <c r="S318" s="53">
        <v>0</v>
      </c>
      <c r="BY318" s="18"/>
      <c r="BZ318" s="19"/>
      <c r="CC318" s="36" t="s">
        <v>386</v>
      </c>
    </row>
    <row r="319" spans="1:84" customFormat="1" ht="15" x14ac:dyDescent="0.25">
      <c r="A319" s="96" t="s">
        <v>387</v>
      </c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0"/>
      <c r="M319" s="63"/>
      <c r="N319" s="63"/>
      <c r="O319" s="63"/>
      <c r="P319" s="63"/>
      <c r="Q319" s="90"/>
      <c r="R319" s="90"/>
      <c r="S319" s="90"/>
      <c r="CD319" s="36" t="s">
        <v>387</v>
      </c>
    </row>
    <row r="320" spans="1:84" customFormat="1" ht="15" x14ac:dyDescent="0.25">
      <c r="A320" s="96" t="s">
        <v>388</v>
      </c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1">
        <f>L83+L144+L245+L312+L318</f>
        <v>1895421.1275792997</v>
      </c>
      <c r="M320" s="63"/>
      <c r="N320" s="63"/>
      <c r="O320" s="63"/>
      <c r="P320" s="63"/>
      <c r="Q320" s="90"/>
      <c r="R320" s="90"/>
      <c r="S320" s="90"/>
      <c r="CD320" s="36"/>
      <c r="CF320" s="36" t="s">
        <v>388</v>
      </c>
    </row>
    <row r="321" spans="1:87" customFormat="1" ht="15" x14ac:dyDescent="0.25">
      <c r="A321" s="95" t="s">
        <v>389</v>
      </c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2">
        <f>M83+M144+M245+M312+M318</f>
        <v>621427.94040600001</v>
      </c>
      <c r="M321" s="63"/>
      <c r="N321" s="63"/>
      <c r="O321" s="63"/>
      <c r="P321" s="63"/>
      <c r="Q321" s="93"/>
      <c r="R321" s="90"/>
      <c r="S321" s="93"/>
      <c r="CD321" s="36"/>
      <c r="CE321" s="2" t="s">
        <v>389</v>
      </c>
      <c r="CF321" s="36"/>
      <c r="CI321" t="s">
        <v>402</v>
      </c>
    </row>
    <row r="322" spans="1:87" customFormat="1" ht="15" x14ac:dyDescent="0.25">
      <c r="A322" s="97" t="s">
        <v>403</v>
      </c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2">
        <f>L321*0.2</f>
        <v>124285.58808120001</v>
      </c>
      <c r="M322" s="63"/>
      <c r="N322" s="63"/>
      <c r="O322" s="63"/>
      <c r="P322" s="63"/>
      <c r="Q322" s="93"/>
      <c r="R322" s="90"/>
      <c r="S322" s="93"/>
      <c r="CD322" s="36"/>
      <c r="CE322" s="2" t="s">
        <v>390</v>
      </c>
      <c r="CF322" s="36"/>
    </row>
    <row r="323" spans="1:87" customFormat="1" ht="15" x14ac:dyDescent="0.25">
      <c r="A323" s="96" t="s">
        <v>388</v>
      </c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1">
        <f>L320+L322</f>
        <v>2019706.7156604996</v>
      </c>
      <c r="M323" s="63"/>
      <c r="N323" s="63"/>
      <c r="O323" s="63"/>
      <c r="P323" s="63"/>
      <c r="Q323" s="90"/>
      <c r="R323" s="90"/>
      <c r="S323" s="90"/>
      <c r="CD323" s="36"/>
      <c r="CF323" s="36" t="s">
        <v>388</v>
      </c>
    </row>
    <row r="324" spans="1:87" customFormat="1" ht="15" x14ac:dyDescent="0.25">
      <c r="A324" s="97" t="s">
        <v>400</v>
      </c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2">
        <f>L323*0.1</f>
        <v>201970.67156604998</v>
      </c>
      <c r="M324" s="63"/>
      <c r="N324" s="63"/>
      <c r="O324" s="63"/>
      <c r="P324" s="63"/>
      <c r="Q324" s="93"/>
      <c r="R324" s="90"/>
      <c r="S324" s="93"/>
      <c r="CD324" s="36"/>
      <c r="CE324" s="2" t="s">
        <v>391</v>
      </c>
      <c r="CF324" s="36"/>
    </row>
    <row r="325" spans="1:87" customFormat="1" ht="15" x14ac:dyDescent="0.25">
      <c r="A325" s="96" t="s">
        <v>401</v>
      </c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1">
        <f>L323+L324</f>
        <v>2221677.3872265494</v>
      </c>
      <c r="M325" s="63"/>
      <c r="N325" s="63"/>
      <c r="O325" s="63"/>
      <c r="P325" s="63"/>
      <c r="Q325" s="90"/>
      <c r="R325" s="90"/>
      <c r="S325" s="90"/>
      <c r="CD325" s="36"/>
      <c r="CF325" s="36" t="s">
        <v>392</v>
      </c>
    </row>
    <row r="326" spans="1:87" customFormat="1" ht="15" x14ac:dyDescent="0.25">
      <c r="A326" s="95" t="s">
        <v>399</v>
      </c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2">
        <f>L325*0.03</f>
        <v>66650.321616796486</v>
      </c>
      <c r="M326" s="63"/>
      <c r="N326" s="63"/>
      <c r="O326" s="63"/>
      <c r="P326" s="63"/>
      <c r="Q326" s="93"/>
      <c r="R326" s="90"/>
      <c r="S326" s="93"/>
      <c r="CD326" s="36"/>
      <c r="CE326" s="2" t="s">
        <v>393</v>
      </c>
      <c r="CF326" s="36"/>
    </row>
    <row r="327" spans="1:87" customFormat="1" ht="15" x14ac:dyDescent="0.25">
      <c r="A327" s="96" t="s">
        <v>394</v>
      </c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1">
        <f>L325+L326</f>
        <v>2288327.7088433458</v>
      </c>
      <c r="M327" s="63"/>
      <c r="N327" s="63"/>
      <c r="O327" s="63"/>
      <c r="P327" s="63"/>
      <c r="Q327" s="90"/>
      <c r="R327" s="90"/>
      <c r="S327" s="90"/>
      <c r="CD327" s="36"/>
      <c r="CF327" s="36" t="s">
        <v>394</v>
      </c>
    </row>
    <row r="328" spans="1:87" customFormat="1" ht="15" x14ac:dyDescent="0.25">
      <c r="A328" s="95" t="s">
        <v>395</v>
      </c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2">
        <f>L327*0.2</f>
        <v>457665.54176866915</v>
      </c>
      <c r="M328" s="63"/>
      <c r="N328" s="63"/>
      <c r="O328" s="63"/>
      <c r="P328" s="63"/>
      <c r="Q328" s="93"/>
      <c r="R328" s="90"/>
      <c r="S328" s="93"/>
      <c r="CD328" s="36"/>
      <c r="CF328" s="36"/>
      <c r="CG328" s="2" t="s">
        <v>395</v>
      </c>
    </row>
    <row r="329" spans="1:87" customFormat="1" ht="15" x14ac:dyDescent="0.25">
      <c r="A329" s="96" t="s">
        <v>396</v>
      </c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1">
        <f>L327+L328</f>
        <v>2745993.2506120149</v>
      </c>
      <c r="M329" s="63"/>
      <c r="N329" s="63"/>
      <c r="O329" s="63"/>
      <c r="P329" s="63"/>
      <c r="Q329" s="94">
        <v>2152.7735647999998</v>
      </c>
      <c r="R329" s="94"/>
      <c r="S329" s="94">
        <v>347.95208109999999</v>
      </c>
      <c r="CD329" s="36"/>
      <c r="CF329" s="36"/>
      <c r="CH329" s="36" t="s">
        <v>396</v>
      </c>
      <c r="CI329" s="67"/>
    </row>
    <row r="330" spans="1:87" customFormat="1" ht="30.75" customHeight="1" x14ac:dyDescent="0.25">
      <c r="M330" s="54"/>
    </row>
    <row r="331" spans="1:87" s="8" customFormat="1" ht="12.75" customHeight="1" x14ac:dyDescent="0.2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4"/>
      <c r="S331" s="4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</row>
    <row r="332" spans="1:87" s="8" customFormat="1" ht="12.75" customHeight="1" x14ac:dyDescent="0.2">
      <c r="A332" s="99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5"/>
      <c r="S332" s="5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</row>
    <row r="333" spans="1:87" s="8" customFormat="1" ht="13.5" customHeight="1" x14ac:dyDescent="0.2">
      <c r="A333" s="5"/>
      <c r="B333" s="5"/>
      <c r="C333" s="5"/>
      <c r="D333" s="5"/>
      <c r="E333" s="5"/>
      <c r="F333" s="5"/>
      <c r="G333" s="5"/>
      <c r="H333" s="37"/>
      <c r="I333" s="38"/>
      <c r="J333" s="38"/>
      <c r="K333" s="38"/>
      <c r="L333" s="5"/>
      <c r="M333" s="64"/>
      <c r="N333" s="5"/>
      <c r="O333" s="5"/>
      <c r="P333" s="5"/>
      <c r="Q333" s="5"/>
      <c r="R333" s="5"/>
      <c r="S333" s="5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</row>
    <row r="334" spans="1:87" s="8" customFormat="1" ht="12.75" customHeight="1" x14ac:dyDescent="0.2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4"/>
      <c r="S334" s="4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</row>
    <row r="335" spans="1:87" s="8" customFormat="1" ht="12.75" customHeight="1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5"/>
      <c r="S335" s="5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</row>
    <row r="336" spans="1:87" s="8" customFormat="1" ht="13.5" customHeight="1" x14ac:dyDescent="0.2">
      <c r="A336" s="5"/>
      <c r="B336" s="5"/>
      <c r="C336" s="5"/>
      <c r="D336" s="5"/>
      <c r="E336" s="5"/>
      <c r="F336" s="5"/>
      <c r="G336" s="5"/>
      <c r="H336" s="37"/>
      <c r="I336" s="38"/>
      <c r="J336" s="38"/>
      <c r="K336" s="38"/>
      <c r="L336" s="5"/>
      <c r="M336" s="64"/>
      <c r="N336" s="5"/>
      <c r="O336" s="5"/>
      <c r="P336" s="5"/>
      <c r="Q336" s="5"/>
      <c r="R336" s="5"/>
      <c r="S336" s="5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</row>
    <row r="337" spans="1:86" s="8" customFormat="1" ht="12.75" customHeight="1" x14ac:dyDescent="0.2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4"/>
      <c r="S337" s="4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</row>
    <row r="338" spans="1:86" s="8" customFormat="1" ht="12.75" customHeight="1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5"/>
      <c r="S338" s="5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</row>
    <row r="339" spans="1:86" s="8" customFormat="1" ht="13.5" customHeight="1" x14ac:dyDescent="0.2">
      <c r="A339" s="5"/>
      <c r="B339" s="5"/>
      <c r="C339" s="5"/>
      <c r="D339" s="5"/>
      <c r="E339" s="5"/>
      <c r="F339" s="5"/>
      <c r="G339" s="5"/>
      <c r="H339" s="37"/>
      <c r="I339" s="38"/>
      <c r="J339" s="38"/>
      <c r="K339" s="38"/>
      <c r="L339" s="5"/>
      <c r="M339" s="64"/>
      <c r="N339" s="5"/>
      <c r="O339" s="5"/>
      <c r="P339" s="5"/>
      <c r="Q339" s="5"/>
      <c r="R339" s="5"/>
      <c r="S339" s="5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</row>
    <row r="340" spans="1:86" customFormat="1" ht="15" x14ac:dyDescent="0.25">
      <c r="A340" s="4"/>
      <c r="B340" s="4"/>
      <c r="C340" s="4"/>
      <c r="D340" s="4"/>
      <c r="E340" s="4"/>
      <c r="F340" s="4"/>
      <c r="G340" s="4"/>
      <c r="H340" s="5"/>
      <c r="I340" s="98"/>
      <c r="J340" s="98"/>
      <c r="K340" s="98"/>
      <c r="L340" s="4"/>
      <c r="M340" s="65"/>
      <c r="N340" s="4"/>
      <c r="O340" s="4"/>
      <c r="P340" s="4"/>
      <c r="Q340" s="4"/>
      <c r="R340" s="4"/>
      <c r="S340" s="4"/>
    </row>
    <row r="341" spans="1:86" customFormat="1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65"/>
      <c r="N341" s="4"/>
      <c r="O341" s="4"/>
      <c r="P341" s="4"/>
      <c r="Q341" s="4"/>
      <c r="R341" s="4"/>
      <c r="S341" s="4"/>
    </row>
  </sheetData>
  <autoFilter ref="A12:S329" xr:uid="{00000000-0001-0000-0000-000000000000}">
    <filterColumn colId="2" showButton="0"/>
    <filterColumn colId="3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208">
    <mergeCell ref="C208:E208"/>
    <mergeCell ref="C235:E235"/>
    <mergeCell ref="C231:E231"/>
    <mergeCell ref="C155:E155"/>
    <mergeCell ref="C105:E105"/>
    <mergeCell ref="C91:E91"/>
    <mergeCell ref="C44:E44"/>
    <mergeCell ref="C199:E199"/>
    <mergeCell ref="C173:E173"/>
    <mergeCell ref="C167:E167"/>
    <mergeCell ref="C158:E158"/>
    <mergeCell ref="C72:E72"/>
    <mergeCell ref="C68:E68"/>
    <mergeCell ref="C74:E74"/>
    <mergeCell ref="C66:E66"/>
    <mergeCell ref="C76:E76"/>
    <mergeCell ref="C70:E70"/>
    <mergeCell ref="C81:E81"/>
    <mergeCell ref="C82:E82"/>
    <mergeCell ref="A83:K83"/>
    <mergeCell ref="A84:S84"/>
    <mergeCell ref="C78:E78"/>
    <mergeCell ref="C80:E80"/>
    <mergeCell ref="C99:E99"/>
    <mergeCell ref="A2:S2"/>
    <mergeCell ref="A3:S3"/>
    <mergeCell ref="A4:S4"/>
    <mergeCell ref="A5:S5"/>
    <mergeCell ref="A6:S6"/>
    <mergeCell ref="A257:E257"/>
    <mergeCell ref="A247:E247"/>
    <mergeCell ref="A203:E203"/>
    <mergeCell ref="A109:E109"/>
    <mergeCell ref="A85:E85"/>
    <mergeCell ref="A48:E48"/>
    <mergeCell ref="A17:E17"/>
    <mergeCell ref="C38:E38"/>
    <mergeCell ref="C212:E212"/>
    <mergeCell ref="C118:E118"/>
    <mergeCell ref="C57:E57"/>
    <mergeCell ref="C53:E53"/>
    <mergeCell ref="C60:E60"/>
    <mergeCell ref="C64:E64"/>
    <mergeCell ref="C114:E114"/>
    <mergeCell ref="C125:E125"/>
    <mergeCell ref="C121:E121"/>
    <mergeCell ref="C219:E219"/>
    <mergeCell ref="L13:L14"/>
    <mergeCell ref="M13:O13"/>
    <mergeCell ref="C15:E15"/>
    <mergeCell ref="A16:S16"/>
    <mergeCell ref="A7:S7"/>
    <mergeCell ref="C8:G8"/>
    <mergeCell ref="A12:A14"/>
    <mergeCell ref="B12:B14"/>
    <mergeCell ref="C12:E14"/>
    <mergeCell ref="F12:F14"/>
    <mergeCell ref="G12:G14"/>
    <mergeCell ref="H12:K12"/>
    <mergeCell ref="L12:O12"/>
    <mergeCell ref="P12:P14"/>
    <mergeCell ref="Q12:Q14"/>
    <mergeCell ref="R12:R14"/>
    <mergeCell ref="S12:S14"/>
    <mergeCell ref="H13:H14"/>
    <mergeCell ref="I13:K13"/>
    <mergeCell ref="C24:E24"/>
    <mergeCell ref="C34:E34"/>
    <mergeCell ref="C27:E27"/>
    <mergeCell ref="A18:S18"/>
    <mergeCell ref="C19:E19"/>
    <mergeCell ref="C21:E21"/>
    <mergeCell ref="C22:E22"/>
    <mergeCell ref="C36:E36"/>
    <mergeCell ref="C29:E29"/>
    <mergeCell ref="C32:E32"/>
    <mergeCell ref="C42:E42"/>
    <mergeCell ref="C45:E45"/>
    <mergeCell ref="C39:E39"/>
    <mergeCell ref="C51:E51"/>
    <mergeCell ref="C55:E55"/>
    <mergeCell ref="C47:E47"/>
    <mergeCell ref="C49:E49"/>
    <mergeCell ref="C50:E50"/>
    <mergeCell ref="C62:E62"/>
    <mergeCell ref="C58:E58"/>
    <mergeCell ref="C86:E86"/>
    <mergeCell ref="C89:E89"/>
    <mergeCell ref="C100:E100"/>
    <mergeCell ref="C97:E97"/>
    <mergeCell ref="C108:E108"/>
    <mergeCell ref="C110:E110"/>
    <mergeCell ref="C111:E111"/>
    <mergeCell ref="C112:E112"/>
    <mergeCell ref="C103:E103"/>
    <mergeCell ref="C106:E106"/>
    <mergeCell ref="C119:E119"/>
    <mergeCell ref="C129:E129"/>
    <mergeCell ref="C116:E116"/>
    <mergeCell ref="C137:E137"/>
    <mergeCell ref="C131:E131"/>
    <mergeCell ref="C123:E123"/>
    <mergeCell ref="C133:E133"/>
    <mergeCell ref="C127:E127"/>
    <mergeCell ref="C139:E139"/>
    <mergeCell ref="C141:E141"/>
    <mergeCell ref="C142:E142"/>
    <mergeCell ref="C135:E135"/>
    <mergeCell ref="C147:E147"/>
    <mergeCell ref="C149:E149"/>
    <mergeCell ref="C143:E143"/>
    <mergeCell ref="A144:K144"/>
    <mergeCell ref="A145:S145"/>
    <mergeCell ref="A146:S146"/>
    <mergeCell ref="C160:E160"/>
    <mergeCell ref="C153:E153"/>
    <mergeCell ref="C156:E156"/>
    <mergeCell ref="C168:E168"/>
    <mergeCell ref="C171:E171"/>
    <mergeCell ref="C162:E162"/>
    <mergeCell ref="C165:E165"/>
    <mergeCell ref="C186:E186"/>
    <mergeCell ref="C179:E179"/>
    <mergeCell ref="C189:E189"/>
    <mergeCell ref="C187:E187"/>
    <mergeCell ref="C182:E182"/>
    <mergeCell ref="C197:E197"/>
    <mergeCell ref="C194:E194"/>
    <mergeCell ref="C205:E205"/>
    <mergeCell ref="C206:E206"/>
    <mergeCell ref="C200:E200"/>
    <mergeCell ref="C202:E202"/>
    <mergeCell ref="C204:E204"/>
    <mergeCell ref="C223:E223"/>
    <mergeCell ref="C217:E217"/>
    <mergeCell ref="C227:E227"/>
    <mergeCell ref="C210:E210"/>
    <mergeCell ref="C213:E213"/>
    <mergeCell ref="C215:E215"/>
    <mergeCell ref="C225:E225"/>
    <mergeCell ref="C229:E229"/>
    <mergeCell ref="C221:E221"/>
    <mergeCell ref="C237:E237"/>
    <mergeCell ref="C239:E239"/>
    <mergeCell ref="C233:E233"/>
    <mergeCell ref="A245:K245"/>
    <mergeCell ref="A246:S246"/>
    <mergeCell ref="C248:E248"/>
    <mergeCell ref="C241:E241"/>
    <mergeCell ref="C243:E243"/>
    <mergeCell ref="C256:E256"/>
    <mergeCell ref="C258:E258"/>
    <mergeCell ref="C259:E259"/>
    <mergeCell ref="C250:E250"/>
    <mergeCell ref="C251:E251"/>
    <mergeCell ref="C253:E253"/>
    <mergeCell ref="C254:E254"/>
    <mergeCell ref="C266:E266"/>
    <mergeCell ref="C268:E268"/>
    <mergeCell ref="C269:E269"/>
    <mergeCell ref="C260:E260"/>
    <mergeCell ref="C261:E261"/>
    <mergeCell ref="C262:E262"/>
    <mergeCell ref="C264:E264"/>
    <mergeCell ref="C275:E275"/>
    <mergeCell ref="C277:E277"/>
    <mergeCell ref="C279:E279"/>
    <mergeCell ref="C271:E271"/>
    <mergeCell ref="C273:E273"/>
    <mergeCell ref="C285:E285"/>
    <mergeCell ref="C287:E287"/>
    <mergeCell ref="C289:E289"/>
    <mergeCell ref="C281:E281"/>
    <mergeCell ref="C283:E283"/>
    <mergeCell ref="C295:E295"/>
    <mergeCell ref="C297:E297"/>
    <mergeCell ref="C299:E299"/>
    <mergeCell ref="C291:E291"/>
    <mergeCell ref="C293:E293"/>
    <mergeCell ref="C305:E305"/>
    <mergeCell ref="C307:E307"/>
    <mergeCell ref="C309:E309"/>
    <mergeCell ref="C301:E301"/>
    <mergeCell ref="C303:E303"/>
    <mergeCell ref="C316:E316"/>
    <mergeCell ref="A318:K318"/>
    <mergeCell ref="A319:K319"/>
    <mergeCell ref="C311:E311"/>
    <mergeCell ref="A312:K312"/>
    <mergeCell ref="A313:S313"/>
    <mergeCell ref="C314:E314"/>
    <mergeCell ref="A323:K323"/>
    <mergeCell ref="A320:K320"/>
    <mergeCell ref="A321:K321"/>
    <mergeCell ref="A326:K326"/>
    <mergeCell ref="A327:K327"/>
    <mergeCell ref="A322:K322"/>
    <mergeCell ref="A324:K324"/>
    <mergeCell ref="A325:K325"/>
    <mergeCell ref="I340:K340"/>
    <mergeCell ref="A332:Q332"/>
    <mergeCell ref="A334:Q334"/>
    <mergeCell ref="A335:Q335"/>
    <mergeCell ref="A337:Q337"/>
    <mergeCell ref="A338:Q338"/>
    <mergeCell ref="A328:K328"/>
    <mergeCell ref="A329:K329"/>
    <mergeCell ref="A331:Q33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Прокладка КЛ от ПС-106 _рынок</vt:lpstr>
      <vt:lpstr>'Прокладка КЛ от ПС-106 _рынок'!Заголовки_для_печати</vt:lpstr>
      <vt:lpstr>'Прокладка КЛ от ПС-106 _рынок'!Область_печати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2024-12-20T15:58:51Z</dcterms:modified>
</cp:coreProperties>
</file>