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мусор\"/>
    </mc:Choice>
  </mc:AlternateContent>
  <xr:revisionPtr revIDLastSave="0" documentId="13_ncr:1_{FA901CE3-7104-4058-A684-7A80CCBE225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2" sheetId="3" r:id="rId1"/>
  </sheets>
  <definedNames>
    <definedName name="_xlnm._FilterDatabase" localSheetId="0" hidden="1">Лист2!$B$2:$O$190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9" i="3" l="1"/>
  <c r="N189" i="3" s="1"/>
  <c r="K189" i="3"/>
  <c r="L189" i="3" s="1"/>
  <c r="I189" i="3"/>
  <c r="G189" i="3"/>
  <c r="M188" i="3"/>
  <c r="K188" i="3"/>
  <c r="E188" i="3"/>
  <c r="I188" i="3" s="1"/>
  <c r="M187" i="3"/>
  <c r="N187" i="3" s="1"/>
  <c r="K187" i="3"/>
  <c r="L187" i="3" s="1"/>
  <c r="I187" i="3"/>
  <c r="G187" i="3"/>
  <c r="M186" i="3"/>
  <c r="N186" i="3" s="1"/>
  <c r="K186" i="3"/>
  <c r="L186" i="3" s="1"/>
  <c r="I186" i="3"/>
  <c r="G186" i="3"/>
  <c r="M184" i="3"/>
  <c r="N184" i="3" s="1"/>
  <c r="K184" i="3"/>
  <c r="L184" i="3" s="1"/>
  <c r="I184" i="3"/>
  <c r="G184" i="3"/>
  <c r="J184" i="3" s="1"/>
  <c r="M183" i="3"/>
  <c r="N183" i="3" s="1"/>
  <c r="K183" i="3"/>
  <c r="L183" i="3" s="1"/>
  <c r="I183" i="3"/>
  <c r="G183" i="3"/>
  <c r="J183" i="3" s="1"/>
  <c r="M182" i="3"/>
  <c r="N182" i="3" s="1"/>
  <c r="K182" i="3"/>
  <c r="L182" i="3" s="1"/>
  <c r="I182" i="3"/>
  <c r="G182" i="3"/>
  <c r="M181" i="3"/>
  <c r="N181" i="3" s="1"/>
  <c r="K181" i="3"/>
  <c r="L181" i="3" s="1"/>
  <c r="I181" i="3"/>
  <c r="G181" i="3"/>
  <c r="M180" i="3"/>
  <c r="N180" i="3" s="1"/>
  <c r="K180" i="3"/>
  <c r="L180" i="3" s="1"/>
  <c r="I180" i="3"/>
  <c r="G180" i="3"/>
  <c r="J180" i="3" s="1"/>
  <c r="M179" i="3"/>
  <c r="K179" i="3"/>
  <c r="E179" i="3"/>
  <c r="M178" i="3"/>
  <c r="N178" i="3" s="1"/>
  <c r="K178" i="3"/>
  <c r="L178" i="3" s="1"/>
  <c r="I178" i="3"/>
  <c r="G178" i="3"/>
  <c r="M177" i="3"/>
  <c r="K177" i="3"/>
  <c r="E177" i="3"/>
  <c r="I177" i="3" s="1"/>
  <c r="M176" i="3"/>
  <c r="N176" i="3" s="1"/>
  <c r="K176" i="3"/>
  <c r="L176" i="3" s="1"/>
  <c r="I176" i="3"/>
  <c r="G176" i="3"/>
  <c r="M175" i="3"/>
  <c r="K175" i="3"/>
  <c r="E175" i="3"/>
  <c r="I175" i="3" s="1"/>
  <c r="M174" i="3"/>
  <c r="N174" i="3" s="1"/>
  <c r="K174" i="3"/>
  <c r="L174" i="3" s="1"/>
  <c r="I174" i="3"/>
  <c r="G174" i="3"/>
  <c r="M173" i="3"/>
  <c r="K173" i="3"/>
  <c r="E173" i="3"/>
  <c r="I173" i="3" s="1"/>
  <c r="M172" i="3"/>
  <c r="N172" i="3" s="1"/>
  <c r="K172" i="3"/>
  <c r="L172" i="3" s="1"/>
  <c r="I172" i="3"/>
  <c r="G172" i="3"/>
  <c r="M171" i="3"/>
  <c r="K171" i="3"/>
  <c r="E171" i="3"/>
  <c r="M170" i="3"/>
  <c r="N170" i="3" s="1"/>
  <c r="K170" i="3"/>
  <c r="L170" i="3" s="1"/>
  <c r="I170" i="3"/>
  <c r="G170" i="3"/>
  <c r="J170" i="3" s="1"/>
  <c r="M169" i="3"/>
  <c r="K169" i="3"/>
  <c r="E169" i="3"/>
  <c r="G169" i="3" s="1"/>
  <c r="M168" i="3"/>
  <c r="N168" i="3" s="1"/>
  <c r="K168" i="3"/>
  <c r="L168" i="3" s="1"/>
  <c r="I168" i="3"/>
  <c r="G168" i="3"/>
  <c r="M167" i="3"/>
  <c r="N167" i="3" s="1"/>
  <c r="K167" i="3"/>
  <c r="L167" i="3" s="1"/>
  <c r="E167" i="3"/>
  <c r="I167" i="3" s="1"/>
  <c r="M166" i="3"/>
  <c r="N166" i="3" s="1"/>
  <c r="K166" i="3"/>
  <c r="L166" i="3" s="1"/>
  <c r="I166" i="3"/>
  <c r="G166" i="3"/>
  <c r="J166" i="3" s="1"/>
  <c r="M165" i="3"/>
  <c r="N165" i="3" s="1"/>
  <c r="K165" i="3"/>
  <c r="E165" i="3"/>
  <c r="I165" i="3" s="1"/>
  <c r="M164" i="3"/>
  <c r="N164" i="3" s="1"/>
  <c r="K164" i="3"/>
  <c r="L164" i="3" s="1"/>
  <c r="I164" i="3"/>
  <c r="G164" i="3"/>
  <c r="M163" i="3"/>
  <c r="K163" i="3"/>
  <c r="E163" i="3"/>
  <c r="M162" i="3"/>
  <c r="N162" i="3" s="1"/>
  <c r="K162" i="3"/>
  <c r="L162" i="3" s="1"/>
  <c r="I162" i="3"/>
  <c r="G162" i="3"/>
  <c r="M161" i="3"/>
  <c r="N161" i="3" s="1"/>
  <c r="K161" i="3"/>
  <c r="L161" i="3" s="1"/>
  <c r="I161" i="3"/>
  <c r="G161" i="3"/>
  <c r="M160" i="3"/>
  <c r="N160" i="3" s="1"/>
  <c r="K160" i="3"/>
  <c r="L160" i="3" s="1"/>
  <c r="I160" i="3"/>
  <c r="G160" i="3"/>
  <c r="M159" i="3"/>
  <c r="N159" i="3" s="1"/>
  <c r="L159" i="3"/>
  <c r="O159" i="3" s="1"/>
  <c r="K159" i="3"/>
  <c r="E159" i="3"/>
  <c r="G159" i="3" s="1"/>
  <c r="M158" i="3"/>
  <c r="N158" i="3" s="1"/>
  <c r="K158" i="3"/>
  <c r="L158" i="3" s="1"/>
  <c r="I158" i="3"/>
  <c r="G158" i="3"/>
  <c r="J158" i="3" s="1"/>
  <c r="M157" i="3"/>
  <c r="N157" i="3" s="1"/>
  <c r="K157" i="3"/>
  <c r="L157" i="3" s="1"/>
  <c r="O157" i="3" s="1"/>
  <c r="I157" i="3"/>
  <c r="G157" i="3"/>
  <c r="M156" i="3"/>
  <c r="N156" i="3" s="1"/>
  <c r="L156" i="3"/>
  <c r="O156" i="3" s="1"/>
  <c r="K156" i="3"/>
  <c r="I156" i="3"/>
  <c r="G156" i="3"/>
  <c r="M155" i="3"/>
  <c r="N155" i="3" s="1"/>
  <c r="K155" i="3"/>
  <c r="L155" i="3" s="1"/>
  <c r="I155" i="3"/>
  <c r="G155" i="3"/>
  <c r="M154" i="3"/>
  <c r="N154" i="3" s="1"/>
  <c r="K154" i="3"/>
  <c r="L154" i="3" s="1"/>
  <c r="I154" i="3"/>
  <c r="G154" i="3"/>
  <c r="J154" i="3" s="1"/>
  <c r="N152" i="3"/>
  <c r="M152" i="3"/>
  <c r="K152" i="3"/>
  <c r="L152" i="3" s="1"/>
  <c r="I152" i="3"/>
  <c r="G152" i="3"/>
  <c r="M151" i="3"/>
  <c r="N151" i="3" s="1"/>
  <c r="K151" i="3"/>
  <c r="L151" i="3" s="1"/>
  <c r="O151" i="3" s="1"/>
  <c r="I151" i="3"/>
  <c r="G151" i="3"/>
  <c r="M150" i="3"/>
  <c r="K150" i="3"/>
  <c r="E150" i="3"/>
  <c r="M149" i="3"/>
  <c r="N149" i="3" s="1"/>
  <c r="K149" i="3"/>
  <c r="L149" i="3" s="1"/>
  <c r="I149" i="3"/>
  <c r="G149" i="3"/>
  <c r="M148" i="3"/>
  <c r="N148" i="3" s="1"/>
  <c r="K148" i="3"/>
  <c r="L148" i="3" s="1"/>
  <c r="I148" i="3"/>
  <c r="G148" i="3"/>
  <c r="M147" i="3"/>
  <c r="N147" i="3" s="1"/>
  <c r="K147" i="3"/>
  <c r="L147" i="3" s="1"/>
  <c r="O147" i="3" s="1"/>
  <c r="I147" i="3"/>
  <c r="G147" i="3"/>
  <c r="M144" i="3"/>
  <c r="K144" i="3"/>
  <c r="E144" i="3"/>
  <c r="M143" i="3"/>
  <c r="N143" i="3" s="1"/>
  <c r="K143" i="3"/>
  <c r="L143" i="3" s="1"/>
  <c r="I143" i="3"/>
  <c r="G143" i="3"/>
  <c r="M142" i="3"/>
  <c r="N142" i="3" s="1"/>
  <c r="K142" i="3"/>
  <c r="L142" i="3" s="1"/>
  <c r="E142" i="3"/>
  <c r="G142" i="3" s="1"/>
  <c r="M141" i="3"/>
  <c r="N141" i="3" s="1"/>
  <c r="K141" i="3"/>
  <c r="L141" i="3" s="1"/>
  <c r="O141" i="3" s="1"/>
  <c r="I141" i="3"/>
  <c r="G141" i="3"/>
  <c r="M140" i="3"/>
  <c r="K140" i="3"/>
  <c r="E140" i="3"/>
  <c r="I140" i="3" s="1"/>
  <c r="M139" i="3"/>
  <c r="N139" i="3" s="1"/>
  <c r="K139" i="3"/>
  <c r="L139" i="3" s="1"/>
  <c r="I139" i="3"/>
  <c r="G139" i="3"/>
  <c r="J139" i="3" s="1"/>
  <c r="M138" i="3"/>
  <c r="N138" i="3" s="1"/>
  <c r="K138" i="3"/>
  <c r="E138" i="3"/>
  <c r="I138" i="3" s="1"/>
  <c r="M137" i="3"/>
  <c r="N137" i="3" s="1"/>
  <c r="K137" i="3"/>
  <c r="L137" i="3" s="1"/>
  <c r="I137" i="3"/>
  <c r="G137" i="3"/>
  <c r="M136" i="3"/>
  <c r="K136" i="3"/>
  <c r="E136" i="3"/>
  <c r="G136" i="3" s="1"/>
  <c r="M135" i="3"/>
  <c r="N135" i="3" s="1"/>
  <c r="K135" i="3"/>
  <c r="L135" i="3" s="1"/>
  <c r="I135" i="3"/>
  <c r="G135" i="3"/>
  <c r="M134" i="3"/>
  <c r="N134" i="3" s="1"/>
  <c r="K134" i="3"/>
  <c r="L134" i="3" s="1"/>
  <c r="O134" i="3" s="1"/>
  <c r="I134" i="3"/>
  <c r="E134" i="3"/>
  <c r="G134" i="3" s="1"/>
  <c r="M133" i="3"/>
  <c r="N133" i="3" s="1"/>
  <c r="K133" i="3"/>
  <c r="L133" i="3" s="1"/>
  <c r="I133" i="3"/>
  <c r="G133" i="3"/>
  <c r="J133" i="3" s="1"/>
  <c r="M132" i="3"/>
  <c r="N132" i="3" s="1"/>
  <c r="K132" i="3"/>
  <c r="E132" i="3"/>
  <c r="I132" i="3" s="1"/>
  <c r="M131" i="3"/>
  <c r="N131" i="3" s="1"/>
  <c r="K131" i="3"/>
  <c r="L131" i="3" s="1"/>
  <c r="I131" i="3"/>
  <c r="G131" i="3"/>
  <c r="M130" i="3"/>
  <c r="K130" i="3"/>
  <c r="E130" i="3"/>
  <c r="I130" i="3" s="1"/>
  <c r="M129" i="3"/>
  <c r="N129" i="3" s="1"/>
  <c r="K129" i="3"/>
  <c r="L129" i="3" s="1"/>
  <c r="I129" i="3"/>
  <c r="G129" i="3"/>
  <c r="M128" i="3"/>
  <c r="N128" i="3" s="1"/>
  <c r="K128" i="3"/>
  <c r="L128" i="3" s="1"/>
  <c r="O128" i="3" s="1"/>
  <c r="I128" i="3"/>
  <c r="G128" i="3"/>
  <c r="M127" i="3"/>
  <c r="N127" i="3" s="1"/>
  <c r="K127" i="3"/>
  <c r="L127" i="3" s="1"/>
  <c r="I127" i="3"/>
  <c r="G127" i="3"/>
  <c r="M126" i="3"/>
  <c r="N126" i="3" s="1"/>
  <c r="K126" i="3"/>
  <c r="L126" i="3" s="1"/>
  <c r="O126" i="3" s="1"/>
  <c r="E126" i="3"/>
  <c r="I126" i="3" s="1"/>
  <c r="M125" i="3"/>
  <c r="N125" i="3" s="1"/>
  <c r="K125" i="3"/>
  <c r="L125" i="3" s="1"/>
  <c r="I125" i="3"/>
  <c r="G125" i="3"/>
  <c r="M124" i="3"/>
  <c r="N124" i="3" s="1"/>
  <c r="K124" i="3"/>
  <c r="L124" i="3" s="1"/>
  <c r="I124" i="3"/>
  <c r="G124" i="3"/>
  <c r="M123" i="3"/>
  <c r="N123" i="3" s="1"/>
  <c r="K123" i="3"/>
  <c r="L123" i="3" s="1"/>
  <c r="I123" i="3"/>
  <c r="G123" i="3"/>
  <c r="M121" i="3"/>
  <c r="K121" i="3"/>
  <c r="E121" i="3"/>
  <c r="I121" i="3" s="1"/>
  <c r="M120" i="3"/>
  <c r="N120" i="3" s="1"/>
  <c r="K120" i="3"/>
  <c r="L120" i="3" s="1"/>
  <c r="I120" i="3"/>
  <c r="G120" i="3"/>
  <c r="J120" i="3" s="1"/>
  <c r="M119" i="3"/>
  <c r="K119" i="3"/>
  <c r="E119" i="3"/>
  <c r="I119" i="3" s="1"/>
  <c r="M118" i="3"/>
  <c r="N118" i="3" s="1"/>
  <c r="K118" i="3"/>
  <c r="L118" i="3" s="1"/>
  <c r="I118" i="3"/>
  <c r="G118" i="3"/>
  <c r="J118" i="3" s="1"/>
  <c r="M117" i="3"/>
  <c r="N117" i="3" s="1"/>
  <c r="K117" i="3"/>
  <c r="L117" i="3" s="1"/>
  <c r="I117" i="3"/>
  <c r="G117" i="3"/>
  <c r="M116" i="3"/>
  <c r="N116" i="3" s="1"/>
  <c r="K116" i="3"/>
  <c r="L116" i="3" s="1"/>
  <c r="I116" i="3"/>
  <c r="G116" i="3"/>
  <c r="M115" i="3"/>
  <c r="N115" i="3" s="1"/>
  <c r="K115" i="3"/>
  <c r="L115" i="3" s="1"/>
  <c r="I115" i="3"/>
  <c r="G115" i="3"/>
  <c r="J115" i="3" s="1"/>
  <c r="M114" i="3"/>
  <c r="N114" i="3" s="1"/>
  <c r="K114" i="3"/>
  <c r="L114" i="3" s="1"/>
  <c r="I114" i="3"/>
  <c r="G114" i="3"/>
  <c r="M113" i="3"/>
  <c r="N113" i="3" s="1"/>
  <c r="K113" i="3"/>
  <c r="E113" i="3"/>
  <c r="I113" i="3" s="1"/>
  <c r="M112" i="3"/>
  <c r="N112" i="3" s="1"/>
  <c r="K112" i="3"/>
  <c r="L112" i="3" s="1"/>
  <c r="I112" i="3"/>
  <c r="G112" i="3"/>
  <c r="J112" i="3" s="1"/>
  <c r="M111" i="3"/>
  <c r="N111" i="3" s="1"/>
  <c r="K111" i="3"/>
  <c r="L111" i="3" s="1"/>
  <c r="I111" i="3"/>
  <c r="G111" i="3"/>
  <c r="M110" i="3"/>
  <c r="N110" i="3" s="1"/>
  <c r="K110" i="3"/>
  <c r="L110" i="3" s="1"/>
  <c r="O110" i="3" s="1"/>
  <c r="I110" i="3"/>
  <c r="G110" i="3"/>
  <c r="M109" i="3"/>
  <c r="N109" i="3" s="1"/>
  <c r="K109" i="3"/>
  <c r="L109" i="3" s="1"/>
  <c r="O109" i="3" s="1"/>
  <c r="I109" i="3"/>
  <c r="G109" i="3"/>
  <c r="M108" i="3"/>
  <c r="N108" i="3" s="1"/>
  <c r="K108" i="3"/>
  <c r="L108" i="3" s="1"/>
  <c r="I108" i="3"/>
  <c r="G108" i="3"/>
  <c r="M107" i="3"/>
  <c r="N107" i="3" s="1"/>
  <c r="K107" i="3"/>
  <c r="L107" i="3" s="1"/>
  <c r="I107" i="3"/>
  <c r="G107" i="3"/>
  <c r="M106" i="3"/>
  <c r="N106" i="3" s="1"/>
  <c r="K106" i="3"/>
  <c r="L106" i="3" s="1"/>
  <c r="I106" i="3"/>
  <c r="G106" i="3"/>
  <c r="J106" i="3" s="1"/>
  <c r="M105" i="3"/>
  <c r="N105" i="3" s="1"/>
  <c r="K105" i="3"/>
  <c r="L105" i="3" s="1"/>
  <c r="I105" i="3"/>
  <c r="G105" i="3"/>
  <c r="M104" i="3"/>
  <c r="N104" i="3" s="1"/>
  <c r="K104" i="3"/>
  <c r="L104" i="3" s="1"/>
  <c r="O104" i="3" s="1"/>
  <c r="I104" i="3"/>
  <c r="G104" i="3"/>
  <c r="M103" i="3"/>
  <c r="N103" i="3" s="1"/>
  <c r="K103" i="3"/>
  <c r="L103" i="3" s="1"/>
  <c r="I103" i="3"/>
  <c r="G103" i="3"/>
  <c r="J103" i="3" s="1"/>
  <c r="M102" i="3"/>
  <c r="N102" i="3" s="1"/>
  <c r="K102" i="3"/>
  <c r="L102" i="3" s="1"/>
  <c r="I102" i="3"/>
  <c r="G102" i="3"/>
  <c r="M101" i="3"/>
  <c r="N101" i="3" s="1"/>
  <c r="K101" i="3"/>
  <c r="L101" i="3" s="1"/>
  <c r="I101" i="3"/>
  <c r="G101" i="3"/>
  <c r="M100" i="3"/>
  <c r="N100" i="3" s="1"/>
  <c r="K100" i="3"/>
  <c r="L100" i="3" s="1"/>
  <c r="O100" i="3" s="1"/>
  <c r="I100" i="3"/>
  <c r="G100" i="3"/>
  <c r="M99" i="3"/>
  <c r="N99" i="3" s="1"/>
  <c r="K99" i="3"/>
  <c r="L99" i="3" s="1"/>
  <c r="I99" i="3"/>
  <c r="G99" i="3"/>
  <c r="M98" i="3"/>
  <c r="N98" i="3" s="1"/>
  <c r="K98" i="3"/>
  <c r="L98" i="3" s="1"/>
  <c r="O98" i="3" s="1"/>
  <c r="I98" i="3"/>
  <c r="G98" i="3"/>
  <c r="M97" i="3"/>
  <c r="N97" i="3" s="1"/>
  <c r="K97" i="3"/>
  <c r="L97" i="3" s="1"/>
  <c r="I97" i="3"/>
  <c r="G97" i="3"/>
  <c r="J97" i="3" s="1"/>
  <c r="M96" i="3"/>
  <c r="N96" i="3" s="1"/>
  <c r="K96" i="3"/>
  <c r="L96" i="3" s="1"/>
  <c r="I96" i="3"/>
  <c r="G96" i="3"/>
  <c r="M95" i="3"/>
  <c r="N95" i="3" s="1"/>
  <c r="K95" i="3"/>
  <c r="L95" i="3" s="1"/>
  <c r="O95" i="3" s="1"/>
  <c r="E95" i="3"/>
  <c r="I95" i="3" s="1"/>
  <c r="M94" i="3"/>
  <c r="N94" i="3" s="1"/>
  <c r="K94" i="3"/>
  <c r="L94" i="3" s="1"/>
  <c r="I94" i="3"/>
  <c r="G94" i="3"/>
  <c r="J94" i="3" s="1"/>
  <c r="M93" i="3"/>
  <c r="N93" i="3" s="1"/>
  <c r="K93" i="3"/>
  <c r="L93" i="3" s="1"/>
  <c r="I93" i="3"/>
  <c r="G93" i="3"/>
  <c r="J93" i="3" s="1"/>
  <c r="M92" i="3"/>
  <c r="N92" i="3" s="1"/>
  <c r="K92" i="3"/>
  <c r="L92" i="3" s="1"/>
  <c r="I92" i="3"/>
  <c r="G92" i="3"/>
  <c r="M91" i="3"/>
  <c r="N91" i="3" s="1"/>
  <c r="K91" i="3"/>
  <c r="L91" i="3" s="1"/>
  <c r="I91" i="3"/>
  <c r="G91" i="3"/>
  <c r="J91" i="3" s="1"/>
  <c r="M90" i="3"/>
  <c r="K90" i="3"/>
  <c r="E90" i="3"/>
  <c r="M89" i="3"/>
  <c r="N89" i="3" s="1"/>
  <c r="K89" i="3"/>
  <c r="L89" i="3" s="1"/>
  <c r="I89" i="3"/>
  <c r="G89" i="3"/>
  <c r="J89" i="3" s="1"/>
  <c r="M88" i="3"/>
  <c r="K88" i="3"/>
  <c r="E88" i="3"/>
  <c r="G88" i="3" s="1"/>
  <c r="M87" i="3"/>
  <c r="N87" i="3" s="1"/>
  <c r="K87" i="3"/>
  <c r="L87" i="3" s="1"/>
  <c r="O87" i="3" s="1"/>
  <c r="I87" i="3"/>
  <c r="G87" i="3"/>
  <c r="M86" i="3"/>
  <c r="N86" i="3" s="1"/>
  <c r="K86" i="3"/>
  <c r="L86" i="3" s="1"/>
  <c r="I86" i="3"/>
  <c r="G86" i="3"/>
  <c r="M85" i="3"/>
  <c r="N85" i="3" s="1"/>
  <c r="K85" i="3"/>
  <c r="L85" i="3" s="1"/>
  <c r="I85" i="3"/>
  <c r="G85" i="3"/>
  <c r="M82" i="3"/>
  <c r="N82" i="3" s="1"/>
  <c r="K82" i="3"/>
  <c r="L82" i="3" s="1"/>
  <c r="I82" i="3"/>
  <c r="G82" i="3"/>
  <c r="M81" i="3"/>
  <c r="N81" i="3" s="1"/>
  <c r="K81" i="3"/>
  <c r="L81" i="3" s="1"/>
  <c r="I81" i="3"/>
  <c r="G81" i="3"/>
  <c r="M80" i="3"/>
  <c r="N80" i="3" s="1"/>
  <c r="K80" i="3"/>
  <c r="L80" i="3" s="1"/>
  <c r="I80" i="3"/>
  <c r="G80" i="3"/>
  <c r="M79" i="3"/>
  <c r="N79" i="3" s="1"/>
  <c r="K79" i="3"/>
  <c r="L79" i="3" s="1"/>
  <c r="I79" i="3"/>
  <c r="G79" i="3"/>
  <c r="M78" i="3"/>
  <c r="K78" i="3"/>
  <c r="E78" i="3"/>
  <c r="M77" i="3"/>
  <c r="N77" i="3" s="1"/>
  <c r="K77" i="3"/>
  <c r="L77" i="3" s="1"/>
  <c r="I77" i="3"/>
  <c r="G77" i="3"/>
  <c r="M76" i="3"/>
  <c r="N76" i="3" s="1"/>
  <c r="K76" i="3"/>
  <c r="L76" i="3" s="1"/>
  <c r="I76" i="3"/>
  <c r="E76" i="3"/>
  <c r="G76" i="3" s="1"/>
  <c r="M75" i="3"/>
  <c r="N75" i="3" s="1"/>
  <c r="K75" i="3"/>
  <c r="L75" i="3" s="1"/>
  <c r="I75" i="3"/>
  <c r="G75" i="3"/>
  <c r="M74" i="3"/>
  <c r="N74" i="3" s="1"/>
  <c r="K74" i="3"/>
  <c r="L74" i="3" s="1"/>
  <c r="E74" i="3"/>
  <c r="I74" i="3" s="1"/>
  <c r="M73" i="3"/>
  <c r="N73" i="3" s="1"/>
  <c r="K73" i="3"/>
  <c r="L73" i="3" s="1"/>
  <c r="I73" i="3"/>
  <c r="G73" i="3"/>
  <c r="J73" i="3" s="1"/>
  <c r="M72" i="3"/>
  <c r="K72" i="3"/>
  <c r="E72" i="3"/>
  <c r="I72" i="3" s="1"/>
  <c r="M71" i="3"/>
  <c r="N71" i="3" s="1"/>
  <c r="K71" i="3"/>
  <c r="L71" i="3" s="1"/>
  <c r="I71" i="3"/>
  <c r="G71" i="3"/>
  <c r="J71" i="3" s="1"/>
  <c r="M70" i="3"/>
  <c r="N70" i="3" s="1"/>
  <c r="K70" i="3"/>
  <c r="L70" i="3" s="1"/>
  <c r="E70" i="3"/>
  <c r="M69" i="3"/>
  <c r="N69" i="3" s="1"/>
  <c r="K69" i="3"/>
  <c r="L69" i="3" s="1"/>
  <c r="I69" i="3"/>
  <c r="G69" i="3"/>
  <c r="M68" i="3"/>
  <c r="N68" i="3" s="1"/>
  <c r="K68" i="3"/>
  <c r="L68" i="3" s="1"/>
  <c r="O68" i="3" s="1"/>
  <c r="I68" i="3"/>
  <c r="G68" i="3"/>
  <c r="M67" i="3"/>
  <c r="N67" i="3" s="1"/>
  <c r="K67" i="3"/>
  <c r="L67" i="3" s="1"/>
  <c r="I67" i="3"/>
  <c r="G67" i="3"/>
  <c r="M66" i="3"/>
  <c r="K66" i="3"/>
  <c r="L66" i="3" s="1"/>
  <c r="E66" i="3"/>
  <c r="G66" i="3" s="1"/>
  <c r="M65" i="3"/>
  <c r="N65" i="3" s="1"/>
  <c r="K65" i="3"/>
  <c r="L65" i="3" s="1"/>
  <c r="I65" i="3"/>
  <c r="G65" i="3"/>
  <c r="M64" i="3"/>
  <c r="N64" i="3" s="1"/>
  <c r="K64" i="3"/>
  <c r="L64" i="3" s="1"/>
  <c r="O64" i="3" s="1"/>
  <c r="I64" i="3"/>
  <c r="G64" i="3"/>
  <c r="M63" i="3"/>
  <c r="N63" i="3" s="1"/>
  <c r="K63" i="3"/>
  <c r="L63" i="3" s="1"/>
  <c r="I63" i="3"/>
  <c r="G63" i="3"/>
  <c r="M61" i="3"/>
  <c r="N61" i="3" s="1"/>
  <c r="K61" i="3"/>
  <c r="L61" i="3" s="1"/>
  <c r="I61" i="3"/>
  <c r="G61" i="3"/>
  <c r="J61" i="3" s="1"/>
  <c r="M60" i="3"/>
  <c r="N60" i="3" s="1"/>
  <c r="K60" i="3"/>
  <c r="L60" i="3" s="1"/>
  <c r="I60" i="3"/>
  <c r="G60" i="3"/>
  <c r="M59" i="3"/>
  <c r="N59" i="3" s="1"/>
  <c r="K59" i="3"/>
  <c r="L59" i="3" s="1"/>
  <c r="I59" i="3"/>
  <c r="E59" i="3"/>
  <c r="G59" i="3" s="1"/>
  <c r="M58" i="3"/>
  <c r="N58" i="3" s="1"/>
  <c r="K58" i="3"/>
  <c r="L58" i="3" s="1"/>
  <c r="O58" i="3" s="1"/>
  <c r="I58" i="3"/>
  <c r="G58" i="3"/>
  <c r="M57" i="3"/>
  <c r="K57" i="3"/>
  <c r="I57" i="3"/>
  <c r="E57" i="3"/>
  <c r="G57" i="3" s="1"/>
  <c r="M56" i="3"/>
  <c r="N56" i="3" s="1"/>
  <c r="K56" i="3"/>
  <c r="L56" i="3" s="1"/>
  <c r="O56" i="3" s="1"/>
  <c r="I56" i="3"/>
  <c r="G56" i="3"/>
  <c r="M55" i="3"/>
  <c r="N55" i="3" s="1"/>
  <c r="K55" i="3"/>
  <c r="L55" i="3" s="1"/>
  <c r="O55" i="3" s="1"/>
  <c r="I55" i="3"/>
  <c r="G55" i="3"/>
  <c r="J55" i="3" s="1"/>
  <c r="M54" i="3"/>
  <c r="N54" i="3" s="1"/>
  <c r="K54" i="3"/>
  <c r="L54" i="3" s="1"/>
  <c r="I54" i="3"/>
  <c r="G54" i="3"/>
  <c r="M53" i="3"/>
  <c r="N53" i="3" s="1"/>
  <c r="K53" i="3"/>
  <c r="L53" i="3" s="1"/>
  <c r="O53" i="3" s="1"/>
  <c r="I53" i="3"/>
  <c r="G53" i="3"/>
  <c r="M52" i="3"/>
  <c r="N52" i="3" s="1"/>
  <c r="K52" i="3"/>
  <c r="L52" i="3" s="1"/>
  <c r="O52" i="3" s="1"/>
  <c r="I52" i="3"/>
  <c r="G52" i="3"/>
  <c r="J52" i="3" s="1"/>
  <c r="M51" i="3"/>
  <c r="N51" i="3" s="1"/>
  <c r="K51" i="3"/>
  <c r="L51" i="3" s="1"/>
  <c r="I51" i="3"/>
  <c r="G51" i="3"/>
  <c r="M50" i="3"/>
  <c r="N50" i="3" s="1"/>
  <c r="K50" i="3"/>
  <c r="L50" i="3" s="1"/>
  <c r="I50" i="3"/>
  <c r="G50" i="3"/>
  <c r="M49" i="3"/>
  <c r="N49" i="3" s="1"/>
  <c r="K49" i="3"/>
  <c r="L49" i="3" s="1"/>
  <c r="I49" i="3"/>
  <c r="G49" i="3"/>
  <c r="M48" i="3"/>
  <c r="N48" i="3" s="1"/>
  <c r="K48" i="3"/>
  <c r="L48" i="3" s="1"/>
  <c r="I48" i="3"/>
  <c r="G48" i="3"/>
  <c r="M45" i="3"/>
  <c r="N45" i="3" s="1"/>
  <c r="K45" i="3"/>
  <c r="L45" i="3" s="1"/>
  <c r="O45" i="3" s="1"/>
  <c r="I45" i="3"/>
  <c r="G45" i="3"/>
  <c r="M44" i="3"/>
  <c r="N44" i="3" s="1"/>
  <c r="K44" i="3"/>
  <c r="L44" i="3" s="1"/>
  <c r="O44" i="3" s="1"/>
  <c r="I44" i="3"/>
  <c r="G44" i="3"/>
  <c r="M43" i="3"/>
  <c r="N43" i="3" s="1"/>
  <c r="K43" i="3"/>
  <c r="L43" i="3" s="1"/>
  <c r="I43" i="3"/>
  <c r="G43" i="3"/>
  <c r="M42" i="3"/>
  <c r="N42" i="3" s="1"/>
  <c r="K42" i="3"/>
  <c r="L42" i="3" s="1"/>
  <c r="O42" i="3" s="1"/>
  <c r="I42" i="3"/>
  <c r="G42" i="3"/>
  <c r="M41" i="3"/>
  <c r="N41" i="3" s="1"/>
  <c r="K41" i="3"/>
  <c r="L41" i="3" s="1"/>
  <c r="O41" i="3" s="1"/>
  <c r="I41" i="3"/>
  <c r="E41" i="3"/>
  <c r="G41" i="3" s="1"/>
  <c r="M40" i="3"/>
  <c r="N40" i="3" s="1"/>
  <c r="K40" i="3"/>
  <c r="L40" i="3" s="1"/>
  <c r="I40" i="3"/>
  <c r="G40" i="3"/>
  <c r="M39" i="3"/>
  <c r="N39" i="3" s="1"/>
  <c r="K39" i="3"/>
  <c r="E39" i="3"/>
  <c r="I39" i="3" s="1"/>
  <c r="M38" i="3"/>
  <c r="N38" i="3" s="1"/>
  <c r="K38" i="3"/>
  <c r="L38" i="3" s="1"/>
  <c r="O38" i="3" s="1"/>
  <c r="I38" i="3"/>
  <c r="G38" i="3"/>
  <c r="M37" i="3"/>
  <c r="N37" i="3" s="1"/>
  <c r="K37" i="3"/>
  <c r="L37" i="3" s="1"/>
  <c r="E37" i="3"/>
  <c r="I37" i="3" s="1"/>
  <c r="M36" i="3"/>
  <c r="N36" i="3" s="1"/>
  <c r="K36" i="3"/>
  <c r="L36" i="3" s="1"/>
  <c r="I36" i="3"/>
  <c r="G36" i="3"/>
  <c r="M35" i="3"/>
  <c r="K35" i="3"/>
  <c r="E35" i="3"/>
  <c r="N35" i="3" s="1"/>
  <c r="M34" i="3"/>
  <c r="N34" i="3" s="1"/>
  <c r="K34" i="3"/>
  <c r="L34" i="3" s="1"/>
  <c r="I34" i="3"/>
  <c r="G34" i="3"/>
  <c r="M33" i="3"/>
  <c r="K33" i="3"/>
  <c r="E33" i="3"/>
  <c r="I33" i="3" s="1"/>
  <c r="M32" i="3"/>
  <c r="N32" i="3" s="1"/>
  <c r="K32" i="3"/>
  <c r="L32" i="3" s="1"/>
  <c r="I32" i="3"/>
  <c r="G32" i="3"/>
  <c r="J32" i="3" s="1"/>
  <c r="M31" i="3"/>
  <c r="N31" i="3" s="1"/>
  <c r="K31" i="3"/>
  <c r="L31" i="3" s="1"/>
  <c r="I31" i="3"/>
  <c r="G31" i="3"/>
  <c r="J31" i="3" s="1"/>
  <c r="M30" i="3"/>
  <c r="N30" i="3" s="1"/>
  <c r="K30" i="3"/>
  <c r="L30" i="3" s="1"/>
  <c r="I30" i="3"/>
  <c r="G30" i="3"/>
  <c r="M29" i="3"/>
  <c r="N29" i="3" s="1"/>
  <c r="K29" i="3"/>
  <c r="L29" i="3" s="1"/>
  <c r="E29" i="3"/>
  <c r="I29" i="3" s="1"/>
  <c r="M28" i="3"/>
  <c r="N28" i="3" s="1"/>
  <c r="K28" i="3"/>
  <c r="L28" i="3" s="1"/>
  <c r="I28" i="3"/>
  <c r="G28" i="3"/>
  <c r="M27" i="3"/>
  <c r="N27" i="3" s="1"/>
  <c r="K27" i="3"/>
  <c r="L27" i="3" s="1"/>
  <c r="I27" i="3"/>
  <c r="G27" i="3"/>
  <c r="M26" i="3"/>
  <c r="N26" i="3" s="1"/>
  <c r="K26" i="3"/>
  <c r="L26" i="3" s="1"/>
  <c r="I26" i="3"/>
  <c r="G26" i="3"/>
  <c r="J26" i="3" s="1"/>
  <c r="M24" i="3"/>
  <c r="N24" i="3" s="1"/>
  <c r="K24" i="3"/>
  <c r="L24" i="3" s="1"/>
  <c r="I24" i="3"/>
  <c r="G24" i="3"/>
  <c r="J24" i="3" s="1"/>
  <c r="M23" i="3"/>
  <c r="N23" i="3" s="1"/>
  <c r="K23" i="3"/>
  <c r="L23" i="3" s="1"/>
  <c r="I23" i="3"/>
  <c r="G23" i="3"/>
  <c r="M22" i="3"/>
  <c r="K22" i="3"/>
  <c r="E22" i="3"/>
  <c r="M21" i="3"/>
  <c r="N21" i="3" s="1"/>
  <c r="K21" i="3"/>
  <c r="L21" i="3" s="1"/>
  <c r="I21" i="3"/>
  <c r="G21" i="3"/>
  <c r="M20" i="3"/>
  <c r="K20" i="3"/>
  <c r="L20" i="3" s="1"/>
  <c r="E20" i="3"/>
  <c r="G20" i="3" s="1"/>
  <c r="M19" i="3"/>
  <c r="N19" i="3" s="1"/>
  <c r="K19" i="3"/>
  <c r="L19" i="3" s="1"/>
  <c r="I19" i="3"/>
  <c r="G19" i="3"/>
  <c r="M18" i="3"/>
  <c r="N18" i="3" s="1"/>
  <c r="K18" i="3"/>
  <c r="L18" i="3" s="1"/>
  <c r="O18" i="3" s="1"/>
  <c r="I18" i="3"/>
  <c r="G18" i="3"/>
  <c r="M17" i="3"/>
  <c r="N17" i="3" s="1"/>
  <c r="K17" i="3"/>
  <c r="L17" i="3" s="1"/>
  <c r="I17" i="3"/>
  <c r="G17" i="3"/>
  <c r="M16" i="3"/>
  <c r="N16" i="3" s="1"/>
  <c r="K16" i="3"/>
  <c r="L16" i="3" s="1"/>
  <c r="I16" i="3"/>
  <c r="G16" i="3"/>
  <c r="M15" i="3"/>
  <c r="N15" i="3" s="1"/>
  <c r="K15" i="3"/>
  <c r="L15" i="3" s="1"/>
  <c r="O15" i="3" s="1"/>
  <c r="I15" i="3"/>
  <c r="G15" i="3"/>
  <c r="M14" i="3"/>
  <c r="N14" i="3" s="1"/>
  <c r="K14" i="3"/>
  <c r="L14" i="3" s="1"/>
  <c r="I14" i="3"/>
  <c r="G14" i="3"/>
  <c r="M13" i="3"/>
  <c r="N13" i="3" s="1"/>
  <c r="K13" i="3"/>
  <c r="L13" i="3" s="1"/>
  <c r="I13" i="3"/>
  <c r="G13" i="3"/>
  <c r="M12" i="3"/>
  <c r="N12" i="3" s="1"/>
  <c r="K12" i="3"/>
  <c r="L12" i="3" s="1"/>
  <c r="O12" i="3" s="1"/>
  <c r="I12" i="3"/>
  <c r="G12" i="3"/>
  <c r="M11" i="3"/>
  <c r="N11" i="3" s="1"/>
  <c r="K11" i="3"/>
  <c r="L11" i="3" s="1"/>
  <c r="I11" i="3"/>
  <c r="G11" i="3"/>
  <c r="M10" i="3"/>
  <c r="N10" i="3" s="1"/>
  <c r="K10" i="3"/>
  <c r="L10" i="3" s="1"/>
  <c r="I10" i="3"/>
  <c r="G10" i="3"/>
  <c r="M9" i="3"/>
  <c r="N9" i="3" s="1"/>
  <c r="K9" i="3"/>
  <c r="L9" i="3" s="1"/>
  <c r="O9" i="3" s="1"/>
  <c r="I9" i="3"/>
  <c r="G9" i="3"/>
  <c r="B9" i="3"/>
  <c r="B10" i="3" s="1"/>
  <c r="B12" i="3" s="1"/>
  <c r="B13" i="3" s="1"/>
  <c r="B15" i="3" s="1"/>
  <c r="B18" i="3" s="1"/>
  <c r="B19" i="3" s="1"/>
  <c r="B21" i="3" s="1"/>
  <c r="B23" i="3" s="1"/>
  <c r="B26" i="3" s="1"/>
  <c r="B28" i="3" s="1"/>
  <c r="B30" i="3" s="1"/>
  <c r="B32" i="3" s="1"/>
  <c r="B34" i="3" s="1"/>
  <c r="B36" i="3" s="1"/>
  <c r="B38" i="3" s="1"/>
  <c r="B40" i="3" s="1"/>
  <c r="B42" i="3" s="1"/>
  <c r="B44" i="3" s="1"/>
  <c r="B48" i="3" s="1"/>
  <c r="B50" i="3" s="1"/>
  <c r="B55" i="3" s="1"/>
  <c r="B56" i="3" s="1"/>
  <c r="B58" i="3" s="1"/>
  <c r="B60" i="3" s="1"/>
  <c r="B63" i="3" s="1"/>
  <c r="B65" i="3" s="1"/>
  <c r="B67" i="3" s="1"/>
  <c r="B69" i="3" s="1"/>
  <c r="B71" i="3" s="1"/>
  <c r="B73" i="3" s="1"/>
  <c r="B75" i="3" s="1"/>
  <c r="B77" i="3" s="1"/>
  <c r="B79" i="3" s="1"/>
  <c r="B81" i="3" s="1"/>
  <c r="B85" i="3" s="1"/>
  <c r="B86" i="3" s="1"/>
  <c r="B87" i="3" s="1"/>
  <c r="B89" i="3" s="1"/>
  <c r="B91" i="3" s="1"/>
  <c r="B92" i="3" s="1"/>
  <c r="B94" i="3" s="1"/>
  <c r="B96" i="3" s="1"/>
  <c r="B98" i="3" s="1"/>
  <c r="B105" i="3" s="1"/>
  <c r="B107" i="3" s="1"/>
  <c r="B108" i="3" s="1"/>
  <c r="B110" i="3" s="1"/>
  <c r="B112" i="3" s="1"/>
  <c r="B116" i="3" s="1"/>
  <c r="B118" i="3" s="1"/>
  <c r="B120" i="3" s="1"/>
  <c r="B123" i="3" s="1"/>
  <c r="B125" i="3" s="1"/>
  <c r="M8" i="3"/>
  <c r="N8" i="3" s="1"/>
  <c r="K8" i="3"/>
  <c r="L8" i="3" s="1"/>
  <c r="I8" i="3"/>
  <c r="G8" i="3"/>
  <c r="M7" i="3"/>
  <c r="N7" i="3" s="1"/>
  <c r="K7" i="3"/>
  <c r="L7" i="3" s="1"/>
  <c r="I7" i="3"/>
  <c r="G7" i="3"/>
  <c r="J7" i="3" s="1"/>
  <c r="O74" i="3" l="1"/>
  <c r="O77" i="3"/>
  <c r="O127" i="3"/>
  <c r="J30" i="3"/>
  <c r="J40" i="3"/>
  <c r="J43" i="3"/>
  <c r="J51" i="3"/>
  <c r="J60" i="3"/>
  <c r="O133" i="3"/>
  <c r="J152" i="3"/>
  <c r="O161" i="3"/>
  <c r="J10" i="3"/>
  <c r="J13" i="3"/>
  <c r="J16" i="3"/>
  <c r="J19" i="3"/>
  <c r="O73" i="3"/>
  <c r="J85" i="3"/>
  <c r="O91" i="3"/>
  <c r="J116" i="3"/>
  <c r="J127" i="3"/>
  <c r="J149" i="3"/>
  <c r="J156" i="3"/>
  <c r="J182" i="3"/>
  <c r="J186" i="3"/>
  <c r="J34" i="3"/>
  <c r="J81" i="3"/>
  <c r="J86" i="3"/>
  <c r="J114" i="3"/>
  <c r="J117" i="3"/>
  <c r="J14" i="3"/>
  <c r="O23" i="3"/>
  <c r="O155" i="3"/>
  <c r="J168" i="3"/>
  <c r="J38" i="3"/>
  <c r="J75" i="3"/>
  <c r="O89" i="3"/>
  <c r="J96" i="3"/>
  <c r="J99" i="3"/>
  <c r="J105" i="3"/>
  <c r="J111" i="3"/>
  <c r="O120" i="3"/>
  <c r="J176" i="3"/>
  <c r="O186" i="3"/>
  <c r="J63" i="3"/>
  <c r="J9" i="3"/>
  <c r="J15" i="3"/>
  <c r="J18" i="3"/>
  <c r="J28" i="3"/>
  <c r="O37" i="3"/>
  <c r="O40" i="3"/>
  <c r="O43" i="3"/>
  <c r="O67" i="3"/>
  <c r="O85" i="3"/>
  <c r="J92" i="3"/>
  <c r="J101" i="3"/>
  <c r="J107" i="3"/>
  <c r="J110" i="3"/>
  <c r="J155" i="3"/>
  <c r="J164" i="3"/>
  <c r="J41" i="3"/>
  <c r="O107" i="3"/>
  <c r="O10" i="3"/>
  <c r="O29" i="3"/>
  <c r="O75" i="3"/>
  <c r="O114" i="3"/>
  <c r="O117" i="3"/>
  <c r="J125" i="3"/>
  <c r="J128" i="3"/>
  <c r="J131" i="3"/>
  <c r="J162" i="3"/>
  <c r="J172" i="3"/>
  <c r="O181" i="3"/>
  <c r="J189" i="3"/>
  <c r="J8" i="3"/>
  <c r="O19" i="3"/>
  <c r="J23" i="3"/>
  <c r="O26" i="3"/>
  <c r="O32" i="3"/>
  <c r="J36" i="3"/>
  <c r="J45" i="3"/>
  <c r="J50" i="3"/>
  <c r="J53" i="3"/>
  <c r="J56" i="3"/>
  <c r="J59" i="3"/>
  <c r="J69" i="3"/>
  <c r="J79" i="3"/>
  <c r="J82" i="3"/>
  <c r="J87" i="3"/>
  <c r="O93" i="3"/>
  <c r="O102" i="3"/>
  <c r="O105" i="3"/>
  <c r="O111" i="3"/>
  <c r="O137" i="3"/>
  <c r="J141" i="3"/>
  <c r="O178" i="3"/>
  <c r="O184" i="3"/>
  <c r="O11" i="3"/>
  <c r="O14" i="3"/>
  <c r="O30" i="3"/>
  <c r="O63" i="3"/>
  <c r="O76" i="3"/>
  <c r="O115" i="3"/>
  <c r="J123" i="3"/>
  <c r="O131" i="3"/>
  <c r="J135" i="3"/>
  <c r="J157" i="3"/>
  <c r="J160" i="3"/>
  <c r="O166" i="3"/>
  <c r="J27" i="3"/>
  <c r="L150" i="3"/>
  <c r="O139" i="3"/>
  <c r="L163" i="3"/>
  <c r="N20" i="3"/>
  <c r="O20" i="3" s="1"/>
  <c r="O70" i="3"/>
  <c r="O49" i="3"/>
  <c r="G130" i="3"/>
  <c r="J130" i="3" s="1"/>
  <c r="G33" i="3"/>
  <c r="J33" i="3" s="1"/>
  <c r="L130" i="3"/>
  <c r="O27" i="3"/>
  <c r="O71" i="3"/>
  <c r="I88" i="3"/>
  <c r="J88" i="3" s="1"/>
  <c r="N33" i="3"/>
  <c r="G188" i="3"/>
  <c r="J188" i="3" s="1"/>
  <c r="N22" i="3"/>
  <c r="I22" i="3"/>
  <c r="L121" i="3"/>
  <c r="G22" i="3"/>
  <c r="N121" i="3"/>
  <c r="O8" i="3"/>
  <c r="J17" i="3"/>
  <c r="O31" i="3"/>
  <c r="L113" i="3"/>
  <c r="O113" i="3" s="1"/>
  <c r="G119" i="3"/>
  <c r="J119" i="3" s="1"/>
  <c r="N140" i="3"/>
  <c r="O143" i="3"/>
  <c r="O167" i="3"/>
  <c r="O176" i="3"/>
  <c r="I20" i="3"/>
  <c r="J20" i="3" s="1"/>
  <c r="G138" i="3"/>
  <c r="J138" i="3" s="1"/>
  <c r="L144" i="3"/>
  <c r="G144" i="3"/>
  <c r="O51" i="3"/>
  <c r="J57" i="3"/>
  <c r="O79" i="3"/>
  <c r="J108" i="3"/>
  <c r="L138" i="3"/>
  <c r="O138" i="3" s="1"/>
  <c r="G177" i="3"/>
  <c r="J177" i="3" s="1"/>
  <c r="O189" i="3"/>
  <c r="O174" i="3"/>
  <c r="J187" i="3"/>
  <c r="L72" i="3"/>
  <c r="L57" i="3"/>
  <c r="L78" i="3"/>
  <c r="L88" i="3"/>
  <c r="L119" i="3"/>
  <c r="N130" i="3"/>
  <c r="N163" i="3"/>
  <c r="L188" i="3"/>
  <c r="O13" i="3"/>
  <c r="J21" i="3"/>
  <c r="N57" i="3"/>
  <c r="O60" i="3"/>
  <c r="N72" i="3"/>
  <c r="N78" i="3"/>
  <c r="N88" i="3"/>
  <c r="N119" i="3"/>
  <c r="L136" i="3"/>
  <c r="O149" i="3"/>
  <c r="I169" i="3"/>
  <c r="J169" i="3" s="1"/>
  <c r="L177" i="3"/>
  <c r="N188" i="3"/>
  <c r="L35" i="3"/>
  <c r="O35" i="3" s="1"/>
  <c r="J48" i="3"/>
  <c r="N66" i="3"/>
  <c r="O66" i="3" s="1"/>
  <c r="N136" i="3"/>
  <c r="N144" i="3"/>
  <c r="L169" i="3"/>
  <c r="O169" i="3" s="1"/>
  <c r="L175" i="3"/>
  <c r="N177" i="3"/>
  <c r="J11" i="3"/>
  <c r="O16" i="3"/>
  <c r="O24" i="3"/>
  <c r="J44" i="3"/>
  <c r="O48" i="3"/>
  <c r="J58" i="3"/>
  <c r="J64" i="3"/>
  <c r="J67" i="3"/>
  <c r="O86" i="3"/>
  <c r="O106" i="3"/>
  <c r="J109" i="3"/>
  <c r="G126" i="3"/>
  <c r="J126" i="3" s="1"/>
  <c r="J134" i="3"/>
  <c r="J137" i="3"/>
  <c r="I142" i="3"/>
  <c r="J142" i="3" s="1"/>
  <c r="J147" i="3"/>
  <c r="O152" i="3"/>
  <c r="O164" i="3"/>
  <c r="N169" i="3"/>
  <c r="N175" i="3"/>
  <c r="J178" i="3"/>
  <c r="J181" i="3"/>
  <c r="O36" i="3"/>
  <c r="O61" i="3"/>
  <c r="J124" i="3"/>
  <c r="O129" i="3"/>
  <c r="L140" i="3"/>
  <c r="O140" i="3" s="1"/>
  <c r="N150" i="3"/>
  <c r="N173" i="3"/>
  <c r="J12" i="3"/>
  <c r="O17" i="3"/>
  <c r="L22" i="3"/>
  <c r="O28" i="3"/>
  <c r="L33" i="3"/>
  <c r="L39" i="3"/>
  <c r="O39" i="3" s="1"/>
  <c r="J42" i="3"/>
  <c r="J49" i="3"/>
  <c r="J54" i="3"/>
  <c r="J65" i="3"/>
  <c r="J77" i="3"/>
  <c r="J80" i="3"/>
  <c r="L132" i="3"/>
  <c r="O132" i="3" s="1"/>
  <c r="J143" i="3"/>
  <c r="J148" i="3"/>
  <c r="J151" i="3"/>
  <c r="L165" i="3"/>
  <c r="O165" i="3" s="1"/>
  <c r="J174" i="3"/>
  <c r="O187" i="3"/>
  <c r="B129" i="3"/>
  <c r="B131" i="3" s="1"/>
  <c r="B133" i="3" s="1"/>
  <c r="B135" i="3" s="1"/>
  <c r="B137" i="3" s="1"/>
  <c r="B139" i="3" s="1"/>
  <c r="B141" i="3" s="1"/>
  <c r="B143" i="3" s="1"/>
  <c r="B147" i="3" s="1"/>
  <c r="B149" i="3" s="1"/>
  <c r="B151" i="3" s="1"/>
  <c r="B154" i="3" s="1"/>
  <c r="B156" i="3" s="1"/>
  <c r="B158" i="3" s="1"/>
  <c r="B160" i="3" s="1"/>
  <c r="B162" i="3" s="1"/>
  <c r="B164" i="3" s="1"/>
  <c r="B166" i="3" s="1"/>
  <c r="B168" i="3" s="1"/>
  <c r="B170" i="3" s="1"/>
  <c r="B172" i="3" s="1"/>
  <c r="B174" i="3" s="1"/>
  <c r="B176" i="3" s="1"/>
  <c r="B178" i="3" s="1"/>
  <c r="B180" i="3" s="1"/>
  <c r="B182" i="3" s="1"/>
  <c r="B184" i="3" s="1"/>
  <c r="B186" i="3" s="1"/>
  <c r="B187" i="3" s="1"/>
  <c r="B188" i="3" s="1"/>
  <c r="B189" i="3" s="1"/>
  <c r="B127" i="3"/>
  <c r="O21" i="3"/>
  <c r="O50" i="3"/>
  <c r="O7" i="3"/>
  <c r="O34" i="3"/>
  <c r="O59" i="3"/>
  <c r="O54" i="3"/>
  <c r="I35" i="3"/>
  <c r="O80" i="3"/>
  <c r="L171" i="3"/>
  <c r="G37" i="3"/>
  <c r="J37" i="3" s="1"/>
  <c r="O65" i="3"/>
  <c r="O82" i="3"/>
  <c r="I90" i="3"/>
  <c r="G90" i="3"/>
  <c r="O108" i="3"/>
  <c r="O123" i="3"/>
  <c r="O158" i="3"/>
  <c r="N171" i="3"/>
  <c r="O180" i="3"/>
  <c r="O183" i="3"/>
  <c r="G29" i="3"/>
  <c r="J29" i="3" s="1"/>
  <c r="O69" i="3"/>
  <c r="L90" i="3"/>
  <c r="O97" i="3"/>
  <c r="O99" i="3"/>
  <c r="O101" i="3"/>
  <c r="O103" i="3"/>
  <c r="O125" i="3"/>
  <c r="J129" i="3"/>
  <c r="O135" i="3"/>
  <c r="O160" i="3"/>
  <c r="O162" i="3"/>
  <c r="I171" i="3"/>
  <c r="G171" i="3"/>
  <c r="J171" i="3" s="1"/>
  <c r="G39" i="3"/>
  <c r="J39" i="3" s="1"/>
  <c r="N90" i="3"/>
  <c r="I179" i="3"/>
  <c r="G179" i="3"/>
  <c r="N179" i="3"/>
  <c r="J68" i="3"/>
  <c r="I70" i="3"/>
  <c r="G70" i="3"/>
  <c r="O92" i="3"/>
  <c r="J98" i="3"/>
  <c r="J100" i="3"/>
  <c r="J102" i="3"/>
  <c r="J104" i="3"/>
  <c r="O112" i="3"/>
  <c r="O116" i="3"/>
  <c r="O142" i="3"/>
  <c r="I150" i="3"/>
  <c r="G150" i="3"/>
  <c r="J161" i="3"/>
  <c r="I163" i="3"/>
  <c r="G163" i="3"/>
  <c r="J163" i="3" s="1"/>
  <c r="L179" i="3"/>
  <c r="O182" i="3"/>
  <c r="G35" i="3"/>
  <c r="J76" i="3"/>
  <c r="I78" i="3"/>
  <c r="G78" i="3"/>
  <c r="O81" i="3"/>
  <c r="O94" i="3"/>
  <c r="O96" i="3"/>
  <c r="O118" i="3"/>
  <c r="O124" i="3"/>
  <c r="O148" i="3"/>
  <c r="O154" i="3"/>
  <c r="O168" i="3"/>
  <c r="O170" i="3"/>
  <c r="O172" i="3"/>
  <c r="I66" i="3"/>
  <c r="J66" i="3" s="1"/>
  <c r="I136" i="3"/>
  <c r="J136" i="3" s="1"/>
  <c r="I144" i="3"/>
  <c r="I159" i="3"/>
  <c r="J159" i="3" s="1"/>
  <c r="L173" i="3"/>
  <c r="G121" i="3"/>
  <c r="J121" i="3" s="1"/>
  <c r="G132" i="3"/>
  <c r="J132" i="3" s="1"/>
  <c r="G140" i="3"/>
  <c r="J140" i="3" s="1"/>
  <c r="G72" i="3"/>
  <c r="J72" i="3" s="1"/>
  <c r="G165" i="3"/>
  <c r="J165" i="3" s="1"/>
  <c r="G173" i="3"/>
  <c r="J173" i="3" s="1"/>
  <c r="G74" i="3"/>
  <c r="J74" i="3" s="1"/>
  <c r="G95" i="3"/>
  <c r="J95" i="3" s="1"/>
  <c r="G113" i="3"/>
  <c r="J113" i="3" s="1"/>
  <c r="G167" i="3"/>
  <c r="J167" i="3" s="1"/>
  <c r="G175" i="3"/>
  <c r="J175" i="3" s="1"/>
  <c r="O177" i="3" l="1"/>
  <c r="O179" i="3"/>
  <c r="O121" i="3"/>
  <c r="O188" i="3"/>
  <c r="O136" i="3"/>
  <c r="O175" i="3"/>
  <c r="O163" i="3"/>
  <c r="I190" i="3"/>
  <c r="O33" i="3"/>
  <c r="O22" i="3"/>
  <c r="O57" i="3"/>
  <c r="O144" i="3"/>
  <c r="J78" i="3"/>
  <c r="J179" i="3"/>
  <c r="J22" i="3"/>
  <c r="O119" i="3"/>
  <c r="O130" i="3"/>
  <c r="N190" i="3"/>
  <c r="O88" i="3"/>
  <c r="O78" i="3"/>
  <c r="O72" i="3"/>
  <c r="O173" i="3"/>
  <c r="O150" i="3"/>
  <c r="J144" i="3"/>
  <c r="G190" i="3"/>
  <c r="L190" i="3"/>
  <c r="J150" i="3"/>
  <c r="O171" i="3"/>
  <c r="O90" i="3"/>
  <c r="J35" i="3"/>
  <c r="J70" i="3"/>
  <c r="J90" i="3"/>
  <c r="J190" i="3" l="1"/>
  <c r="O190" i="3"/>
  <c r="N192" i="3" s="1"/>
</calcChain>
</file>

<file path=xl/sharedStrings.xml><?xml version="1.0" encoding="utf-8"?>
<sst xmlns="http://schemas.openxmlformats.org/spreadsheetml/2006/main" count="462" uniqueCount="205">
  <si>
    <t>№ п/п</t>
  </si>
  <si>
    <t>Ед.изм</t>
  </si>
  <si>
    <t>Кол-во</t>
  </si>
  <si>
    <t>3.1</t>
  </si>
  <si>
    <t>6.1</t>
  </si>
  <si>
    <t>шт.</t>
  </si>
  <si>
    <t>8.1</t>
  </si>
  <si>
    <t>9.1</t>
  </si>
  <si>
    <t>10.1</t>
  </si>
  <si>
    <t>11.1</t>
  </si>
  <si>
    <t>Пусконаладочные работы</t>
  </si>
  <si>
    <t xml:space="preserve">Итого </t>
  </si>
  <si>
    <t>14.1</t>
  </si>
  <si>
    <t>15.1</t>
  </si>
  <si>
    <t>16.1</t>
  </si>
  <si>
    <t>17.1</t>
  </si>
  <si>
    <t>18.1</t>
  </si>
  <si>
    <t>19.1</t>
  </si>
  <si>
    <t>20.1</t>
  </si>
  <si>
    <t>м2</t>
  </si>
  <si>
    <t>12.1</t>
  </si>
  <si>
    <t>13.1</t>
  </si>
  <si>
    <t>1.1</t>
  </si>
  <si>
    <t>5.1</t>
  </si>
  <si>
    <t xml:space="preserve">Реконструкция высоковольтного кабеля от ПС №106 к ПС №26, 6 кВ </t>
  </si>
  <si>
    <t>Монтаж кабельных конструкций</t>
  </si>
  <si>
    <t>Монтаж кронштейнов Т-образных L=400 в помещении ПС №106, 15п.м. по приямку и стенам</t>
  </si>
  <si>
    <t>шт</t>
  </si>
  <si>
    <t>Монтаж кронштейнов Т-образных L=400 по стенам цеха 417 и помещении энерговставки</t>
  </si>
  <si>
    <t>м.п.</t>
  </si>
  <si>
    <t>Монтаж вертикального лотка лестничного 200х100 с техэтажа в помещение ПС №26</t>
  </si>
  <si>
    <t>Монтаж кронштейнов Т-образных L=200 по приямку и стенам ПС №26</t>
  </si>
  <si>
    <t>Монтаж кабеля</t>
  </si>
  <si>
    <t>Монтаж концевых муфт на кабель АСБ 3х95</t>
  </si>
  <si>
    <t>Прокладка кабеля АСБ 3х95 по кронштейнам в приямке и на стенах ПС №106 с креплением кабельными стяжками</t>
  </si>
  <si>
    <t>Прокладка кабеля АСБ 3х95 по кронштейнам на кабельных эстакадах высотой до 9м с креплением кабельными стяжками</t>
  </si>
  <si>
    <t>Прокладка кабеля АСБ 3х95 вертикально по лотку лестничному с креплением кабельными стяжками</t>
  </si>
  <si>
    <t xml:space="preserve">Реконструкция высоковольтного кабеля от ПС №106 к ПС №25, 6 кВ </t>
  </si>
  <si>
    <t>Монтаж кронштейнов Т-образных L=200 по помещении энерговставки от опуска на ПС №26 к ПС №25</t>
  </si>
  <si>
    <t>Прокладка кабеля АСБ 3х95 по кронштейнам в на фасаде на высоте до 9м с креплением кабельными стяжками</t>
  </si>
  <si>
    <t>Прокладка кабеля АСБ 3х95 по кронштейнам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</si>
  <si>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№25 с креплением кабельными стяжками</t>
  </si>
  <si>
    <t xml:space="preserve">Реконструкция высоковольтного кабеля от ПС №106 к ПС №24, 6 кВ </t>
  </si>
  <si>
    <t>Монтаж консолей с опорой по фасаду здания на высоте до 12м</t>
  </si>
  <si>
    <t>Монтаж горизонтального лотка лестничного 400х100 между кабельной эстакадой и фасадом на высоте до 9м</t>
  </si>
  <si>
    <t>Монтаж вертикального лотка лестничного 400х100 высоте до 12м</t>
  </si>
  <si>
    <t>Монтаж кронштейнов Т-образных L=400 по парапету цеха №5 Монтаж консолей</t>
  </si>
  <si>
    <t>Монтаж горизонтального лотка лестничного 400х100</t>
  </si>
  <si>
    <t>м.п</t>
  </si>
  <si>
    <t>Монтаж кронштейнов Т-образных L=400 по стенам зенитного фонаря цеха №5</t>
  </si>
  <si>
    <t xml:space="preserve">Монтаж горизонтального лотка лестничного 400х100 </t>
  </si>
  <si>
    <t>Монтаж кронштейнов Т-образных L=200 по парапету цеха №5 до опуска к ПС №24</t>
  </si>
  <si>
    <t xml:space="preserve">Монтаж горизонтального лотка лестничного 200х100 </t>
  </si>
  <si>
    <t>Монтаж вертикального лотка лестничного 200х100 с кровли цеха №5 в помещение ПС №24 на высоте до 12м с установкой лесов</t>
  </si>
  <si>
    <t xml:space="preserve">Реконструкция высоковольтного кабеля от ПС №106 к ПС №30, 6 кВ </t>
  </si>
  <si>
    <t>Монтаж кронштейнов Т-образных L=200 по парапету цеха №5 до эстакады</t>
  </si>
  <si>
    <t>Монтаж горизонтального лотка лестничного 200х100</t>
  </si>
  <si>
    <t>Монтаж кронштейнов Т-образных L=200 по фасаду цеха №121</t>
  </si>
  <si>
    <t>Прокладка кабеля АСБ 3х95 по горизонтальному лотку лестничному на высоте до 9м с креплением кабельными стяжками</t>
  </si>
  <si>
    <t>Прокладка кабеля АСБ 3х95 по вертикальному лотку лестничному на высоте до 12м с креплением кабельными стяжками</t>
  </si>
  <si>
    <t>Прокладка кабеля АСБ 3х95 по горизонтальному лестничному лотку с креплением кабельными стяжками</t>
  </si>
  <si>
    <t>Прокладка кабеля АСБ 3х95 в лотках перфорированных по кровле цеха №5</t>
  </si>
  <si>
    <t>Прокладка кабеля АСБ 3х95 по горизонтальному лотку лестничному по стенам зенитного фонаря с креплением кабельными стяжками</t>
  </si>
  <si>
    <t>Прокладка кабеля АСБ 3х95 по горизонтальному лестничному лотку по парапету до эстакады</t>
  </si>
  <si>
    <t xml:space="preserve">Прокладка кабеля АСБ 3х95 по существующим кронштейнам эстакада высотой до 9м с креплением кабельными стяжками </t>
  </si>
  <si>
    <t>Прокладка кабеля АСБ 3х95 по кронштейнам на фасаде цеха №121 в ПС №30 высотой до 9м с креплением кабельными стяжками</t>
  </si>
  <si>
    <t>Консоль настенная средняя 400х2,5 цинк</t>
  </si>
  <si>
    <t>Консоль настенная средняя 200х2,5 цинк</t>
  </si>
  <si>
    <t>Демонтаж обшивки фасада из профлиста (с сохранением атериала) на высоте до 12м, для крепления лестничных лотков с установкой лесов</t>
  </si>
  <si>
    <t>Монтаж обшивки фасада из профлиста  (ранее демонтированного) на высоте до 12м, с установкой лесов</t>
  </si>
  <si>
    <t>Лоток перфорированный 400х100х1,0 L= 3000 цинк</t>
  </si>
  <si>
    <t>Лоток лестничный 400х100х1,2 L= 3000 цинк</t>
  </si>
  <si>
    <t>Лоток лестничный 200х100х1,2 L= 3000 цинк</t>
  </si>
  <si>
    <t>Лоток перфорированный 200х100х1,0 L= 3000 цинк</t>
  </si>
  <si>
    <t>Крышка лотка универсальная 200х0,7 L= 3000 цинк</t>
  </si>
  <si>
    <t>Крышка лотка универсальная 400х0,7 L= 3000 цинк</t>
  </si>
  <si>
    <t>Угол внутренний 90° 400х100х1.2 цинк</t>
  </si>
  <si>
    <t>Крышка угла внутреннего 90° 400х1.2 цинк</t>
  </si>
  <si>
    <t>Угол наружный 90° 400х100х1.2 цинк</t>
  </si>
  <si>
    <t>Крышка угла наружного 90° 400х1.2 цинк</t>
  </si>
  <si>
    <t xml:space="preserve">Кабель АСБ 3х95 </t>
  </si>
  <si>
    <t>мп</t>
  </si>
  <si>
    <t>Муфта концевая КВтпН-10-70/120</t>
  </si>
  <si>
    <t>Монтаж кабельных лотков перфорированных 400х100 с крышкой по кровле цеха №5 с устройством вертикальных переходов через парапеты (3шт), по системе DKC или аналог</t>
  </si>
  <si>
    <t>Опора кровельная горизонтальная</t>
  </si>
  <si>
    <t>Болт полнонарезной цинк DIN933 М16х12</t>
  </si>
  <si>
    <t>Пробивка отверстий в ж/б панелях толщиной 400мм (0,1м2/шт.; 0,05м3/шт.)</t>
  </si>
  <si>
    <t>Установкой ж/б опор с интервалом 2м по кровле цеха №5</t>
  </si>
  <si>
    <t>Монтаж соединительных муфт на кабель АСБ 3х95</t>
  </si>
  <si>
    <t>Муфта соединительная 3 СТп-10 (70-120) с соединителями</t>
  </si>
  <si>
    <t>Гайка с фланцем DIN6923</t>
  </si>
  <si>
    <t>6.2</t>
  </si>
  <si>
    <t>21.1</t>
  </si>
  <si>
    <t>22.1</t>
  </si>
  <si>
    <t>24.1</t>
  </si>
  <si>
    <t>25.1</t>
  </si>
  <si>
    <t>26.1</t>
  </si>
  <si>
    <t>27.1</t>
  </si>
  <si>
    <t>30.1</t>
  </si>
  <si>
    <t>31.1</t>
  </si>
  <si>
    <t>33.1</t>
  </si>
  <si>
    <t>34.1</t>
  </si>
  <si>
    <t>35.1</t>
  </si>
  <si>
    <t>36.1</t>
  </si>
  <si>
    <t>39.1</t>
  </si>
  <si>
    <t>41.1</t>
  </si>
  <si>
    <t>42.1</t>
  </si>
  <si>
    <t>43.1</t>
  </si>
  <si>
    <t>44.1</t>
  </si>
  <si>
    <t>46.1</t>
  </si>
  <si>
    <t>45.1</t>
  </si>
  <si>
    <t>48.1</t>
  </si>
  <si>
    <t>49.1</t>
  </si>
  <si>
    <t>50.1</t>
  </si>
  <si>
    <t>51.1</t>
  </si>
  <si>
    <t>Сверление отверстий</t>
  </si>
  <si>
    <t>Анкер болт с гайкой М10х95 цинк</t>
  </si>
  <si>
    <t>Герметизация примыканий в местах установки анкеров на кровле</t>
  </si>
  <si>
    <t>Герметик кровельный KIM TEC 310мл</t>
  </si>
  <si>
    <t>53.1</t>
  </si>
  <si>
    <t>54.1</t>
  </si>
  <si>
    <t>55.1</t>
  </si>
  <si>
    <t>56.1</t>
  </si>
  <si>
    <t>52.1</t>
  </si>
  <si>
    <t>57.1</t>
  </si>
  <si>
    <t>58.1</t>
  </si>
  <si>
    <t>59.1</t>
  </si>
  <si>
    <t>60.1</t>
  </si>
  <si>
    <t>61.1</t>
  </si>
  <si>
    <t>62.1</t>
  </si>
  <si>
    <t>63.1</t>
  </si>
  <si>
    <t>64.1</t>
  </si>
  <si>
    <t>65.1</t>
  </si>
  <si>
    <t>66.1</t>
  </si>
  <si>
    <t>67.1</t>
  </si>
  <si>
    <t>68.1</t>
  </si>
  <si>
    <t>69.1</t>
  </si>
  <si>
    <t xml:space="preserve">Установка распорных анкерных болтов </t>
  </si>
  <si>
    <t>Монтаж кабельных коробов перфорированных 400х100, с крышкой с креплением к кронштейнам по системе DKC или аналог</t>
  </si>
  <si>
    <t>Монтаж кабельных коробов перфорированных 200х100, с крышкой с креплением к кронштейнам по системе DKC или аналог</t>
  </si>
  <si>
    <t>Испытания изоляции кабеля повышенным напряжением перед переключением</t>
  </si>
  <si>
    <t>Заделка труб пеной двухкомпонентной огнезащитной DN1201</t>
  </si>
  <si>
    <t>Огнезащитное покрытие для кабелей ОГРАКС-ВВ (1,5кг/м2)</t>
  </si>
  <si>
    <t>кг</t>
  </si>
  <si>
    <t>Установка футляров в перекрытии из трубы полиэтиленовой  ПЭ110х6,6,  L=0,4м</t>
  </si>
  <si>
    <t>Прокладка кабеля АСБ 3х95 по кронштейнам в приямке и на стенах ПС №30 с креплением кабельными стяжками</t>
  </si>
  <si>
    <t>т</t>
  </si>
  <si>
    <t xml:space="preserve">Подъем кабеля и м/к лотков у на кровлю здания цеха  высотой до 14м </t>
  </si>
  <si>
    <t>м</t>
  </si>
  <si>
    <t>Труба полиэтиленовая  ПЭ110х6,6</t>
  </si>
  <si>
    <t>22.2</t>
  </si>
  <si>
    <t>22.3</t>
  </si>
  <si>
    <t>22.4</t>
  </si>
  <si>
    <t>28.1</t>
  </si>
  <si>
    <t>29.1</t>
  </si>
  <si>
    <t>32.1</t>
  </si>
  <si>
    <t>45.2</t>
  </si>
  <si>
    <t>45.3</t>
  </si>
  <si>
    <t>45.4</t>
  </si>
  <si>
    <t>45.5</t>
  </si>
  <si>
    <t>45.6</t>
  </si>
  <si>
    <t>50.2</t>
  </si>
  <si>
    <t>50.3</t>
  </si>
  <si>
    <t>70.1</t>
  </si>
  <si>
    <t>71.1</t>
  </si>
  <si>
    <t>72.1</t>
  </si>
  <si>
    <t>73.1</t>
  </si>
  <si>
    <t>74.1</t>
  </si>
  <si>
    <t>76.1</t>
  </si>
  <si>
    <t>75.1</t>
  </si>
  <si>
    <t>77.1</t>
  </si>
  <si>
    <t>78.1</t>
  </si>
  <si>
    <t>79.1</t>
  </si>
  <si>
    <t>80.1</t>
  </si>
  <si>
    <t>81.1</t>
  </si>
  <si>
    <t>Покраска кабеля  АСБ 3х95 огнезащитным составом в ПС-106 (30м)</t>
  </si>
  <si>
    <t>Покраска кабеля  АСБ 3х95 огнезащитным составом в помещении энерговставки и ПС-26 (168м)</t>
  </si>
  <si>
    <t>Покраска кабеля  АСБ 3х95 огнезащитным составом в помещении энерговставки и ПС-25 (384м)</t>
  </si>
  <si>
    <t>Испытания изоляции кабельной линии повышенным напряжением после переключения</t>
  </si>
  <si>
    <t>Фазировка кабельной линии</t>
  </si>
  <si>
    <t>Покраска кабеля  АСБ 3х95 огнезащитным составом толщиной слоя 0,8 ммв ПС-30 (20м)</t>
  </si>
  <si>
    <t>испытание</t>
  </si>
  <si>
    <t>жил</t>
  </si>
  <si>
    <t>Прокладка кабеля АСБ 3х95 по кронштейнам на фасаде на высоте до 9м с креплением кабельными стяжками</t>
  </si>
  <si>
    <t>Прокладка кабеля АСБ 3х95 в лотках перфорированных на стенах цеха 417 и помещении энерговставки с креплением кабельными стяжками</t>
  </si>
  <si>
    <t>Прокладка кабеля АСБ 3х95 по кронштейнам в приямке и на стенах ПС №26 с креплением кабельными стяжками</t>
  </si>
  <si>
    <t>Прокладка кабеля АСБ 3х95 по горизонтальному лестничному лотку по парапету до опуска к ПС №24 с креплением кабельными стяжками</t>
  </si>
  <si>
    <t>Прокладка кабеля АСБ 3х95 в ПС №24 по вертикальному лотку лестничному на высоте до 12м с креплением кабельными стяжками</t>
  </si>
  <si>
    <t>Пена двухкомпонентная огнезащитная DN1201 (330мл)</t>
  </si>
  <si>
    <t>Демонтаж обшивки фасада из профлиста (с сохранением материала) на высоте до 9м, для обеспечения доступа к кабельному каналу</t>
  </si>
  <si>
    <t xml:space="preserve">Монтаж дополнительных кронштейнов Т-образных L=400 по стене в кабельном канале, </t>
  </si>
  <si>
    <t xml:space="preserve">Монтаж обшивки фасада из профлиста (ранее демонтированного) на высоте до 9м, </t>
  </si>
  <si>
    <t>Наименование работ и материалов</t>
  </si>
  <si>
    <t>Итого с НДС</t>
  </si>
  <si>
    <t>Непредвиденные</t>
  </si>
  <si>
    <t>компл.</t>
  </si>
  <si>
    <t>Цена за единицу с НДС 20%</t>
  </si>
  <si>
    <t>ИТОГО стоимость работ с НДС 20%</t>
  </si>
  <si>
    <t>ИТОГО 
стоимость материалов с НДС 20%</t>
  </si>
  <si>
    <t>Итого с НДС 20%</t>
  </si>
  <si>
    <t>дельта</t>
  </si>
  <si>
    <t>Себестоимость работ с НДС 20%</t>
  </si>
  <si>
    <t>Себестоимость материалов с НДС 20%</t>
  </si>
  <si>
    <t>Стоимость работ с НДС 20%</t>
  </si>
  <si>
    <t>Стоимость материалов с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</si>
</sst>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</cellStyleXfs>
  <cellXfs count="7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left" vertical="center" wrapText="1"/>
    </xf>
    <xf numFmtId="0" fontId="4" fillId="2" borderId="1" xfId="3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right" wrapText="1"/>
    </xf>
    <xf numFmtId="0" fontId="8" fillId="0" borderId="1" xfId="3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/>
    </xf>
    <xf numFmtId="4" fontId="8" fillId="0" borderId="1" xfId="3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/>
    </xf>
    <xf numFmtId="4" fontId="6" fillId="2" borderId="1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3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43" fontId="7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/>
    </xf>
    <xf numFmtId="43" fontId="4" fillId="6" borderId="1" xfId="1" applyFont="1" applyFill="1" applyBorder="1" applyAlignment="1">
      <alignment horizontal="center" vertical="center" wrapText="1"/>
    </xf>
    <xf numFmtId="4" fontId="7" fillId="6" borderId="1" xfId="1" applyNumberFormat="1" applyFont="1" applyFill="1" applyBorder="1" applyAlignment="1">
      <alignment horizontal="center" vertical="center" wrapText="1"/>
    </xf>
    <xf numFmtId="4" fontId="4" fillId="6" borderId="1" xfId="1" applyNumberFormat="1" applyFont="1" applyFill="1" applyBorder="1" applyAlignment="1">
      <alignment horizontal="center" vertical="center"/>
    </xf>
    <xf numFmtId="4" fontId="4" fillId="6" borderId="1" xfId="1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3" applyFont="1" applyFill="1" applyBorder="1" applyAlignment="1">
      <alignment horizontal="left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4" fontId="7" fillId="5" borderId="1" xfId="1" applyNumberFormat="1" applyFont="1" applyFill="1" applyBorder="1" applyAlignment="1">
      <alignment horizontal="center" vertical="center" wrapText="1"/>
    </xf>
    <xf numFmtId="4" fontId="4" fillId="5" borderId="1" xfId="1" applyNumberFormat="1" applyFont="1" applyFill="1" applyBorder="1" applyAlignment="1">
      <alignment horizontal="center" vertical="center"/>
    </xf>
    <xf numFmtId="4" fontId="4" fillId="5" borderId="1" xfId="1" applyNumberFormat="1" applyFont="1" applyFill="1" applyBorder="1" applyAlignment="1">
      <alignment horizontal="center" vertical="center" wrapText="1"/>
    </xf>
    <xf numFmtId="166" fontId="4" fillId="5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 wrapText="1"/>
    </xf>
    <xf numFmtId="164" fontId="2" fillId="8" borderId="1" xfId="1" applyNumberFormat="1" applyFont="1" applyFill="1" applyBorder="1" applyAlignment="1">
      <alignment horizontal="center" vertical="center" wrapText="1"/>
    </xf>
    <xf numFmtId="4" fontId="2" fillId="8" borderId="1" xfId="1" applyNumberFormat="1" applyFont="1" applyFill="1" applyBorder="1" applyAlignment="1">
      <alignment horizontal="center" vertical="center" wrapText="1"/>
    </xf>
    <xf numFmtId="4" fontId="4" fillId="8" borderId="1" xfId="1" applyNumberFormat="1" applyFont="1" applyFill="1" applyBorder="1" applyAlignment="1">
      <alignment horizontal="center" vertical="center" wrapText="1"/>
    </xf>
    <xf numFmtId="4" fontId="4" fillId="8" borderId="1" xfId="1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right"/>
    </xf>
    <xf numFmtId="4" fontId="8" fillId="7" borderId="1" xfId="0" applyNumberFormat="1" applyFont="1" applyFill="1" applyBorder="1"/>
    <xf numFmtId="49" fontId="4" fillId="7" borderId="1" xfId="0" applyNumberFormat="1" applyFont="1" applyFill="1" applyBorder="1" applyAlignment="1">
      <alignment horizontal="center" vertical="center" wrapText="1"/>
    </xf>
    <xf numFmtId="0" fontId="4" fillId="7" borderId="1" xfId="3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4" fontId="7" fillId="7" borderId="1" xfId="1" applyNumberFormat="1" applyFont="1" applyFill="1" applyBorder="1" applyAlignment="1">
      <alignment horizontal="center" vertical="center" wrapText="1"/>
    </xf>
    <xf numFmtId="4" fontId="4" fillId="7" borderId="1" xfId="1" applyNumberFormat="1" applyFont="1" applyFill="1" applyBorder="1" applyAlignment="1">
      <alignment horizontal="center" vertical="center"/>
    </xf>
    <xf numFmtId="4" fontId="4" fillId="7" borderId="1" xfId="1" applyNumberFormat="1" applyFont="1" applyFill="1" applyBorder="1" applyAlignment="1">
      <alignment horizontal="center" vertical="center" wrapText="1"/>
    </xf>
    <xf numFmtId="0" fontId="0" fillId="7" borderId="0" xfId="0" applyFill="1"/>
    <xf numFmtId="0" fontId="9" fillId="0" borderId="0" xfId="0" applyFont="1"/>
    <xf numFmtId="2" fontId="10" fillId="0" borderId="0" xfId="0" applyNumberFormat="1" applyFont="1"/>
    <xf numFmtId="166" fontId="4" fillId="7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98"/>
  <sheetViews>
    <sheetView tabSelected="1" topLeftCell="A167" zoomScale="90" zoomScaleNormal="90" workbookViewId="0">
      <selection activeCell="C184" sqref="C184"/>
    </sheetView>
  </sheetViews>
  <sheetFormatPr defaultRowHeight="15" x14ac:dyDescent="0.25"/>
  <cols>
    <col min="3" max="3" width="65.140625" customWidth="1"/>
    <col min="4" max="4" width="11.5703125" customWidth="1"/>
    <col min="5" max="5" width="13.5703125" bestFit="1" customWidth="1"/>
    <col min="6" max="8" width="17.7109375" customWidth="1"/>
    <col min="9" max="9" width="20.140625" customWidth="1"/>
    <col min="10" max="15" width="17.7109375" customWidth="1"/>
  </cols>
  <sheetData>
    <row r="2" spans="2:15" ht="24" customHeight="1" x14ac:dyDescent="0.25">
      <c r="B2" s="68" t="s">
        <v>0</v>
      </c>
      <c r="C2" s="69" t="s">
        <v>192</v>
      </c>
      <c r="D2" s="69" t="s">
        <v>1</v>
      </c>
      <c r="E2" s="69" t="s">
        <v>2</v>
      </c>
      <c r="F2" s="70" t="s">
        <v>201</v>
      </c>
      <c r="G2" s="70"/>
      <c r="H2" s="70" t="s">
        <v>202</v>
      </c>
      <c r="I2" s="70"/>
      <c r="J2" s="71" t="s">
        <v>193</v>
      </c>
      <c r="K2" s="72" t="s">
        <v>203</v>
      </c>
      <c r="L2" s="72"/>
      <c r="M2" s="72" t="s">
        <v>204</v>
      </c>
      <c r="N2" s="72"/>
      <c r="O2" s="66" t="s">
        <v>199</v>
      </c>
    </row>
    <row r="3" spans="2:15" ht="57" x14ac:dyDescent="0.25">
      <c r="B3" s="68"/>
      <c r="C3" s="69"/>
      <c r="D3" s="69"/>
      <c r="E3" s="69"/>
      <c r="F3" s="13" t="s">
        <v>196</v>
      </c>
      <c r="G3" s="13" t="s">
        <v>197</v>
      </c>
      <c r="H3" s="13" t="s">
        <v>196</v>
      </c>
      <c r="I3" s="13" t="s">
        <v>198</v>
      </c>
      <c r="J3" s="71"/>
      <c r="K3" s="16" t="s">
        <v>196</v>
      </c>
      <c r="L3" s="16" t="s">
        <v>197</v>
      </c>
      <c r="M3" s="16" t="s">
        <v>196</v>
      </c>
      <c r="N3" s="16" t="s">
        <v>198</v>
      </c>
      <c r="O3" s="66"/>
    </row>
    <row r="4" spans="2:15" x14ac:dyDescent="0.25">
      <c r="B4" s="2">
        <v>1</v>
      </c>
      <c r="C4" s="3">
        <v>2</v>
      </c>
      <c r="D4" s="3">
        <v>3</v>
      </c>
      <c r="E4" s="3">
        <v>4</v>
      </c>
      <c r="F4" s="14">
        <v>5</v>
      </c>
      <c r="G4" s="14">
        <v>6</v>
      </c>
      <c r="H4" s="15"/>
      <c r="I4" s="15"/>
      <c r="J4" s="15"/>
      <c r="K4" s="17">
        <v>5</v>
      </c>
      <c r="L4" s="17">
        <v>6</v>
      </c>
      <c r="M4" s="18"/>
      <c r="N4" s="18"/>
      <c r="O4" s="18"/>
    </row>
    <row r="5" spans="2:15" x14ac:dyDescent="0.25">
      <c r="B5" s="43"/>
      <c r="C5" s="67" t="s">
        <v>24</v>
      </c>
      <c r="D5" s="67"/>
      <c r="E5" s="67"/>
      <c r="F5" s="44"/>
      <c r="G5" s="45"/>
      <c r="H5" s="46"/>
      <c r="I5" s="46"/>
      <c r="J5" s="46"/>
      <c r="K5" s="44"/>
      <c r="L5" s="45"/>
      <c r="M5" s="46"/>
      <c r="N5" s="46"/>
      <c r="O5" s="46"/>
    </row>
    <row r="6" spans="2:15" ht="15.75" x14ac:dyDescent="0.25">
      <c r="B6" s="27"/>
      <c r="C6" s="28" t="s">
        <v>25</v>
      </c>
      <c r="D6" s="27"/>
      <c r="E6" s="29"/>
      <c r="F6" s="30"/>
      <c r="G6" s="31"/>
      <c r="H6" s="31"/>
      <c r="I6" s="31"/>
      <c r="J6" s="32"/>
      <c r="K6" s="30"/>
      <c r="L6" s="31"/>
      <c r="M6" s="31"/>
      <c r="N6" s="31"/>
      <c r="O6" s="32"/>
    </row>
    <row r="7" spans="2:15" ht="30" x14ac:dyDescent="0.25">
      <c r="B7" s="1">
        <v>1</v>
      </c>
      <c r="C7" s="5" t="s">
        <v>26</v>
      </c>
      <c r="D7" s="4" t="s">
        <v>27</v>
      </c>
      <c r="E7" s="7">
        <v>16</v>
      </c>
      <c r="F7" s="19">
        <v>900.03599999999994</v>
      </c>
      <c r="G7" s="20">
        <f>ROUND(F7*E7,2)</f>
        <v>14400.58</v>
      </c>
      <c r="H7" s="21">
        <v>0</v>
      </c>
      <c r="I7" s="21">
        <f>ROUND(H7*E7,2)</f>
        <v>0</v>
      </c>
      <c r="J7" s="19">
        <f>G7+I7</f>
        <v>14400.58</v>
      </c>
      <c r="K7" s="19">
        <f>F7*1.4</f>
        <v>1260.0503999999999</v>
      </c>
      <c r="L7" s="20">
        <f>ROUND(K7*E7,2)</f>
        <v>20160.810000000001</v>
      </c>
      <c r="M7" s="21">
        <f>H7*1.3</f>
        <v>0</v>
      </c>
      <c r="N7" s="21">
        <f>M7*E7</f>
        <v>0</v>
      </c>
      <c r="O7" s="19">
        <f>L7+N7</f>
        <v>20160.810000000001</v>
      </c>
    </row>
    <row r="8" spans="2:15" ht="15.75" x14ac:dyDescent="0.25">
      <c r="B8" s="36" t="s">
        <v>22</v>
      </c>
      <c r="C8" s="37" t="s">
        <v>66</v>
      </c>
      <c r="D8" s="25" t="s">
        <v>5</v>
      </c>
      <c r="E8" s="38">
        <v>16</v>
      </c>
      <c r="F8" s="39">
        <v>0</v>
      </c>
      <c r="G8" s="40">
        <f t="shared" ref="G8:G71" si="0">ROUND(F8*E8,2)</f>
        <v>0</v>
      </c>
      <c r="H8" s="40">
        <v>410.35199999999998</v>
      </c>
      <c r="I8" s="40">
        <f t="shared" ref="I8:I71" si="1">ROUND(H8*E8,2)</f>
        <v>6565.63</v>
      </c>
      <c r="J8" s="41">
        <f t="shared" ref="J8:J71" si="2">G8+I8</f>
        <v>6565.63</v>
      </c>
      <c r="K8" s="41">
        <f t="shared" ref="K8:K71" si="3">F8*1.4</f>
        <v>0</v>
      </c>
      <c r="L8" s="40">
        <f t="shared" ref="L8:L71" si="4">ROUND(K8*E8,2)</f>
        <v>0</v>
      </c>
      <c r="M8" s="40">
        <f t="shared" ref="M8:M71" si="5">H8*1.3</f>
        <v>533.45759999999996</v>
      </c>
      <c r="N8" s="40">
        <f t="shared" ref="N8:N71" si="6">M8*E8</f>
        <v>8535.3215999999993</v>
      </c>
      <c r="O8" s="41">
        <f t="shared" ref="O8:O71" si="7">L8+N8</f>
        <v>8535.3215999999993</v>
      </c>
    </row>
    <row r="9" spans="2:15" ht="30" x14ac:dyDescent="0.25">
      <c r="B9" s="1">
        <f>B7+1</f>
        <v>2</v>
      </c>
      <c r="C9" s="5" t="s">
        <v>189</v>
      </c>
      <c r="D9" s="4" t="s">
        <v>19</v>
      </c>
      <c r="E9" s="7">
        <v>114</v>
      </c>
      <c r="F9" s="19">
        <v>2691.444</v>
      </c>
      <c r="G9" s="20">
        <f t="shared" si="0"/>
        <v>306824.62</v>
      </c>
      <c r="H9" s="21">
        <v>0</v>
      </c>
      <c r="I9" s="21">
        <f t="shared" si="1"/>
        <v>0</v>
      </c>
      <c r="J9" s="19">
        <f t="shared" si="2"/>
        <v>306824.62</v>
      </c>
      <c r="K9" s="19">
        <f t="shared" si="3"/>
        <v>3768.0215999999996</v>
      </c>
      <c r="L9" s="20">
        <f t="shared" si="4"/>
        <v>429554.46</v>
      </c>
      <c r="M9" s="21">
        <f t="shared" si="5"/>
        <v>0</v>
      </c>
      <c r="N9" s="21">
        <f t="shared" si="6"/>
        <v>0</v>
      </c>
      <c r="O9" s="19">
        <f t="shared" si="7"/>
        <v>429554.46</v>
      </c>
    </row>
    <row r="10" spans="2:15" ht="30" x14ac:dyDescent="0.25">
      <c r="B10" s="1">
        <f>B9+1</f>
        <v>3</v>
      </c>
      <c r="C10" s="5" t="s">
        <v>190</v>
      </c>
      <c r="D10" s="4" t="s">
        <v>27</v>
      </c>
      <c r="E10" s="7">
        <v>51</v>
      </c>
      <c r="F10" s="19">
        <v>900.03599999999994</v>
      </c>
      <c r="G10" s="20">
        <f t="shared" si="0"/>
        <v>45901.84</v>
      </c>
      <c r="H10" s="21">
        <v>0</v>
      </c>
      <c r="I10" s="21">
        <f t="shared" si="1"/>
        <v>0</v>
      </c>
      <c r="J10" s="19">
        <f t="shared" si="2"/>
        <v>45901.84</v>
      </c>
      <c r="K10" s="19">
        <f t="shared" si="3"/>
        <v>1260.0503999999999</v>
      </c>
      <c r="L10" s="20">
        <f t="shared" si="4"/>
        <v>64262.57</v>
      </c>
      <c r="M10" s="21">
        <f t="shared" si="5"/>
        <v>0</v>
      </c>
      <c r="N10" s="21">
        <f t="shared" si="6"/>
        <v>0</v>
      </c>
      <c r="O10" s="19">
        <f t="shared" si="7"/>
        <v>64262.57</v>
      </c>
    </row>
    <row r="11" spans="2:15" ht="15.75" x14ac:dyDescent="0.25">
      <c r="B11" s="36" t="s">
        <v>3</v>
      </c>
      <c r="C11" s="37" t="s">
        <v>66</v>
      </c>
      <c r="D11" s="25" t="s">
        <v>5</v>
      </c>
      <c r="E11" s="38">
        <v>51</v>
      </c>
      <c r="F11" s="39">
        <v>0</v>
      </c>
      <c r="G11" s="40">
        <f t="shared" si="0"/>
        <v>0</v>
      </c>
      <c r="H11" s="40">
        <v>410.35199999999998</v>
      </c>
      <c r="I11" s="40">
        <f t="shared" si="1"/>
        <v>20927.95</v>
      </c>
      <c r="J11" s="41">
        <f t="shared" si="2"/>
        <v>20927.95</v>
      </c>
      <c r="K11" s="41">
        <f t="shared" si="3"/>
        <v>0</v>
      </c>
      <c r="L11" s="40">
        <f t="shared" si="4"/>
        <v>0</v>
      </c>
      <c r="M11" s="40">
        <f t="shared" si="5"/>
        <v>533.45759999999996</v>
      </c>
      <c r="N11" s="40">
        <f t="shared" si="6"/>
        <v>27206.337599999999</v>
      </c>
      <c r="O11" s="41">
        <f t="shared" si="7"/>
        <v>27206.337599999999</v>
      </c>
    </row>
    <row r="12" spans="2:15" ht="30" x14ac:dyDescent="0.25">
      <c r="B12" s="1">
        <f>B10+1</f>
        <v>4</v>
      </c>
      <c r="C12" s="5" t="s">
        <v>191</v>
      </c>
      <c r="D12" s="4" t="s">
        <v>19</v>
      </c>
      <c r="E12" s="7">
        <v>114</v>
      </c>
      <c r="F12" s="19">
        <v>3498.8771999999994</v>
      </c>
      <c r="G12" s="20">
        <f t="shared" si="0"/>
        <v>398872</v>
      </c>
      <c r="H12" s="21">
        <v>0</v>
      </c>
      <c r="I12" s="21">
        <f t="shared" si="1"/>
        <v>0</v>
      </c>
      <c r="J12" s="19">
        <f t="shared" si="2"/>
        <v>398872</v>
      </c>
      <c r="K12" s="19">
        <f t="shared" si="3"/>
        <v>4898.4280799999988</v>
      </c>
      <c r="L12" s="20">
        <f t="shared" si="4"/>
        <v>558420.80000000005</v>
      </c>
      <c r="M12" s="21">
        <f t="shared" si="5"/>
        <v>0</v>
      </c>
      <c r="N12" s="21">
        <f t="shared" si="6"/>
        <v>0</v>
      </c>
      <c r="O12" s="19">
        <f t="shared" si="7"/>
        <v>558420.80000000005</v>
      </c>
    </row>
    <row r="13" spans="2:15" ht="30" x14ac:dyDescent="0.25">
      <c r="B13" s="1">
        <f>B12+1</f>
        <v>5</v>
      </c>
      <c r="C13" s="5" t="s">
        <v>28</v>
      </c>
      <c r="D13" s="4" t="s">
        <v>27</v>
      </c>
      <c r="E13" s="7">
        <v>27</v>
      </c>
      <c r="F13" s="19">
        <v>862.8599999999999</v>
      </c>
      <c r="G13" s="20">
        <f t="shared" si="0"/>
        <v>23297.22</v>
      </c>
      <c r="H13" s="21">
        <v>0</v>
      </c>
      <c r="I13" s="21">
        <f t="shared" si="1"/>
        <v>0</v>
      </c>
      <c r="J13" s="19">
        <f t="shared" si="2"/>
        <v>23297.22</v>
      </c>
      <c r="K13" s="19">
        <f t="shared" si="3"/>
        <v>1208.0039999999997</v>
      </c>
      <c r="L13" s="20">
        <f t="shared" si="4"/>
        <v>32616.11</v>
      </c>
      <c r="M13" s="21">
        <f t="shared" si="5"/>
        <v>0</v>
      </c>
      <c r="N13" s="21">
        <f t="shared" si="6"/>
        <v>0</v>
      </c>
      <c r="O13" s="19">
        <f t="shared" si="7"/>
        <v>32616.11</v>
      </c>
    </row>
    <row r="14" spans="2:15" ht="15.75" x14ac:dyDescent="0.25">
      <c r="B14" s="36" t="s">
        <v>23</v>
      </c>
      <c r="C14" s="37" t="s">
        <v>66</v>
      </c>
      <c r="D14" s="25" t="s">
        <v>5</v>
      </c>
      <c r="E14" s="38">
        <v>27</v>
      </c>
      <c r="F14" s="39">
        <v>0</v>
      </c>
      <c r="G14" s="40">
        <f t="shared" si="0"/>
        <v>0</v>
      </c>
      <c r="H14" s="40">
        <v>410.35199999999998</v>
      </c>
      <c r="I14" s="40">
        <f t="shared" si="1"/>
        <v>11079.5</v>
      </c>
      <c r="J14" s="41">
        <f t="shared" si="2"/>
        <v>11079.5</v>
      </c>
      <c r="K14" s="41">
        <f t="shared" si="3"/>
        <v>0</v>
      </c>
      <c r="L14" s="40">
        <f t="shared" si="4"/>
        <v>0</v>
      </c>
      <c r="M14" s="40">
        <f t="shared" si="5"/>
        <v>533.45759999999996</v>
      </c>
      <c r="N14" s="40">
        <f t="shared" si="6"/>
        <v>14403.355199999998</v>
      </c>
      <c r="O14" s="41">
        <f t="shared" si="7"/>
        <v>14403.355199999998</v>
      </c>
    </row>
    <row r="15" spans="2:15" ht="30" x14ac:dyDescent="0.25">
      <c r="B15" s="1">
        <f>B13+1</f>
        <v>6</v>
      </c>
      <c r="C15" s="5" t="s">
        <v>138</v>
      </c>
      <c r="D15" s="4" t="s">
        <v>29</v>
      </c>
      <c r="E15" s="7">
        <v>54</v>
      </c>
      <c r="F15" s="19">
        <v>744</v>
      </c>
      <c r="G15" s="20">
        <f t="shared" si="0"/>
        <v>40176</v>
      </c>
      <c r="H15" s="21">
        <v>0</v>
      </c>
      <c r="I15" s="21">
        <f t="shared" si="1"/>
        <v>0</v>
      </c>
      <c r="J15" s="19">
        <f t="shared" si="2"/>
        <v>40176</v>
      </c>
      <c r="K15" s="19">
        <f t="shared" si="3"/>
        <v>1041.5999999999999</v>
      </c>
      <c r="L15" s="20">
        <f t="shared" si="4"/>
        <v>56246.400000000001</v>
      </c>
      <c r="M15" s="21">
        <f t="shared" si="5"/>
        <v>0</v>
      </c>
      <c r="N15" s="21">
        <f t="shared" si="6"/>
        <v>0</v>
      </c>
      <c r="O15" s="19">
        <f t="shared" si="7"/>
        <v>56246.400000000001</v>
      </c>
    </row>
    <row r="16" spans="2:15" ht="15.75" x14ac:dyDescent="0.25">
      <c r="B16" s="36" t="s">
        <v>4</v>
      </c>
      <c r="C16" s="37" t="s">
        <v>70</v>
      </c>
      <c r="D16" s="25" t="s">
        <v>5</v>
      </c>
      <c r="E16" s="38">
        <v>18</v>
      </c>
      <c r="F16" s="39">
        <v>0</v>
      </c>
      <c r="G16" s="40">
        <f t="shared" si="0"/>
        <v>0</v>
      </c>
      <c r="H16" s="40">
        <v>3885.8879999999995</v>
      </c>
      <c r="I16" s="40">
        <f t="shared" si="1"/>
        <v>69945.98</v>
      </c>
      <c r="J16" s="41">
        <f t="shared" si="2"/>
        <v>69945.98</v>
      </c>
      <c r="K16" s="41">
        <f t="shared" si="3"/>
        <v>0</v>
      </c>
      <c r="L16" s="40">
        <f t="shared" si="4"/>
        <v>0</v>
      </c>
      <c r="M16" s="40">
        <f t="shared" si="5"/>
        <v>5051.6543999999994</v>
      </c>
      <c r="N16" s="40">
        <f t="shared" si="6"/>
        <v>90929.77919999999</v>
      </c>
      <c r="O16" s="41">
        <f t="shared" si="7"/>
        <v>90929.77919999999</v>
      </c>
    </row>
    <row r="17" spans="2:15" ht="15.75" x14ac:dyDescent="0.25">
      <c r="B17" s="36" t="s">
        <v>91</v>
      </c>
      <c r="C17" s="37" t="s">
        <v>75</v>
      </c>
      <c r="D17" s="25" t="s">
        <v>5</v>
      </c>
      <c r="E17" s="38">
        <v>18</v>
      </c>
      <c r="F17" s="39">
        <v>0</v>
      </c>
      <c r="G17" s="40">
        <f t="shared" si="0"/>
        <v>0</v>
      </c>
      <c r="H17" s="40">
        <v>1823.7479999999998</v>
      </c>
      <c r="I17" s="40">
        <f t="shared" si="1"/>
        <v>32827.46</v>
      </c>
      <c r="J17" s="41">
        <f t="shared" si="2"/>
        <v>32827.46</v>
      </c>
      <c r="K17" s="41">
        <f t="shared" si="3"/>
        <v>0</v>
      </c>
      <c r="L17" s="40">
        <f t="shared" si="4"/>
        <v>0</v>
      </c>
      <c r="M17" s="40">
        <f t="shared" si="5"/>
        <v>2370.8723999999997</v>
      </c>
      <c r="N17" s="40">
        <f t="shared" si="6"/>
        <v>42675.703199999996</v>
      </c>
      <c r="O17" s="41">
        <f t="shared" si="7"/>
        <v>42675.703199999996</v>
      </c>
    </row>
    <row r="18" spans="2:15" ht="30" x14ac:dyDescent="0.25">
      <c r="B18" s="1">
        <f>B15+1</f>
        <v>7</v>
      </c>
      <c r="C18" s="5" t="s">
        <v>86</v>
      </c>
      <c r="D18" s="4" t="s">
        <v>27</v>
      </c>
      <c r="E18" s="7">
        <v>2</v>
      </c>
      <c r="F18" s="19">
        <v>4693.5600000000004</v>
      </c>
      <c r="G18" s="20">
        <f t="shared" si="0"/>
        <v>9387.1200000000008</v>
      </c>
      <c r="H18" s="21">
        <v>0</v>
      </c>
      <c r="I18" s="21">
        <f t="shared" si="1"/>
        <v>0</v>
      </c>
      <c r="J18" s="19">
        <f t="shared" si="2"/>
        <v>9387.1200000000008</v>
      </c>
      <c r="K18" s="19">
        <f t="shared" si="3"/>
        <v>6570.9840000000004</v>
      </c>
      <c r="L18" s="20">
        <f t="shared" si="4"/>
        <v>13141.97</v>
      </c>
      <c r="M18" s="21">
        <f t="shared" si="5"/>
        <v>0</v>
      </c>
      <c r="N18" s="21">
        <f t="shared" si="6"/>
        <v>0</v>
      </c>
      <c r="O18" s="19">
        <f t="shared" si="7"/>
        <v>13141.97</v>
      </c>
    </row>
    <row r="19" spans="2:15" ht="30" x14ac:dyDescent="0.25">
      <c r="B19" s="1">
        <f>B18+1</f>
        <v>8</v>
      </c>
      <c r="C19" s="6" t="s">
        <v>144</v>
      </c>
      <c r="D19" s="1" t="s">
        <v>27</v>
      </c>
      <c r="E19" s="8">
        <v>2</v>
      </c>
      <c r="F19" s="19">
        <v>6313.2959999999994</v>
      </c>
      <c r="G19" s="20">
        <f t="shared" si="0"/>
        <v>12626.59</v>
      </c>
      <c r="H19" s="21">
        <v>0</v>
      </c>
      <c r="I19" s="21">
        <f t="shared" si="1"/>
        <v>0</v>
      </c>
      <c r="J19" s="19">
        <f t="shared" si="2"/>
        <v>12626.59</v>
      </c>
      <c r="K19" s="19">
        <f t="shared" si="3"/>
        <v>8838.6143999999986</v>
      </c>
      <c r="L19" s="20">
        <f t="shared" si="4"/>
        <v>17677.23</v>
      </c>
      <c r="M19" s="21">
        <f t="shared" si="5"/>
        <v>0</v>
      </c>
      <c r="N19" s="21">
        <f t="shared" si="6"/>
        <v>0</v>
      </c>
      <c r="O19" s="19">
        <f t="shared" si="7"/>
        <v>17677.23</v>
      </c>
    </row>
    <row r="20" spans="2:15" ht="15.75" x14ac:dyDescent="0.25">
      <c r="B20" s="36" t="s">
        <v>6</v>
      </c>
      <c r="C20" s="37" t="s">
        <v>149</v>
      </c>
      <c r="D20" s="25" t="s">
        <v>148</v>
      </c>
      <c r="E20" s="42">
        <f>2*0.4</f>
        <v>0.8</v>
      </c>
      <c r="F20" s="39">
        <v>0</v>
      </c>
      <c r="G20" s="40">
        <f t="shared" si="0"/>
        <v>0</v>
      </c>
      <c r="H20" s="40">
        <v>189.756</v>
      </c>
      <c r="I20" s="40">
        <f t="shared" si="1"/>
        <v>151.80000000000001</v>
      </c>
      <c r="J20" s="41">
        <f t="shared" si="2"/>
        <v>151.80000000000001</v>
      </c>
      <c r="K20" s="41">
        <f t="shared" si="3"/>
        <v>0</v>
      </c>
      <c r="L20" s="40">
        <f t="shared" si="4"/>
        <v>0</v>
      </c>
      <c r="M20" s="40">
        <f t="shared" si="5"/>
        <v>246.68280000000001</v>
      </c>
      <c r="N20" s="40">
        <f t="shared" si="6"/>
        <v>197.34624000000002</v>
      </c>
      <c r="O20" s="41">
        <f t="shared" si="7"/>
        <v>197.34624000000002</v>
      </c>
    </row>
    <row r="21" spans="2:15" ht="30" x14ac:dyDescent="0.25">
      <c r="B21" s="1">
        <f>B19+1</f>
        <v>9</v>
      </c>
      <c r="C21" s="5" t="s">
        <v>30</v>
      </c>
      <c r="D21" s="4" t="s">
        <v>29</v>
      </c>
      <c r="E21" s="7">
        <v>10</v>
      </c>
      <c r="F21" s="19">
        <v>744</v>
      </c>
      <c r="G21" s="20">
        <f t="shared" si="0"/>
        <v>7440</v>
      </c>
      <c r="H21" s="21">
        <v>0</v>
      </c>
      <c r="I21" s="21">
        <f t="shared" si="1"/>
        <v>0</v>
      </c>
      <c r="J21" s="19">
        <f t="shared" si="2"/>
        <v>7440</v>
      </c>
      <c r="K21" s="19">
        <f t="shared" si="3"/>
        <v>1041.5999999999999</v>
      </c>
      <c r="L21" s="20">
        <f t="shared" si="4"/>
        <v>10416</v>
      </c>
      <c r="M21" s="21">
        <f t="shared" si="5"/>
        <v>0</v>
      </c>
      <c r="N21" s="21">
        <f t="shared" si="6"/>
        <v>0</v>
      </c>
      <c r="O21" s="19">
        <f t="shared" si="7"/>
        <v>10416</v>
      </c>
    </row>
    <row r="22" spans="2:15" ht="15.75" x14ac:dyDescent="0.25">
      <c r="B22" s="36" t="s">
        <v>7</v>
      </c>
      <c r="C22" s="37" t="s">
        <v>72</v>
      </c>
      <c r="D22" s="25" t="s">
        <v>5</v>
      </c>
      <c r="E22" s="42">
        <f>ROUND(10/3,1)</f>
        <v>3.3</v>
      </c>
      <c r="F22" s="39">
        <v>0</v>
      </c>
      <c r="G22" s="40">
        <f t="shared" si="0"/>
        <v>0</v>
      </c>
      <c r="H22" s="40">
        <v>2473.6679999999997</v>
      </c>
      <c r="I22" s="40">
        <f t="shared" si="1"/>
        <v>8163.1</v>
      </c>
      <c r="J22" s="41">
        <f t="shared" si="2"/>
        <v>8163.1</v>
      </c>
      <c r="K22" s="41">
        <f t="shared" si="3"/>
        <v>0</v>
      </c>
      <c r="L22" s="40">
        <f t="shared" si="4"/>
        <v>0</v>
      </c>
      <c r="M22" s="40">
        <f t="shared" si="5"/>
        <v>3215.7683999999995</v>
      </c>
      <c r="N22" s="40">
        <f t="shared" si="6"/>
        <v>10612.035719999998</v>
      </c>
      <c r="O22" s="41">
        <f t="shared" si="7"/>
        <v>10612.035719999998</v>
      </c>
    </row>
    <row r="23" spans="2:15" ht="30" x14ac:dyDescent="0.25">
      <c r="B23" s="1">
        <f>B21+1</f>
        <v>10</v>
      </c>
      <c r="C23" s="5" t="s">
        <v>31</v>
      </c>
      <c r="D23" s="4" t="s">
        <v>27</v>
      </c>
      <c r="E23" s="7">
        <v>21</v>
      </c>
      <c r="F23" s="19">
        <v>825.67199999999991</v>
      </c>
      <c r="G23" s="20">
        <f t="shared" si="0"/>
        <v>17339.11</v>
      </c>
      <c r="H23" s="21">
        <v>0</v>
      </c>
      <c r="I23" s="21">
        <f t="shared" si="1"/>
        <v>0</v>
      </c>
      <c r="J23" s="19">
        <f t="shared" si="2"/>
        <v>17339.11</v>
      </c>
      <c r="K23" s="19">
        <f t="shared" si="3"/>
        <v>1155.9407999999999</v>
      </c>
      <c r="L23" s="20">
        <f t="shared" si="4"/>
        <v>24274.76</v>
      </c>
      <c r="M23" s="21">
        <f t="shared" si="5"/>
        <v>0</v>
      </c>
      <c r="N23" s="21">
        <f t="shared" si="6"/>
        <v>0</v>
      </c>
      <c r="O23" s="19">
        <f t="shared" si="7"/>
        <v>24274.76</v>
      </c>
    </row>
    <row r="24" spans="2:15" ht="15.75" x14ac:dyDescent="0.25">
      <c r="B24" s="36" t="s">
        <v>8</v>
      </c>
      <c r="C24" s="37" t="s">
        <v>67</v>
      </c>
      <c r="D24" s="25" t="s">
        <v>5</v>
      </c>
      <c r="E24" s="38">
        <v>21</v>
      </c>
      <c r="F24" s="39">
        <v>0</v>
      </c>
      <c r="G24" s="40">
        <f t="shared" si="0"/>
        <v>0</v>
      </c>
      <c r="H24" s="40">
        <v>247.88399999999999</v>
      </c>
      <c r="I24" s="40">
        <f t="shared" si="1"/>
        <v>5205.5600000000004</v>
      </c>
      <c r="J24" s="41">
        <f t="shared" si="2"/>
        <v>5205.5600000000004</v>
      </c>
      <c r="K24" s="41">
        <f t="shared" si="3"/>
        <v>0</v>
      </c>
      <c r="L24" s="40">
        <f t="shared" si="4"/>
        <v>0</v>
      </c>
      <c r="M24" s="40">
        <f t="shared" si="5"/>
        <v>322.24919999999997</v>
      </c>
      <c r="N24" s="40">
        <f t="shared" si="6"/>
        <v>6767.2331999999997</v>
      </c>
      <c r="O24" s="41">
        <f t="shared" si="7"/>
        <v>6767.2331999999997</v>
      </c>
    </row>
    <row r="25" spans="2:15" ht="15.75" x14ac:dyDescent="0.25">
      <c r="B25" s="27"/>
      <c r="C25" s="28" t="s">
        <v>32</v>
      </c>
      <c r="D25" s="27"/>
      <c r="E25" s="29"/>
      <c r="F25" s="33"/>
      <c r="G25" s="34"/>
      <c r="H25" s="34"/>
      <c r="I25" s="34"/>
      <c r="J25" s="35"/>
      <c r="K25" s="35"/>
      <c r="L25" s="34"/>
      <c r="M25" s="34"/>
      <c r="N25" s="34"/>
      <c r="O25" s="35"/>
    </row>
    <row r="26" spans="2:15" x14ac:dyDescent="0.25">
      <c r="B26" s="1">
        <f>B23+1</f>
        <v>11</v>
      </c>
      <c r="C26" s="5" t="s">
        <v>33</v>
      </c>
      <c r="D26" s="4" t="s">
        <v>27</v>
      </c>
      <c r="E26" s="7">
        <v>4</v>
      </c>
      <c r="F26" s="19">
        <v>20592</v>
      </c>
      <c r="G26" s="20">
        <f t="shared" si="0"/>
        <v>82368</v>
      </c>
      <c r="H26" s="21">
        <v>0</v>
      </c>
      <c r="I26" s="21">
        <f t="shared" si="1"/>
        <v>0</v>
      </c>
      <c r="J26" s="19">
        <f t="shared" si="2"/>
        <v>82368</v>
      </c>
      <c r="K26" s="19">
        <f t="shared" si="3"/>
        <v>28828.799999999999</v>
      </c>
      <c r="L26" s="20">
        <f t="shared" si="4"/>
        <v>115315.2</v>
      </c>
      <c r="M26" s="21">
        <f t="shared" si="5"/>
        <v>0</v>
      </c>
      <c r="N26" s="21">
        <f t="shared" si="6"/>
        <v>0</v>
      </c>
      <c r="O26" s="19">
        <f t="shared" si="7"/>
        <v>115315.2</v>
      </c>
    </row>
    <row r="27" spans="2:15" ht="15.75" x14ac:dyDescent="0.25">
      <c r="B27" s="36" t="s">
        <v>9</v>
      </c>
      <c r="C27" s="37" t="s">
        <v>82</v>
      </c>
      <c r="D27" s="25" t="s">
        <v>5</v>
      </c>
      <c r="E27" s="38">
        <v>4</v>
      </c>
      <c r="F27" s="39">
        <v>0</v>
      </c>
      <c r="G27" s="40">
        <f t="shared" si="0"/>
        <v>0</v>
      </c>
      <c r="H27" s="40">
        <v>4294.5</v>
      </c>
      <c r="I27" s="40">
        <f t="shared" si="1"/>
        <v>17178</v>
      </c>
      <c r="J27" s="41">
        <f t="shared" si="2"/>
        <v>17178</v>
      </c>
      <c r="K27" s="41">
        <f t="shared" si="3"/>
        <v>0</v>
      </c>
      <c r="L27" s="40">
        <f t="shared" si="4"/>
        <v>0</v>
      </c>
      <c r="M27" s="40">
        <f t="shared" si="5"/>
        <v>5582.85</v>
      </c>
      <c r="N27" s="40">
        <f t="shared" si="6"/>
        <v>22331.4</v>
      </c>
      <c r="O27" s="41">
        <f t="shared" si="7"/>
        <v>22331.4</v>
      </c>
    </row>
    <row r="28" spans="2:15" ht="30" x14ac:dyDescent="0.25">
      <c r="B28" s="1">
        <f>B26+1</f>
        <v>12</v>
      </c>
      <c r="C28" s="5" t="s">
        <v>34</v>
      </c>
      <c r="D28" s="4" t="s">
        <v>29</v>
      </c>
      <c r="E28" s="7">
        <v>30</v>
      </c>
      <c r="F28" s="19">
        <v>897.85199999999998</v>
      </c>
      <c r="G28" s="20">
        <f t="shared" si="0"/>
        <v>26935.56</v>
      </c>
      <c r="H28" s="21"/>
      <c r="I28" s="21">
        <f t="shared" si="1"/>
        <v>0</v>
      </c>
      <c r="J28" s="19">
        <f t="shared" si="2"/>
        <v>26935.56</v>
      </c>
      <c r="K28" s="19">
        <f t="shared" si="3"/>
        <v>1256.9928</v>
      </c>
      <c r="L28" s="20">
        <f t="shared" si="4"/>
        <v>37709.78</v>
      </c>
      <c r="M28" s="21">
        <f t="shared" si="5"/>
        <v>0</v>
      </c>
      <c r="N28" s="21">
        <f t="shared" si="6"/>
        <v>0</v>
      </c>
      <c r="O28" s="19">
        <f t="shared" si="7"/>
        <v>37709.78</v>
      </c>
    </row>
    <row r="29" spans="2:15" ht="15.75" x14ac:dyDescent="0.25">
      <c r="B29" s="36" t="s">
        <v>20</v>
      </c>
      <c r="C29" s="37" t="s">
        <v>80</v>
      </c>
      <c r="D29" s="25" t="s">
        <v>81</v>
      </c>
      <c r="E29" s="26">
        <f>ROUND(30*1.02,2)</f>
        <v>30.6</v>
      </c>
      <c r="F29" s="39">
        <v>0</v>
      </c>
      <c r="G29" s="40">
        <f t="shared" si="0"/>
        <v>0</v>
      </c>
      <c r="H29" s="40">
        <v>1545.9959999999999</v>
      </c>
      <c r="I29" s="40">
        <f t="shared" si="1"/>
        <v>47307.48</v>
      </c>
      <c r="J29" s="41">
        <f t="shared" si="2"/>
        <v>47307.48</v>
      </c>
      <c r="K29" s="41">
        <f t="shared" si="3"/>
        <v>0</v>
      </c>
      <c r="L29" s="40">
        <f t="shared" si="4"/>
        <v>0</v>
      </c>
      <c r="M29" s="40">
        <f t="shared" si="5"/>
        <v>2009.7947999999999</v>
      </c>
      <c r="N29" s="40">
        <f t="shared" si="6"/>
        <v>61499.720880000001</v>
      </c>
      <c r="O29" s="41">
        <f t="shared" si="7"/>
        <v>61499.720880000001</v>
      </c>
    </row>
    <row r="30" spans="2:15" x14ac:dyDescent="0.25">
      <c r="B30" s="1">
        <f>B28+1</f>
        <v>13</v>
      </c>
      <c r="C30" s="6" t="s">
        <v>175</v>
      </c>
      <c r="D30" s="1" t="s">
        <v>19</v>
      </c>
      <c r="E30" s="9">
        <v>4.2</v>
      </c>
      <c r="F30" s="19">
        <v>1440.0959999999998</v>
      </c>
      <c r="G30" s="20">
        <f t="shared" si="0"/>
        <v>6048.4</v>
      </c>
      <c r="H30" s="21"/>
      <c r="I30" s="21">
        <f t="shared" si="1"/>
        <v>0</v>
      </c>
      <c r="J30" s="19">
        <f t="shared" si="2"/>
        <v>6048.4</v>
      </c>
      <c r="K30" s="19">
        <f t="shared" si="3"/>
        <v>2016.1343999999995</v>
      </c>
      <c r="L30" s="20">
        <f t="shared" si="4"/>
        <v>8467.76</v>
      </c>
      <c r="M30" s="21">
        <f t="shared" si="5"/>
        <v>0</v>
      </c>
      <c r="N30" s="21">
        <f t="shared" si="6"/>
        <v>0</v>
      </c>
      <c r="O30" s="19">
        <f t="shared" si="7"/>
        <v>8467.76</v>
      </c>
    </row>
    <row r="31" spans="2:15" ht="15.75" x14ac:dyDescent="0.25">
      <c r="B31" s="36" t="s">
        <v>21</v>
      </c>
      <c r="C31" s="37" t="s">
        <v>142</v>
      </c>
      <c r="D31" s="25" t="s">
        <v>143</v>
      </c>
      <c r="E31" s="26">
        <v>6.3</v>
      </c>
      <c r="F31" s="39">
        <v>0</v>
      </c>
      <c r="G31" s="40">
        <f t="shared" si="0"/>
        <v>0</v>
      </c>
      <c r="H31" s="40">
        <v>1944.4439999999997</v>
      </c>
      <c r="I31" s="40">
        <f t="shared" si="1"/>
        <v>12250</v>
      </c>
      <c r="J31" s="41">
        <f t="shared" si="2"/>
        <v>12250</v>
      </c>
      <c r="K31" s="41">
        <f t="shared" si="3"/>
        <v>0</v>
      </c>
      <c r="L31" s="40">
        <f t="shared" si="4"/>
        <v>0</v>
      </c>
      <c r="M31" s="40">
        <f t="shared" si="5"/>
        <v>2527.7771999999995</v>
      </c>
      <c r="N31" s="40">
        <f t="shared" si="6"/>
        <v>15924.996359999997</v>
      </c>
      <c r="O31" s="41">
        <f t="shared" si="7"/>
        <v>15924.996359999997</v>
      </c>
    </row>
    <row r="32" spans="2:15" ht="30" x14ac:dyDescent="0.25">
      <c r="B32" s="1">
        <f>B30+1</f>
        <v>14</v>
      </c>
      <c r="C32" s="5" t="s">
        <v>35</v>
      </c>
      <c r="D32" s="4" t="s">
        <v>29</v>
      </c>
      <c r="E32" s="7">
        <v>304</v>
      </c>
      <c r="F32" s="19">
        <v>897.85199999999998</v>
      </c>
      <c r="G32" s="20">
        <f t="shared" si="0"/>
        <v>272947.01</v>
      </c>
      <c r="H32" s="21"/>
      <c r="I32" s="21">
        <f t="shared" si="1"/>
        <v>0</v>
      </c>
      <c r="J32" s="19">
        <f t="shared" si="2"/>
        <v>272947.01</v>
      </c>
      <c r="K32" s="19">
        <f t="shared" si="3"/>
        <v>1256.9928</v>
      </c>
      <c r="L32" s="20">
        <f t="shared" si="4"/>
        <v>382125.81</v>
      </c>
      <c r="M32" s="21">
        <f t="shared" si="5"/>
        <v>0</v>
      </c>
      <c r="N32" s="21">
        <f t="shared" si="6"/>
        <v>0</v>
      </c>
      <c r="O32" s="19">
        <f t="shared" si="7"/>
        <v>382125.81</v>
      </c>
    </row>
    <row r="33" spans="2:15" s="59" customFormat="1" ht="15.75" x14ac:dyDescent="0.25">
      <c r="B33" s="52" t="s">
        <v>12</v>
      </c>
      <c r="C33" s="53" t="s">
        <v>80</v>
      </c>
      <c r="D33" s="54" t="s">
        <v>81</v>
      </c>
      <c r="E33" s="55">
        <f>ROUND(304*1.02,2)</f>
        <v>310.08</v>
      </c>
      <c r="F33" s="56">
        <v>0</v>
      </c>
      <c r="G33" s="57">
        <f t="shared" si="0"/>
        <v>0</v>
      </c>
      <c r="H33" s="57">
        <v>1545.9959999999999</v>
      </c>
      <c r="I33" s="57">
        <f t="shared" si="1"/>
        <v>479382.44</v>
      </c>
      <c r="J33" s="58">
        <f t="shared" si="2"/>
        <v>479382.44</v>
      </c>
      <c r="K33" s="58">
        <f t="shared" si="3"/>
        <v>0</v>
      </c>
      <c r="L33" s="57">
        <f t="shared" si="4"/>
        <v>0</v>
      </c>
      <c r="M33" s="57">
        <f t="shared" si="5"/>
        <v>2009.7947999999999</v>
      </c>
      <c r="N33" s="57">
        <f t="shared" si="6"/>
        <v>623197.17158399988</v>
      </c>
      <c r="O33" s="58">
        <f t="shared" si="7"/>
        <v>623197.17158399988</v>
      </c>
    </row>
    <row r="34" spans="2:15" ht="30" x14ac:dyDescent="0.25">
      <c r="B34" s="1">
        <f>B32+1</f>
        <v>15</v>
      </c>
      <c r="C34" s="5" t="s">
        <v>183</v>
      </c>
      <c r="D34" s="4" t="s">
        <v>29</v>
      </c>
      <c r="E34" s="7">
        <v>152</v>
      </c>
      <c r="F34" s="19">
        <v>897.85199999999998</v>
      </c>
      <c r="G34" s="20">
        <f t="shared" si="0"/>
        <v>136473.5</v>
      </c>
      <c r="H34" s="21"/>
      <c r="I34" s="21">
        <f t="shared" si="1"/>
        <v>0</v>
      </c>
      <c r="J34" s="19">
        <f t="shared" si="2"/>
        <v>136473.5</v>
      </c>
      <c r="K34" s="19">
        <f t="shared" si="3"/>
        <v>1256.9928</v>
      </c>
      <c r="L34" s="20">
        <f t="shared" si="4"/>
        <v>191062.91</v>
      </c>
      <c r="M34" s="21">
        <f t="shared" si="5"/>
        <v>0</v>
      </c>
      <c r="N34" s="21">
        <f t="shared" si="6"/>
        <v>0</v>
      </c>
      <c r="O34" s="19">
        <f t="shared" si="7"/>
        <v>191062.91</v>
      </c>
    </row>
    <row r="35" spans="2:15" ht="15.75" x14ac:dyDescent="0.25">
      <c r="B35" s="36" t="s">
        <v>13</v>
      </c>
      <c r="C35" s="37" t="s">
        <v>80</v>
      </c>
      <c r="D35" s="25" t="s">
        <v>81</v>
      </c>
      <c r="E35" s="26">
        <f>ROUND(152*1.02,2)</f>
        <v>155.04</v>
      </c>
      <c r="F35" s="39">
        <v>0</v>
      </c>
      <c r="G35" s="40">
        <f t="shared" si="0"/>
        <v>0</v>
      </c>
      <c r="H35" s="40">
        <v>1545.9959999999999</v>
      </c>
      <c r="I35" s="40">
        <f t="shared" si="1"/>
        <v>239691.22</v>
      </c>
      <c r="J35" s="41">
        <f t="shared" si="2"/>
        <v>239691.22</v>
      </c>
      <c r="K35" s="41">
        <f t="shared" si="3"/>
        <v>0</v>
      </c>
      <c r="L35" s="40">
        <f t="shared" si="4"/>
        <v>0</v>
      </c>
      <c r="M35" s="57">
        <f t="shared" si="5"/>
        <v>2009.7947999999999</v>
      </c>
      <c r="N35" s="40">
        <f t="shared" si="6"/>
        <v>311598.58579199994</v>
      </c>
      <c r="O35" s="41">
        <f t="shared" si="7"/>
        <v>311598.58579199994</v>
      </c>
    </row>
    <row r="36" spans="2:15" ht="45" x14ac:dyDescent="0.25">
      <c r="B36" s="1">
        <f>B34+1</f>
        <v>16</v>
      </c>
      <c r="C36" s="5" t="s">
        <v>184</v>
      </c>
      <c r="D36" s="4" t="s">
        <v>29</v>
      </c>
      <c r="E36" s="7">
        <v>108</v>
      </c>
      <c r="F36" s="19">
        <v>582.88800000000003</v>
      </c>
      <c r="G36" s="20">
        <f t="shared" si="0"/>
        <v>62951.9</v>
      </c>
      <c r="H36" s="21"/>
      <c r="I36" s="21">
        <f t="shared" si="1"/>
        <v>0</v>
      </c>
      <c r="J36" s="19">
        <f t="shared" si="2"/>
        <v>62951.9</v>
      </c>
      <c r="K36" s="19">
        <f t="shared" si="3"/>
        <v>816.04319999999996</v>
      </c>
      <c r="L36" s="20">
        <f t="shared" si="4"/>
        <v>88132.67</v>
      </c>
      <c r="M36" s="21">
        <f t="shared" si="5"/>
        <v>0</v>
      </c>
      <c r="N36" s="21">
        <f t="shared" si="6"/>
        <v>0</v>
      </c>
      <c r="O36" s="19">
        <f t="shared" si="7"/>
        <v>88132.67</v>
      </c>
    </row>
    <row r="37" spans="2:15" ht="15.75" x14ac:dyDescent="0.25">
      <c r="B37" s="36" t="s">
        <v>14</v>
      </c>
      <c r="C37" s="37" t="s">
        <v>80</v>
      </c>
      <c r="D37" s="25" t="s">
        <v>81</v>
      </c>
      <c r="E37" s="26">
        <f>ROUND(108*1.02,2)</f>
        <v>110.16</v>
      </c>
      <c r="F37" s="39">
        <v>0</v>
      </c>
      <c r="G37" s="40">
        <f t="shared" si="0"/>
        <v>0</v>
      </c>
      <c r="H37" s="40">
        <v>1545.9959999999999</v>
      </c>
      <c r="I37" s="40">
        <f t="shared" si="1"/>
        <v>170306.92</v>
      </c>
      <c r="J37" s="41">
        <f t="shared" si="2"/>
        <v>170306.92</v>
      </c>
      <c r="K37" s="41">
        <f t="shared" si="3"/>
        <v>0</v>
      </c>
      <c r="L37" s="40">
        <f t="shared" si="4"/>
        <v>0</v>
      </c>
      <c r="M37" s="57">
        <f t="shared" si="5"/>
        <v>2009.7947999999999</v>
      </c>
      <c r="N37" s="40">
        <f t="shared" si="6"/>
        <v>221398.99516799999</v>
      </c>
      <c r="O37" s="41">
        <f t="shared" si="7"/>
        <v>221398.99516799999</v>
      </c>
    </row>
    <row r="38" spans="2:15" ht="30" x14ac:dyDescent="0.25">
      <c r="B38" s="1">
        <f>B36+1</f>
        <v>17</v>
      </c>
      <c r="C38" s="5" t="s">
        <v>36</v>
      </c>
      <c r="D38" s="4" t="s">
        <v>29</v>
      </c>
      <c r="E38" s="7">
        <v>20</v>
      </c>
      <c r="F38" s="19">
        <v>582.88800000000003</v>
      </c>
      <c r="G38" s="20">
        <f t="shared" si="0"/>
        <v>11657.76</v>
      </c>
      <c r="H38" s="21"/>
      <c r="I38" s="21">
        <f t="shared" si="1"/>
        <v>0</v>
      </c>
      <c r="J38" s="19">
        <f t="shared" si="2"/>
        <v>11657.76</v>
      </c>
      <c r="K38" s="19">
        <f t="shared" si="3"/>
        <v>816.04319999999996</v>
      </c>
      <c r="L38" s="20">
        <f t="shared" si="4"/>
        <v>16320.86</v>
      </c>
      <c r="M38" s="21">
        <f t="shared" si="5"/>
        <v>0</v>
      </c>
      <c r="N38" s="21">
        <f t="shared" si="6"/>
        <v>0</v>
      </c>
      <c r="O38" s="19">
        <f t="shared" si="7"/>
        <v>16320.86</v>
      </c>
    </row>
    <row r="39" spans="2:15" ht="15.75" x14ac:dyDescent="0.25">
      <c r="B39" s="36" t="s">
        <v>15</v>
      </c>
      <c r="C39" s="37" t="s">
        <v>80</v>
      </c>
      <c r="D39" s="25" t="s">
        <v>81</v>
      </c>
      <c r="E39" s="26">
        <f>ROUND(20*1.02,2)</f>
        <v>20.399999999999999</v>
      </c>
      <c r="F39" s="39">
        <v>0</v>
      </c>
      <c r="G39" s="40">
        <f t="shared" si="0"/>
        <v>0</v>
      </c>
      <c r="H39" s="40">
        <v>1545.9959999999999</v>
      </c>
      <c r="I39" s="40">
        <f t="shared" si="1"/>
        <v>31538.32</v>
      </c>
      <c r="J39" s="41">
        <f t="shared" si="2"/>
        <v>31538.32</v>
      </c>
      <c r="K39" s="41">
        <f t="shared" si="3"/>
        <v>0</v>
      </c>
      <c r="L39" s="40">
        <f t="shared" si="4"/>
        <v>0</v>
      </c>
      <c r="M39" s="57">
        <f t="shared" si="5"/>
        <v>2009.7947999999999</v>
      </c>
      <c r="N39" s="40">
        <f t="shared" si="6"/>
        <v>40999.813919999993</v>
      </c>
      <c r="O39" s="41">
        <f t="shared" si="7"/>
        <v>40999.813919999993</v>
      </c>
    </row>
    <row r="40" spans="2:15" ht="30" x14ac:dyDescent="0.25">
      <c r="B40" s="1">
        <f>B38+1</f>
        <v>18</v>
      </c>
      <c r="C40" s="5" t="s">
        <v>185</v>
      </c>
      <c r="D40" s="4" t="s">
        <v>29</v>
      </c>
      <c r="E40" s="7">
        <v>40</v>
      </c>
      <c r="F40" s="19">
        <v>897.85199999999998</v>
      </c>
      <c r="G40" s="20">
        <f t="shared" si="0"/>
        <v>35914.080000000002</v>
      </c>
      <c r="H40" s="21"/>
      <c r="I40" s="21">
        <f t="shared" si="1"/>
        <v>0</v>
      </c>
      <c r="J40" s="19">
        <f t="shared" si="2"/>
        <v>35914.080000000002</v>
      </c>
      <c r="K40" s="19">
        <f t="shared" si="3"/>
        <v>1256.9928</v>
      </c>
      <c r="L40" s="20">
        <f t="shared" si="4"/>
        <v>50279.71</v>
      </c>
      <c r="M40" s="21">
        <f t="shared" si="5"/>
        <v>0</v>
      </c>
      <c r="N40" s="21">
        <f t="shared" si="6"/>
        <v>0</v>
      </c>
      <c r="O40" s="19">
        <f t="shared" si="7"/>
        <v>50279.71</v>
      </c>
    </row>
    <row r="41" spans="2:15" ht="15.75" x14ac:dyDescent="0.25">
      <c r="B41" s="36" t="s">
        <v>16</v>
      </c>
      <c r="C41" s="37" t="s">
        <v>80</v>
      </c>
      <c r="D41" s="25" t="s">
        <v>81</v>
      </c>
      <c r="E41" s="26">
        <f>ROUND(40*1.02,2)</f>
        <v>40.799999999999997</v>
      </c>
      <c r="F41" s="39">
        <v>0</v>
      </c>
      <c r="G41" s="40">
        <f t="shared" si="0"/>
        <v>0</v>
      </c>
      <c r="H41" s="40">
        <v>1545.9959999999999</v>
      </c>
      <c r="I41" s="40">
        <f t="shared" si="1"/>
        <v>63076.639999999999</v>
      </c>
      <c r="J41" s="41">
        <f t="shared" si="2"/>
        <v>63076.639999999999</v>
      </c>
      <c r="K41" s="41">
        <f t="shared" si="3"/>
        <v>0</v>
      </c>
      <c r="L41" s="40">
        <f t="shared" si="4"/>
        <v>0</v>
      </c>
      <c r="M41" s="57">
        <f t="shared" si="5"/>
        <v>2009.7947999999999</v>
      </c>
      <c r="N41" s="40">
        <f t="shared" si="6"/>
        <v>81999.627839999986</v>
      </c>
      <c r="O41" s="41">
        <f t="shared" si="7"/>
        <v>81999.627839999986</v>
      </c>
    </row>
    <row r="42" spans="2:15" ht="30" x14ac:dyDescent="0.25">
      <c r="B42" s="1">
        <f>B40+1</f>
        <v>19</v>
      </c>
      <c r="C42" s="6" t="s">
        <v>176</v>
      </c>
      <c r="D42" s="1" t="s">
        <v>19</v>
      </c>
      <c r="E42" s="9">
        <v>23.7</v>
      </c>
      <c r="F42" s="19">
        <v>1440.0959999999998</v>
      </c>
      <c r="G42" s="20">
        <f t="shared" si="0"/>
        <v>34130.28</v>
      </c>
      <c r="H42" s="21"/>
      <c r="I42" s="21">
        <f t="shared" si="1"/>
        <v>0</v>
      </c>
      <c r="J42" s="19">
        <f t="shared" si="2"/>
        <v>34130.28</v>
      </c>
      <c r="K42" s="19">
        <f t="shared" si="3"/>
        <v>2016.1343999999995</v>
      </c>
      <c r="L42" s="20">
        <f t="shared" si="4"/>
        <v>47782.39</v>
      </c>
      <c r="M42" s="21">
        <f t="shared" si="5"/>
        <v>0</v>
      </c>
      <c r="N42" s="21">
        <f t="shared" si="6"/>
        <v>0</v>
      </c>
      <c r="O42" s="19">
        <f t="shared" si="7"/>
        <v>47782.39</v>
      </c>
    </row>
    <row r="43" spans="2:15" x14ac:dyDescent="0.25">
      <c r="B43" s="36" t="s">
        <v>17</v>
      </c>
      <c r="C43" s="37" t="s">
        <v>142</v>
      </c>
      <c r="D43" s="25" t="s">
        <v>143</v>
      </c>
      <c r="E43" s="26">
        <v>35.6</v>
      </c>
      <c r="F43" s="41">
        <v>0</v>
      </c>
      <c r="G43" s="40">
        <f t="shared" si="0"/>
        <v>0</v>
      </c>
      <c r="H43" s="40">
        <v>1944.4439999999997</v>
      </c>
      <c r="I43" s="40">
        <f t="shared" si="1"/>
        <v>69222.210000000006</v>
      </c>
      <c r="J43" s="41">
        <f t="shared" si="2"/>
        <v>69222.210000000006</v>
      </c>
      <c r="K43" s="41">
        <f t="shared" si="3"/>
        <v>0</v>
      </c>
      <c r="L43" s="40">
        <f t="shared" si="4"/>
        <v>0</v>
      </c>
      <c r="M43" s="57">
        <f t="shared" si="5"/>
        <v>2527.7771999999995</v>
      </c>
      <c r="N43" s="40">
        <f t="shared" si="6"/>
        <v>89988.868319999994</v>
      </c>
      <c r="O43" s="41">
        <f t="shared" si="7"/>
        <v>89988.868319999994</v>
      </c>
    </row>
    <row r="44" spans="2:15" x14ac:dyDescent="0.25">
      <c r="B44" s="1">
        <f>B42+1</f>
        <v>20</v>
      </c>
      <c r="C44" s="6" t="s">
        <v>141</v>
      </c>
      <c r="D44" s="1" t="s">
        <v>27</v>
      </c>
      <c r="E44" s="8">
        <v>2</v>
      </c>
      <c r="F44" s="19">
        <v>2252.712</v>
      </c>
      <c r="G44" s="20">
        <f t="shared" si="0"/>
        <v>4505.42</v>
      </c>
      <c r="H44" s="21"/>
      <c r="I44" s="21">
        <f t="shared" si="1"/>
        <v>0</v>
      </c>
      <c r="J44" s="19">
        <f t="shared" si="2"/>
        <v>4505.42</v>
      </c>
      <c r="K44" s="19">
        <f t="shared" si="3"/>
        <v>3153.7967999999996</v>
      </c>
      <c r="L44" s="20">
        <f t="shared" si="4"/>
        <v>6307.59</v>
      </c>
      <c r="M44" s="21">
        <f t="shared" si="5"/>
        <v>0</v>
      </c>
      <c r="N44" s="21">
        <f t="shared" si="6"/>
        <v>0</v>
      </c>
      <c r="O44" s="19">
        <f t="shared" si="7"/>
        <v>6307.59</v>
      </c>
    </row>
    <row r="45" spans="2:15" x14ac:dyDescent="0.25">
      <c r="B45" s="36" t="s">
        <v>18</v>
      </c>
      <c r="C45" s="37" t="s">
        <v>188</v>
      </c>
      <c r="D45" s="25" t="s">
        <v>27</v>
      </c>
      <c r="E45" s="38">
        <v>2</v>
      </c>
      <c r="F45" s="41">
        <v>0</v>
      </c>
      <c r="G45" s="40">
        <f t="shared" si="0"/>
        <v>0</v>
      </c>
      <c r="H45" s="40">
        <v>9154.1999999999989</v>
      </c>
      <c r="I45" s="40">
        <f t="shared" si="1"/>
        <v>18308.400000000001</v>
      </c>
      <c r="J45" s="41">
        <f t="shared" si="2"/>
        <v>18308.400000000001</v>
      </c>
      <c r="K45" s="41">
        <f t="shared" si="3"/>
        <v>0</v>
      </c>
      <c r="L45" s="40">
        <f t="shared" si="4"/>
        <v>0</v>
      </c>
      <c r="M45" s="57">
        <f t="shared" si="5"/>
        <v>11900.46</v>
      </c>
      <c r="N45" s="40">
        <f t="shared" si="6"/>
        <v>23800.92</v>
      </c>
      <c r="O45" s="41">
        <f t="shared" si="7"/>
        <v>23800.92</v>
      </c>
    </row>
    <row r="46" spans="2:15" ht="15.75" customHeight="1" x14ac:dyDescent="0.25">
      <c r="B46" s="43"/>
      <c r="C46" s="67" t="s">
        <v>37</v>
      </c>
      <c r="D46" s="67"/>
      <c r="E46" s="67"/>
      <c r="F46" s="44"/>
      <c r="G46" s="44"/>
      <c r="H46" s="47"/>
      <c r="I46" s="47"/>
      <c r="J46" s="47"/>
      <c r="K46" s="48"/>
      <c r="L46" s="49"/>
      <c r="M46" s="49"/>
      <c r="N46" s="49"/>
      <c r="O46" s="48"/>
    </row>
    <row r="47" spans="2:15" ht="15.75" x14ac:dyDescent="0.25">
      <c r="B47" s="27"/>
      <c r="C47" s="28" t="s">
        <v>25</v>
      </c>
      <c r="D47" s="27"/>
      <c r="E47" s="29"/>
      <c r="F47" s="33"/>
      <c r="G47" s="34"/>
      <c r="H47" s="34"/>
      <c r="I47" s="34"/>
      <c r="J47" s="35"/>
      <c r="K47" s="35"/>
      <c r="L47" s="34"/>
      <c r="M47" s="34"/>
      <c r="N47" s="34"/>
      <c r="O47" s="35"/>
    </row>
    <row r="48" spans="2:15" ht="30" x14ac:dyDescent="0.25">
      <c r="B48" s="1">
        <f>B44+1</f>
        <v>21</v>
      </c>
      <c r="C48" s="5" t="s">
        <v>38</v>
      </c>
      <c r="D48" s="4" t="s">
        <v>27</v>
      </c>
      <c r="E48" s="7">
        <v>54</v>
      </c>
      <c r="F48" s="19">
        <v>862.8599999999999</v>
      </c>
      <c r="G48" s="20">
        <f t="shared" si="0"/>
        <v>46594.44</v>
      </c>
      <c r="H48" s="21"/>
      <c r="I48" s="21">
        <f t="shared" si="1"/>
        <v>0</v>
      </c>
      <c r="J48" s="19">
        <f t="shared" si="2"/>
        <v>46594.44</v>
      </c>
      <c r="K48" s="19">
        <f t="shared" si="3"/>
        <v>1208.0039999999997</v>
      </c>
      <c r="L48" s="20">
        <f t="shared" si="4"/>
        <v>65232.22</v>
      </c>
      <c r="M48" s="21">
        <f t="shared" si="5"/>
        <v>0</v>
      </c>
      <c r="N48" s="21">
        <f t="shared" si="6"/>
        <v>0</v>
      </c>
      <c r="O48" s="19">
        <f t="shared" si="7"/>
        <v>65232.22</v>
      </c>
    </row>
    <row r="49" spans="2:15" ht="15.75" x14ac:dyDescent="0.25">
      <c r="B49" s="36" t="s">
        <v>92</v>
      </c>
      <c r="C49" s="37" t="s">
        <v>67</v>
      </c>
      <c r="D49" s="25" t="s">
        <v>5</v>
      </c>
      <c r="E49" s="38">
        <v>54</v>
      </c>
      <c r="F49" s="39">
        <v>0</v>
      </c>
      <c r="G49" s="40">
        <f t="shared" si="0"/>
        <v>0</v>
      </c>
      <c r="H49" s="40">
        <v>247.88399999999999</v>
      </c>
      <c r="I49" s="40">
        <f t="shared" si="1"/>
        <v>13385.74</v>
      </c>
      <c r="J49" s="41">
        <f t="shared" si="2"/>
        <v>13385.74</v>
      </c>
      <c r="K49" s="41">
        <f t="shared" si="3"/>
        <v>0</v>
      </c>
      <c r="L49" s="40">
        <f t="shared" si="4"/>
        <v>0</v>
      </c>
      <c r="M49" s="40">
        <f t="shared" si="5"/>
        <v>322.24919999999997</v>
      </c>
      <c r="N49" s="40">
        <f t="shared" si="6"/>
        <v>17401.4568</v>
      </c>
      <c r="O49" s="41">
        <f t="shared" si="7"/>
        <v>17401.4568</v>
      </c>
    </row>
    <row r="50" spans="2:15" ht="30" x14ac:dyDescent="0.25">
      <c r="B50" s="1">
        <f>B48+1</f>
        <v>22</v>
      </c>
      <c r="C50" s="5" t="s">
        <v>139</v>
      </c>
      <c r="D50" s="4" t="s">
        <v>29</v>
      </c>
      <c r="E50" s="7">
        <v>108</v>
      </c>
      <c r="F50" s="19">
        <v>744</v>
      </c>
      <c r="G50" s="20">
        <f t="shared" si="0"/>
        <v>80352</v>
      </c>
      <c r="H50" s="21"/>
      <c r="I50" s="21">
        <f t="shared" si="1"/>
        <v>0</v>
      </c>
      <c r="J50" s="19">
        <f t="shared" si="2"/>
        <v>80352</v>
      </c>
      <c r="K50" s="19">
        <f t="shared" si="3"/>
        <v>1041.5999999999999</v>
      </c>
      <c r="L50" s="20">
        <f t="shared" si="4"/>
        <v>112492.8</v>
      </c>
      <c r="M50" s="21">
        <f t="shared" si="5"/>
        <v>0</v>
      </c>
      <c r="N50" s="21">
        <f t="shared" si="6"/>
        <v>0</v>
      </c>
      <c r="O50" s="19">
        <f t="shared" si="7"/>
        <v>112492.8</v>
      </c>
    </row>
    <row r="51" spans="2:15" ht="15.75" x14ac:dyDescent="0.25">
      <c r="B51" s="36" t="s">
        <v>93</v>
      </c>
      <c r="C51" s="37" t="s">
        <v>73</v>
      </c>
      <c r="D51" s="25" t="s">
        <v>5</v>
      </c>
      <c r="E51" s="38">
        <v>36</v>
      </c>
      <c r="F51" s="39">
        <v>0</v>
      </c>
      <c r="G51" s="40">
        <f t="shared" si="0"/>
        <v>0</v>
      </c>
      <c r="H51" s="40">
        <v>1702.3680000000002</v>
      </c>
      <c r="I51" s="40">
        <f t="shared" si="1"/>
        <v>61285.25</v>
      </c>
      <c r="J51" s="41">
        <f t="shared" si="2"/>
        <v>61285.25</v>
      </c>
      <c r="K51" s="41">
        <f t="shared" si="3"/>
        <v>0</v>
      </c>
      <c r="L51" s="40">
        <f t="shared" si="4"/>
        <v>0</v>
      </c>
      <c r="M51" s="40">
        <f t="shared" si="5"/>
        <v>2213.0784000000003</v>
      </c>
      <c r="N51" s="40">
        <f t="shared" si="6"/>
        <v>79670.822400000005</v>
      </c>
      <c r="O51" s="41">
        <f t="shared" si="7"/>
        <v>79670.822400000005</v>
      </c>
    </row>
    <row r="52" spans="2:15" ht="15.75" x14ac:dyDescent="0.25">
      <c r="B52" s="36" t="s">
        <v>150</v>
      </c>
      <c r="C52" s="37" t="s">
        <v>74</v>
      </c>
      <c r="D52" s="25" t="s">
        <v>5</v>
      </c>
      <c r="E52" s="38">
        <v>36</v>
      </c>
      <c r="F52" s="39">
        <v>0</v>
      </c>
      <c r="G52" s="40">
        <f t="shared" si="0"/>
        <v>0</v>
      </c>
      <c r="H52" s="40">
        <v>998.44799999999987</v>
      </c>
      <c r="I52" s="40">
        <f t="shared" si="1"/>
        <v>35944.129999999997</v>
      </c>
      <c r="J52" s="41">
        <f t="shared" si="2"/>
        <v>35944.129999999997</v>
      </c>
      <c r="K52" s="41">
        <f t="shared" si="3"/>
        <v>0</v>
      </c>
      <c r="L52" s="40">
        <f t="shared" si="4"/>
        <v>0</v>
      </c>
      <c r="M52" s="40">
        <f t="shared" si="5"/>
        <v>1297.9823999999999</v>
      </c>
      <c r="N52" s="40">
        <f t="shared" si="6"/>
        <v>46727.366399999999</v>
      </c>
      <c r="O52" s="41">
        <f t="shared" si="7"/>
        <v>46727.366399999999</v>
      </c>
    </row>
    <row r="53" spans="2:15" ht="15.75" x14ac:dyDescent="0.25">
      <c r="B53" s="36" t="s">
        <v>151</v>
      </c>
      <c r="C53" s="37" t="s">
        <v>85</v>
      </c>
      <c r="D53" s="25" t="s">
        <v>5</v>
      </c>
      <c r="E53" s="38">
        <v>158</v>
      </c>
      <c r="F53" s="39">
        <v>0</v>
      </c>
      <c r="G53" s="40">
        <f t="shared" si="0"/>
        <v>0</v>
      </c>
      <c r="H53" s="40">
        <v>2.4239999999999999</v>
      </c>
      <c r="I53" s="40">
        <f t="shared" si="1"/>
        <v>382.99</v>
      </c>
      <c r="J53" s="41">
        <f t="shared" si="2"/>
        <v>382.99</v>
      </c>
      <c r="K53" s="41">
        <f t="shared" si="3"/>
        <v>0</v>
      </c>
      <c r="L53" s="40">
        <f t="shared" si="4"/>
        <v>0</v>
      </c>
      <c r="M53" s="40">
        <f t="shared" si="5"/>
        <v>3.1512000000000002</v>
      </c>
      <c r="N53" s="40">
        <f t="shared" si="6"/>
        <v>497.88960000000003</v>
      </c>
      <c r="O53" s="41">
        <f t="shared" si="7"/>
        <v>497.88960000000003</v>
      </c>
    </row>
    <row r="54" spans="2:15" ht="15.75" x14ac:dyDescent="0.25">
      <c r="B54" s="36" t="s">
        <v>152</v>
      </c>
      <c r="C54" s="37" t="s">
        <v>90</v>
      </c>
      <c r="D54" s="25" t="s">
        <v>5</v>
      </c>
      <c r="E54" s="38">
        <v>158</v>
      </c>
      <c r="F54" s="39">
        <v>0</v>
      </c>
      <c r="G54" s="40">
        <f t="shared" si="0"/>
        <v>0</v>
      </c>
      <c r="H54" s="40">
        <v>2.2200000000000002</v>
      </c>
      <c r="I54" s="40">
        <f t="shared" si="1"/>
        <v>350.76</v>
      </c>
      <c r="J54" s="41">
        <f t="shared" si="2"/>
        <v>350.76</v>
      </c>
      <c r="K54" s="41">
        <f t="shared" si="3"/>
        <v>0</v>
      </c>
      <c r="L54" s="40">
        <f t="shared" si="4"/>
        <v>0</v>
      </c>
      <c r="M54" s="40">
        <f t="shared" si="5"/>
        <v>2.8860000000000006</v>
      </c>
      <c r="N54" s="40">
        <f t="shared" si="6"/>
        <v>455.98800000000011</v>
      </c>
      <c r="O54" s="41">
        <f t="shared" si="7"/>
        <v>455.98800000000011</v>
      </c>
    </row>
    <row r="55" spans="2:15" ht="30" x14ac:dyDescent="0.25">
      <c r="B55" s="1">
        <f>B50+1</f>
        <v>23</v>
      </c>
      <c r="C55" s="6" t="s">
        <v>86</v>
      </c>
      <c r="D55" s="1" t="s">
        <v>27</v>
      </c>
      <c r="E55" s="8">
        <v>2</v>
      </c>
      <c r="F55" s="19">
        <v>4693.5600000000004</v>
      </c>
      <c r="G55" s="20">
        <f t="shared" si="0"/>
        <v>9387.1200000000008</v>
      </c>
      <c r="H55" s="21"/>
      <c r="I55" s="21">
        <f t="shared" si="1"/>
        <v>0</v>
      </c>
      <c r="J55" s="19">
        <f t="shared" si="2"/>
        <v>9387.1200000000008</v>
      </c>
      <c r="K55" s="19">
        <f t="shared" si="3"/>
        <v>6570.9840000000004</v>
      </c>
      <c r="L55" s="20">
        <f t="shared" si="4"/>
        <v>13141.97</v>
      </c>
      <c r="M55" s="21">
        <f t="shared" si="5"/>
        <v>0</v>
      </c>
      <c r="N55" s="21">
        <f t="shared" si="6"/>
        <v>0</v>
      </c>
      <c r="O55" s="19">
        <f t="shared" si="7"/>
        <v>13141.97</v>
      </c>
    </row>
    <row r="56" spans="2:15" ht="30" x14ac:dyDescent="0.25">
      <c r="B56" s="1">
        <f>B55+1</f>
        <v>24</v>
      </c>
      <c r="C56" s="6" t="s">
        <v>144</v>
      </c>
      <c r="D56" s="1" t="s">
        <v>27</v>
      </c>
      <c r="E56" s="8">
        <v>2</v>
      </c>
      <c r="F56" s="19">
        <v>5489.8200000000006</v>
      </c>
      <c r="G56" s="20">
        <f t="shared" si="0"/>
        <v>10979.64</v>
      </c>
      <c r="H56" s="21"/>
      <c r="I56" s="21">
        <f t="shared" si="1"/>
        <v>0</v>
      </c>
      <c r="J56" s="19">
        <f t="shared" si="2"/>
        <v>10979.64</v>
      </c>
      <c r="K56" s="19">
        <f t="shared" si="3"/>
        <v>7685.7480000000005</v>
      </c>
      <c r="L56" s="20">
        <f t="shared" si="4"/>
        <v>15371.5</v>
      </c>
      <c r="M56" s="21">
        <f t="shared" si="5"/>
        <v>0</v>
      </c>
      <c r="N56" s="21">
        <f t="shared" si="6"/>
        <v>0</v>
      </c>
      <c r="O56" s="19">
        <f t="shared" si="7"/>
        <v>15371.5</v>
      </c>
    </row>
    <row r="57" spans="2:15" ht="15.75" x14ac:dyDescent="0.25">
      <c r="B57" s="36" t="s">
        <v>94</v>
      </c>
      <c r="C57" s="37" t="s">
        <v>149</v>
      </c>
      <c r="D57" s="25" t="s">
        <v>148</v>
      </c>
      <c r="E57" s="42">
        <f>2*0.4</f>
        <v>0.8</v>
      </c>
      <c r="F57" s="39">
        <v>0</v>
      </c>
      <c r="G57" s="40">
        <f t="shared" si="0"/>
        <v>0</v>
      </c>
      <c r="H57" s="40">
        <v>189.756</v>
      </c>
      <c r="I57" s="40">
        <f t="shared" si="1"/>
        <v>151.80000000000001</v>
      </c>
      <c r="J57" s="41">
        <f t="shared" si="2"/>
        <v>151.80000000000001</v>
      </c>
      <c r="K57" s="41">
        <f t="shared" si="3"/>
        <v>0</v>
      </c>
      <c r="L57" s="40">
        <f t="shared" si="4"/>
        <v>0</v>
      </c>
      <c r="M57" s="40">
        <f t="shared" si="5"/>
        <v>246.68280000000001</v>
      </c>
      <c r="N57" s="40">
        <f t="shared" si="6"/>
        <v>197.34624000000002</v>
      </c>
      <c r="O57" s="41">
        <f t="shared" si="7"/>
        <v>197.34624000000002</v>
      </c>
    </row>
    <row r="58" spans="2:15" ht="30" x14ac:dyDescent="0.25">
      <c r="B58" s="1">
        <f>B56+1</f>
        <v>25</v>
      </c>
      <c r="C58" s="5" t="s">
        <v>30</v>
      </c>
      <c r="D58" s="4" t="s">
        <v>29</v>
      </c>
      <c r="E58" s="7">
        <v>10</v>
      </c>
      <c r="F58" s="19">
        <v>744</v>
      </c>
      <c r="G58" s="20">
        <f t="shared" si="0"/>
        <v>7440</v>
      </c>
      <c r="H58" s="21"/>
      <c r="I58" s="21">
        <f t="shared" si="1"/>
        <v>0</v>
      </c>
      <c r="J58" s="19">
        <f t="shared" si="2"/>
        <v>7440</v>
      </c>
      <c r="K58" s="19">
        <f t="shared" si="3"/>
        <v>1041.5999999999999</v>
      </c>
      <c r="L58" s="20">
        <f t="shared" si="4"/>
        <v>10416</v>
      </c>
      <c r="M58" s="21">
        <f t="shared" si="5"/>
        <v>0</v>
      </c>
      <c r="N58" s="21">
        <f t="shared" si="6"/>
        <v>0</v>
      </c>
      <c r="O58" s="19">
        <f t="shared" si="7"/>
        <v>10416</v>
      </c>
    </row>
    <row r="59" spans="2:15" ht="15.75" x14ac:dyDescent="0.25">
      <c r="B59" s="36" t="s">
        <v>95</v>
      </c>
      <c r="C59" s="37" t="s">
        <v>72</v>
      </c>
      <c r="D59" s="25" t="s">
        <v>5</v>
      </c>
      <c r="E59" s="42">
        <f>ROUND(10/3,1)</f>
        <v>3.3</v>
      </c>
      <c r="F59" s="39">
        <v>0</v>
      </c>
      <c r="G59" s="40">
        <f t="shared" si="0"/>
        <v>0</v>
      </c>
      <c r="H59" s="40">
        <v>2473.6679999999997</v>
      </c>
      <c r="I59" s="40">
        <f t="shared" si="1"/>
        <v>8163.1</v>
      </c>
      <c r="J59" s="41">
        <f t="shared" si="2"/>
        <v>8163.1</v>
      </c>
      <c r="K59" s="41">
        <f t="shared" si="3"/>
        <v>0</v>
      </c>
      <c r="L59" s="40">
        <f t="shared" si="4"/>
        <v>0</v>
      </c>
      <c r="M59" s="40">
        <f t="shared" si="5"/>
        <v>3215.7683999999995</v>
      </c>
      <c r="N59" s="40">
        <f t="shared" si="6"/>
        <v>10612.035719999998</v>
      </c>
      <c r="O59" s="41">
        <f t="shared" si="7"/>
        <v>10612.035719999998</v>
      </c>
    </row>
    <row r="60" spans="2:15" ht="30" x14ac:dyDescent="0.25">
      <c r="B60" s="1">
        <f>B58+1</f>
        <v>26</v>
      </c>
      <c r="C60" s="5" t="s">
        <v>31</v>
      </c>
      <c r="D60" s="4" t="s">
        <v>27</v>
      </c>
      <c r="E60" s="7">
        <v>21</v>
      </c>
      <c r="F60" s="19">
        <v>825.67199999999991</v>
      </c>
      <c r="G60" s="20">
        <f t="shared" si="0"/>
        <v>17339.11</v>
      </c>
      <c r="H60" s="21"/>
      <c r="I60" s="21">
        <f t="shared" si="1"/>
        <v>0</v>
      </c>
      <c r="J60" s="19">
        <f t="shared" si="2"/>
        <v>17339.11</v>
      </c>
      <c r="K60" s="19">
        <f t="shared" si="3"/>
        <v>1155.9407999999999</v>
      </c>
      <c r="L60" s="20">
        <f t="shared" si="4"/>
        <v>24274.76</v>
      </c>
      <c r="M60" s="21">
        <f t="shared" si="5"/>
        <v>0</v>
      </c>
      <c r="N60" s="21">
        <f t="shared" si="6"/>
        <v>0</v>
      </c>
      <c r="O60" s="19">
        <f t="shared" si="7"/>
        <v>24274.76</v>
      </c>
    </row>
    <row r="61" spans="2:15" ht="15.75" x14ac:dyDescent="0.25">
      <c r="B61" s="36" t="s">
        <v>96</v>
      </c>
      <c r="C61" s="37" t="s">
        <v>67</v>
      </c>
      <c r="D61" s="25" t="s">
        <v>5</v>
      </c>
      <c r="E61" s="38">
        <v>21</v>
      </c>
      <c r="F61" s="39">
        <v>0</v>
      </c>
      <c r="G61" s="40">
        <f t="shared" si="0"/>
        <v>0</v>
      </c>
      <c r="H61" s="40">
        <v>247.88399999999999</v>
      </c>
      <c r="I61" s="40">
        <f t="shared" si="1"/>
        <v>5205.5600000000004</v>
      </c>
      <c r="J61" s="41">
        <f t="shared" si="2"/>
        <v>5205.5600000000004</v>
      </c>
      <c r="K61" s="41">
        <f t="shared" si="3"/>
        <v>0</v>
      </c>
      <c r="L61" s="40">
        <f t="shared" si="4"/>
        <v>0</v>
      </c>
      <c r="M61" s="40">
        <f t="shared" si="5"/>
        <v>322.24919999999997</v>
      </c>
      <c r="N61" s="40">
        <f t="shared" si="6"/>
        <v>6767.2331999999997</v>
      </c>
      <c r="O61" s="41">
        <f t="shared" si="7"/>
        <v>6767.2331999999997</v>
      </c>
    </row>
    <row r="62" spans="2:15" ht="15.75" x14ac:dyDescent="0.25">
      <c r="B62" s="27"/>
      <c r="C62" s="28" t="s">
        <v>32</v>
      </c>
      <c r="D62" s="27"/>
      <c r="E62" s="29"/>
      <c r="F62" s="33"/>
      <c r="G62" s="34"/>
      <c r="H62" s="34"/>
      <c r="I62" s="34"/>
      <c r="J62" s="35"/>
      <c r="K62" s="35"/>
      <c r="L62" s="34"/>
      <c r="M62" s="34"/>
      <c r="N62" s="34"/>
      <c r="O62" s="35"/>
    </row>
    <row r="63" spans="2:15" x14ac:dyDescent="0.25">
      <c r="B63" s="1">
        <f>B60+1</f>
        <v>27</v>
      </c>
      <c r="C63" s="5" t="s">
        <v>33</v>
      </c>
      <c r="D63" s="4" t="s">
        <v>27</v>
      </c>
      <c r="E63" s="7">
        <v>4</v>
      </c>
      <c r="F63" s="19">
        <v>20592</v>
      </c>
      <c r="G63" s="20">
        <f t="shared" si="0"/>
        <v>82368</v>
      </c>
      <c r="H63" s="21"/>
      <c r="I63" s="21">
        <f t="shared" si="1"/>
        <v>0</v>
      </c>
      <c r="J63" s="19">
        <f t="shared" si="2"/>
        <v>82368</v>
      </c>
      <c r="K63" s="19">
        <f t="shared" si="3"/>
        <v>28828.799999999999</v>
      </c>
      <c r="L63" s="20">
        <f t="shared" si="4"/>
        <v>115315.2</v>
      </c>
      <c r="M63" s="21">
        <f t="shared" si="5"/>
        <v>0</v>
      </c>
      <c r="N63" s="21">
        <f t="shared" si="6"/>
        <v>0</v>
      </c>
      <c r="O63" s="19">
        <f t="shared" si="7"/>
        <v>115315.2</v>
      </c>
    </row>
    <row r="64" spans="2:15" ht="15.75" x14ac:dyDescent="0.25">
      <c r="B64" s="36" t="s">
        <v>97</v>
      </c>
      <c r="C64" s="37" t="s">
        <v>82</v>
      </c>
      <c r="D64" s="25" t="s">
        <v>5</v>
      </c>
      <c r="E64" s="38">
        <v>4</v>
      </c>
      <c r="F64" s="39">
        <v>0</v>
      </c>
      <c r="G64" s="40">
        <f t="shared" si="0"/>
        <v>0</v>
      </c>
      <c r="H64" s="40">
        <v>4294.5</v>
      </c>
      <c r="I64" s="40">
        <f t="shared" si="1"/>
        <v>17178</v>
      </c>
      <c r="J64" s="41">
        <f t="shared" si="2"/>
        <v>17178</v>
      </c>
      <c r="K64" s="41">
        <f t="shared" si="3"/>
        <v>0</v>
      </c>
      <c r="L64" s="40">
        <f t="shared" si="4"/>
        <v>0</v>
      </c>
      <c r="M64" s="40">
        <f t="shared" si="5"/>
        <v>5582.85</v>
      </c>
      <c r="N64" s="40">
        <f t="shared" si="6"/>
        <v>22331.4</v>
      </c>
      <c r="O64" s="41">
        <f t="shared" si="7"/>
        <v>22331.4</v>
      </c>
    </row>
    <row r="65" spans="2:15" ht="30" x14ac:dyDescent="0.25">
      <c r="B65" s="1">
        <f>B63+1</f>
        <v>28</v>
      </c>
      <c r="C65" s="5" t="s">
        <v>34</v>
      </c>
      <c r="D65" s="4" t="s">
        <v>29</v>
      </c>
      <c r="E65" s="7">
        <v>30</v>
      </c>
      <c r="F65" s="19">
        <v>897.85199999999998</v>
      </c>
      <c r="G65" s="20">
        <f t="shared" si="0"/>
        <v>26935.56</v>
      </c>
      <c r="H65" s="21"/>
      <c r="I65" s="21">
        <f t="shared" si="1"/>
        <v>0</v>
      </c>
      <c r="J65" s="19">
        <f t="shared" si="2"/>
        <v>26935.56</v>
      </c>
      <c r="K65" s="19">
        <f t="shared" si="3"/>
        <v>1256.9928</v>
      </c>
      <c r="L65" s="20">
        <f t="shared" si="4"/>
        <v>37709.78</v>
      </c>
      <c r="M65" s="21">
        <f t="shared" si="5"/>
        <v>0</v>
      </c>
      <c r="N65" s="21">
        <f t="shared" si="6"/>
        <v>0</v>
      </c>
      <c r="O65" s="19">
        <f t="shared" si="7"/>
        <v>37709.78</v>
      </c>
    </row>
    <row r="66" spans="2:15" ht="15.75" x14ac:dyDescent="0.25">
      <c r="B66" s="36" t="s">
        <v>153</v>
      </c>
      <c r="C66" s="37" t="s">
        <v>80</v>
      </c>
      <c r="D66" s="25" t="s">
        <v>81</v>
      </c>
      <c r="E66" s="26">
        <f>ROUND(30*1.02,2)</f>
        <v>30.6</v>
      </c>
      <c r="F66" s="39">
        <v>0</v>
      </c>
      <c r="G66" s="40">
        <f t="shared" si="0"/>
        <v>0</v>
      </c>
      <c r="H66" s="40">
        <v>1545.9959999999999</v>
      </c>
      <c r="I66" s="40">
        <f t="shared" si="1"/>
        <v>47307.48</v>
      </c>
      <c r="J66" s="41">
        <f t="shared" si="2"/>
        <v>47307.48</v>
      </c>
      <c r="K66" s="41">
        <f t="shared" si="3"/>
        <v>0</v>
      </c>
      <c r="L66" s="40">
        <f t="shared" si="4"/>
        <v>0</v>
      </c>
      <c r="M66" s="40">
        <f t="shared" si="5"/>
        <v>2009.7947999999999</v>
      </c>
      <c r="N66" s="40">
        <f t="shared" si="6"/>
        <v>61499.720880000001</v>
      </c>
      <c r="O66" s="41">
        <f t="shared" si="7"/>
        <v>61499.720880000001</v>
      </c>
    </row>
    <row r="67" spans="2:15" x14ac:dyDescent="0.25">
      <c r="B67" s="1">
        <f>B65+1</f>
        <v>29</v>
      </c>
      <c r="C67" s="6" t="s">
        <v>175</v>
      </c>
      <c r="D67" s="1" t="s">
        <v>19</v>
      </c>
      <c r="E67" s="9">
        <v>4.2</v>
      </c>
      <c r="F67" s="19">
        <v>1440.0959999999998</v>
      </c>
      <c r="G67" s="20">
        <f t="shared" si="0"/>
        <v>6048.4</v>
      </c>
      <c r="H67" s="21"/>
      <c r="I67" s="21">
        <f t="shared" si="1"/>
        <v>0</v>
      </c>
      <c r="J67" s="19">
        <f t="shared" si="2"/>
        <v>6048.4</v>
      </c>
      <c r="K67" s="19">
        <f t="shared" si="3"/>
        <v>2016.1343999999995</v>
      </c>
      <c r="L67" s="20">
        <f t="shared" si="4"/>
        <v>8467.76</v>
      </c>
      <c r="M67" s="21">
        <f t="shared" si="5"/>
        <v>0</v>
      </c>
      <c r="N67" s="21">
        <f t="shared" si="6"/>
        <v>0</v>
      </c>
      <c r="O67" s="19">
        <f t="shared" si="7"/>
        <v>8467.76</v>
      </c>
    </row>
    <row r="68" spans="2:15" ht="15.75" x14ac:dyDescent="0.25">
      <c r="B68" s="36" t="s">
        <v>154</v>
      </c>
      <c r="C68" s="37" t="s">
        <v>142</v>
      </c>
      <c r="D68" s="25" t="s">
        <v>143</v>
      </c>
      <c r="E68" s="26">
        <v>6.3</v>
      </c>
      <c r="F68" s="39">
        <v>0</v>
      </c>
      <c r="G68" s="40">
        <f t="shared" si="0"/>
        <v>0</v>
      </c>
      <c r="H68" s="40">
        <v>1944.4439999999997</v>
      </c>
      <c r="I68" s="40">
        <f t="shared" si="1"/>
        <v>12250</v>
      </c>
      <c r="J68" s="41">
        <f t="shared" si="2"/>
        <v>12250</v>
      </c>
      <c r="K68" s="41">
        <f t="shared" si="3"/>
        <v>0</v>
      </c>
      <c r="L68" s="40">
        <f t="shared" si="4"/>
        <v>0</v>
      </c>
      <c r="M68" s="40">
        <f t="shared" si="5"/>
        <v>2527.7771999999995</v>
      </c>
      <c r="N68" s="40">
        <f t="shared" si="6"/>
        <v>15924.996359999997</v>
      </c>
      <c r="O68" s="41">
        <f t="shared" si="7"/>
        <v>15924.996359999997</v>
      </c>
    </row>
    <row r="69" spans="2:15" ht="30" x14ac:dyDescent="0.25">
      <c r="B69" s="1">
        <f>B67+1</f>
        <v>30</v>
      </c>
      <c r="C69" s="5" t="s">
        <v>35</v>
      </c>
      <c r="D69" s="4" t="s">
        <v>29</v>
      </c>
      <c r="E69" s="7">
        <v>304</v>
      </c>
      <c r="F69" s="19">
        <v>897.85199999999998</v>
      </c>
      <c r="G69" s="20">
        <f t="shared" si="0"/>
        <v>272947.01</v>
      </c>
      <c r="H69" s="21">
        <v>0</v>
      </c>
      <c r="I69" s="21">
        <f t="shared" si="1"/>
        <v>0</v>
      </c>
      <c r="J69" s="19">
        <f t="shared" si="2"/>
        <v>272947.01</v>
      </c>
      <c r="K69" s="19">
        <f t="shared" si="3"/>
        <v>1256.9928</v>
      </c>
      <c r="L69" s="20">
        <f t="shared" si="4"/>
        <v>382125.81</v>
      </c>
      <c r="M69" s="21">
        <f t="shared" si="5"/>
        <v>0</v>
      </c>
      <c r="N69" s="21">
        <f t="shared" si="6"/>
        <v>0</v>
      </c>
      <c r="O69" s="19">
        <f t="shared" si="7"/>
        <v>382125.81</v>
      </c>
    </row>
    <row r="70" spans="2:15" ht="15.75" x14ac:dyDescent="0.25">
      <c r="B70" s="36" t="s">
        <v>98</v>
      </c>
      <c r="C70" s="37" t="s">
        <v>80</v>
      </c>
      <c r="D70" s="25" t="s">
        <v>81</v>
      </c>
      <c r="E70" s="26">
        <f>ROUND(304*1.02,2)</f>
        <v>310.08</v>
      </c>
      <c r="F70" s="39">
        <v>0</v>
      </c>
      <c r="G70" s="40">
        <f t="shared" si="0"/>
        <v>0</v>
      </c>
      <c r="H70" s="40">
        <v>1545.9959999999999</v>
      </c>
      <c r="I70" s="40">
        <f t="shared" si="1"/>
        <v>479382.44</v>
      </c>
      <c r="J70" s="41">
        <f t="shared" si="2"/>
        <v>479382.44</v>
      </c>
      <c r="K70" s="41">
        <f t="shared" si="3"/>
        <v>0</v>
      </c>
      <c r="L70" s="40">
        <f t="shared" si="4"/>
        <v>0</v>
      </c>
      <c r="M70" s="40">
        <f t="shared" si="5"/>
        <v>2009.7947999999999</v>
      </c>
      <c r="N70" s="40">
        <f t="shared" si="6"/>
        <v>623197.17158399988</v>
      </c>
      <c r="O70" s="41">
        <f t="shared" si="7"/>
        <v>623197.17158399988</v>
      </c>
    </row>
    <row r="71" spans="2:15" ht="30" x14ac:dyDescent="0.25">
      <c r="B71" s="1">
        <f>B69+1</f>
        <v>31</v>
      </c>
      <c r="C71" s="5" t="s">
        <v>39</v>
      </c>
      <c r="D71" s="4" t="s">
        <v>29</v>
      </c>
      <c r="E71" s="7">
        <v>152</v>
      </c>
      <c r="F71" s="19">
        <v>897.85199999999998</v>
      </c>
      <c r="G71" s="20">
        <f t="shared" si="0"/>
        <v>136473.5</v>
      </c>
      <c r="H71" s="21">
        <v>0</v>
      </c>
      <c r="I71" s="21">
        <f t="shared" si="1"/>
        <v>0</v>
      </c>
      <c r="J71" s="19">
        <f t="shared" si="2"/>
        <v>136473.5</v>
      </c>
      <c r="K71" s="19">
        <f t="shared" si="3"/>
        <v>1256.9928</v>
      </c>
      <c r="L71" s="20">
        <f t="shared" si="4"/>
        <v>191062.91</v>
      </c>
      <c r="M71" s="21">
        <f t="shared" si="5"/>
        <v>0</v>
      </c>
      <c r="N71" s="21">
        <f t="shared" si="6"/>
        <v>0</v>
      </c>
      <c r="O71" s="19">
        <f t="shared" si="7"/>
        <v>191062.91</v>
      </c>
    </row>
    <row r="72" spans="2:15" ht="15.75" x14ac:dyDescent="0.25">
      <c r="B72" s="36" t="s">
        <v>99</v>
      </c>
      <c r="C72" s="37" t="s">
        <v>80</v>
      </c>
      <c r="D72" s="25" t="s">
        <v>81</v>
      </c>
      <c r="E72" s="26">
        <f>ROUND(152*1.02,2)</f>
        <v>155.04</v>
      </c>
      <c r="F72" s="39">
        <v>0</v>
      </c>
      <c r="G72" s="40">
        <f t="shared" ref="G72:G135" si="8">ROUND(F72*E72,2)</f>
        <v>0</v>
      </c>
      <c r="H72" s="40">
        <v>1545.9959999999999</v>
      </c>
      <c r="I72" s="40">
        <f t="shared" ref="I72:I135" si="9">ROUND(H72*E72,2)</f>
        <v>239691.22</v>
      </c>
      <c r="J72" s="41">
        <f t="shared" ref="J72:J135" si="10">G72+I72</f>
        <v>239691.22</v>
      </c>
      <c r="K72" s="41">
        <f t="shared" ref="K72:K135" si="11">F72*1.4</f>
        <v>0</v>
      </c>
      <c r="L72" s="40">
        <f t="shared" ref="L72:L135" si="12">ROUND(K72*E72,2)</f>
        <v>0</v>
      </c>
      <c r="M72" s="40">
        <f t="shared" ref="M72:M135" si="13">H72*1.3</f>
        <v>2009.7947999999999</v>
      </c>
      <c r="N72" s="40">
        <f t="shared" ref="N72:N135" si="14">M72*E72</f>
        <v>311598.58579199994</v>
      </c>
      <c r="O72" s="41">
        <f t="shared" ref="O72:O135" si="15">L72+N72</f>
        <v>311598.58579199994</v>
      </c>
    </row>
    <row r="73" spans="2:15" ht="30" x14ac:dyDescent="0.25">
      <c r="B73" s="1">
        <f>B71+1</f>
        <v>32</v>
      </c>
      <c r="C73" s="5" t="s">
        <v>40</v>
      </c>
      <c r="D73" s="4" t="s">
        <v>29</v>
      </c>
      <c r="E73" s="7">
        <v>324</v>
      </c>
      <c r="F73" s="19">
        <v>897.85199999999998</v>
      </c>
      <c r="G73" s="20">
        <f t="shared" si="8"/>
        <v>290904.05</v>
      </c>
      <c r="H73" s="21">
        <v>0</v>
      </c>
      <c r="I73" s="21">
        <f t="shared" si="9"/>
        <v>0</v>
      </c>
      <c r="J73" s="19">
        <f t="shared" si="10"/>
        <v>290904.05</v>
      </c>
      <c r="K73" s="19">
        <f t="shared" si="11"/>
        <v>1256.9928</v>
      </c>
      <c r="L73" s="20">
        <f t="shared" si="12"/>
        <v>407265.67</v>
      </c>
      <c r="M73" s="21">
        <f t="shared" si="13"/>
        <v>0</v>
      </c>
      <c r="N73" s="21">
        <f t="shared" si="14"/>
        <v>0</v>
      </c>
      <c r="O73" s="19">
        <f t="shared" si="15"/>
        <v>407265.67</v>
      </c>
    </row>
    <row r="74" spans="2:15" ht="15.75" x14ac:dyDescent="0.25">
      <c r="B74" s="36" t="s">
        <v>155</v>
      </c>
      <c r="C74" s="37" t="s">
        <v>80</v>
      </c>
      <c r="D74" s="25" t="s">
        <v>81</v>
      </c>
      <c r="E74" s="26">
        <f>ROUND(324*1.02,2)</f>
        <v>330.48</v>
      </c>
      <c r="F74" s="39">
        <v>0</v>
      </c>
      <c r="G74" s="40">
        <f t="shared" si="8"/>
        <v>0</v>
      </c>
      <c r="H74" s="40">
        <v>1545.9959999999999</v>
      </c>
      <c r="I74" s="40">
        <f t="shared" si="9"/>
        <v>510920.76</v>
      </c>
      <c r="J74" s="41">
        <f t="shared" si="10"/>
        <v>510920.76</v>
      </c>
      <c r="K74" s="41">
        <f t="shared" si="11"/>
        <v>0</v>
      </c>
      <c r="L74" s="40">
        <f t="shared" si="12"/>
        <v>0</v>
      </c>
      <c r="M74" s="40">
        <f t="shared" si="13"/>
        <v>2009.7947999999999</v>
      </c>
      <c r="N74" s="40">
        <f t="shared" si="14"/>
        <v>664196.98550399998</v>
      </c>
      <c r="O74" s="41">
        <f t="shared" si="15"/>
        <v>664196.98550399998</v>
      </c>
    </row>
    <row r="75" spans="2:15" ht="30" x14ac:dyDescent="0.25">
      <c r="B75" s="1">
        <f>B73+1</f>
        <v>33</v>
      </c>
      <c r="C75" s="5" t="s">
        <v>36</v>
      </c>
      <c r="D75" s="4" t="s">
        <v>29</v>
      </c>
      <c r="E75" s="7">
        <v>20</v>
      </c>
      <c r="F75" s="19">
        <v>582.88800000000003</v>
      </c>
      <c r="G75" s="20">
        <f t="shared" si="8"/>
        <v>11657.76</v>
      </c>
      <c r="H75" s="21">
        <v>0</v>
      </c>
      <c r="I75" s="21">
        <f t="shared" si="9"/>
        <v>0</v>
      </c>
      <c r="J75" s="19">
        <f t="shared" si="10"/>
        <v>11657.76</v>
      </c>
      <c r="K75" s="19">
        <f t="shared" si="11"/>
        <v>816.04319999999996</v>
      </c>
      <c r="L75" s="20">
        <f t="shared" si="12"/>
        <v>16320.86</v>
      </c>
      <c r="M75" s="21">
        <f t="shared" si="13"/>
        <v>0</v>
      </c>
      <c r="N75" s="21">
        <f t="shared" si="14"/>
        <v>0</v>
      </c>
      <c r="O75" s="19">
        <f t="shared" si="15"/>
        <v>16320.86</v>
      </c>
    </row>
    <row r="76" spans="2:15" ht="15.75" x14ac:dyDescent="0.25">
      <c r="B76" s="36" t="s">
        <v>100</v>
      </c>
      <c r="C76" s="37" t="s">
        <v>80</v>
      </c>
      <c r="D76" s="25" t="s">
        <v>81</v>
      </c>
      <c r="E76" s="26">
        <f>ROUND(20*1.02,2)</f>
        <v>20.399999999999999</v>
      </c>
      <c r="F76" s="39">
        <v>0</v>
      </c>
      <c r="G76" s="40">
        <f t="shared" si="8"/>
        <v>0</v>
      </c>
      <c r="H76" s="40">
        <v>1545.9959999999999</v>
      </c>
      <c r="I76" s="40">
        <f t="shared" si="9"/>
        <v>31538.32</v>
      </c>
      <c r="J76" s="41">
        <f t="shared" si="10"/>
        <v>31538.32</v>
      </c>
      <c r="K76" s="41">
        <f t="shared" si="11"/>
        <v>0</v>
      </c>
      <c r="L76" s="40">
        <f t="shared" si="12"/>
        <v>0</v>
      </c>
      <c r="M76" s="40">
        <f t="shared" si="13"/>
        <v>2009.7947999999999</v>
      </c>
      <c r="N76" s="40">
        <f t="shared" si="14"/>
        <v>40999.813919999993</v>
      </c>
      <c r="O76" s="41">
        <f t="shared" si="15"/>
        <v>40999.813919999993</v>
      </c>
    </row>
    <row r="77" spans="2:15" ht="30" x14ac:dyDescent="0.25">
      <c r="B77" s="1">
        <f>B75+1</f>
        <v>34</v>
      </c>
      <c r="C77" s="5" t="s">
        <v>41</v>
      </c>
      <c r="D77" s="4" t="s">
        <v>29</v>
      </c>
      <c r="E77" s="7">
        <v>40</v>
      </c>
      <c r="F77" s="19">
        <v>897.85199999999998</v>
      </c>
      <c r="G77" s="20">
        <f t="shared" si="8"/>
        <v>35914.080000000002</v>
      </c>
      <c r="H77" s="21">
        <v>0</v>
      </c>
      <c r="I77" s="21">
        <f t="shared" si="9"/>
        <v>0</v>
      </c>
      <c r="J77" s="19">
        <f t="shared" si="10"/>
        <v>35914.080000000002</v>
      </c>
      <c r="K77" s="19">
        <f t="shared" si="11"/>
        <v>1256.9928</v>
      </c>
      <c r="L77" s="20">
        <f t="shared" si="12"/>
        <v>50279.71</v>
      </c>
      <c r="M77" s="21">
        <f t="shared" si="13"/>
        <v>0</v>
      </c>
      <c r="N77" s="21">
        <f t="shared" si="14"/>
        <v>0</v>
      </c>
      <c r="O77" s="19">
        <f t="shared" si="15"/>
        <v>50279.71</v>
      </c>
    </row>
    <row r="78" spans="2:15" ht="15.75" x14ac:dyDescent="0.25">
      <c r="B78" s="36" t="s">
        <v>101</v>
      </c>
      <c r="C78" s="37" t="s">
        <v>80</v>
      </c>
      <c r="D78" s="25" t="s">
        <v>81</v>
      </c>
      <c r="E78" s="26">
        <f>ROUND(40*1.02,2)</f>
        <v>40.799999999999997</v>
      </c>
      <c r="F78" s="39">
        <v>0</v>
      </c>
      <c r="G78" s="40">
        <f t="shared" si="8"/>
        <v>0</v>
      </c>
      <c r="H78" s="40">
        <v>1545.9959999999999</v>
      </c>
      <c r="I78" s="40">
        <f t="shared" si="9"/>
        <v>63076.639999999999</v>
      </c>
      <c r="J78" s="41">
        <f t="shared" si="10"/>
        <v>63076.639999999999</v>
      </c>
      <c r="K78" s="41">
        <f t="shared" si="11"/>
        <v>0</v>
      </c>
      <c r="L78" s="40">
        <f t="shared" si="12"/>
        <v>0</v>
      </c>
      <c r="M78" s="40">
        <f t="shared" si="13"/>
        <v>2009.7947999999999</v>
      </c>
      <c r="N78" s="40">
        <f t="shared" si="14"/>
        <v>81999.627839999986</v>
      </c>
      <c r="O78" s="41">
        <f t="shared" si="15"/>
        <v>81999.627839999986</v>
      </c>
    </row>
    <row r="79" spans="2:15" ht="30" x14ac:dyDescent="0.25">
      <c r="B79" s="1">
        <f>B77+1</f>
        <v>35</v>
      </c>
      <c r="C79" s="6" t="s">
        <v>177</v>
      </c>
      <c r="D79" s="1" t="s">
        <v>19</v>
      </c>
      <c r="E79" s="9">
        <v>54.3</v>
      </c>
      <c r="F79" s="19">
        <v>1440.0959999999998</v>
      </c>
      <c r="G79" s="20">
        <f t="shared" si="8"/>
        <v>78197.210000000006</v>
      </c>
      <c r="H79" s="21">
        <v>0</v>
      </c>
      <c r="I79" s="21">
        <f t="shared" si="9"/>
        <v>0</v>
      </c>
      <c r="J79" s="19">
        <f t="shared" si="10"/>
        <v>78197.210000000006</v>
      </c>
      <c r="K79" s="19">
        <f t="shared" si="11"/>
        <v>2016.1343999999995</v>
      </c>
      <c r="L79" s="20">
        <f t="shared" si="12"/>
        <v>109476.1</v>
      </c>
      <c r="M79" s="21">
        <f t="shared" si="13"/>
        <v>0</v>
      </c>
      <c r="N79" s="21">
        <f t="shared" si="14"/>
        <v>0</v>
      </c>
      <c r="O79" s="19">
        <f t="shared" si="15"/>
        <v>109476.1</v>
      </c>
    </row>
    <row r="80" spans="2:15" x14ac:dyDescent="0.25">
      <c r="B80" s="36" t="s">
        <v>102</v>
      </c>
      <c r="C80" s="37" t="s">
        <v>142</v>
      </c>
      <c r="D80" s="25" t="s">
        <v>143</v>
      </c>
      <c r="E80" s="26">
        <v>81.5</v>
      </c>
      <c r="F80" s="41">
        <v>0</v>
      </c>
      <c r="G80" s="40">
        <f t="shared" si="8"/>
        <v>0</v>
      </c>
      <c r="H80" s="40">
        <v>1944.4439999999997</v>
      </c>
      <c r="I80" s="40">
        <f t="shared" si="9"/>
        <v>158472.19</v>
      </c>
      <c r="J80" s="41">
        <f t="shared" si="10"/>
        <v>158472.19</v>
      </c>
      <c r="K80" s="41">
        <f t="shared" si="11"/>
        <v>0</v>
      </c>
      <c r="L80" s="40">
        <f t="shared" si="12"/>
        <v>0</v>
      </c>
      <c r="M80" s="40">
        <f t="shared" si="13"/>
        <v>2527.7771999999995</v>
      </c>
      <c r="N80" s="40">
        <f t="shared" si="14"/>
        <v>206013.84179999997</v>
      </c>
      <c r="O80" s="41">
        <f t="shared" si="15"/>
        <v>206013.84179999997</v>
      </c>
    </row>
    <row r="81" spans="2:15" x14ac:dyDescent="0.25">
      <c r="B81" s="1">
        <f>B79+1</f>
        <v>36</v>
      </c>
      <c r="C81" s="6" t="s">
        <v>141</v>
      </c>
      <c r="D81" s="1" t="s">
        <v>27</v>
      </c>
      <c r="E81" s="8">
        <v>2</v>
      </c>
      <c r="F81" s="19">
        <v>2252.712</v>
      </c>
      <c r="G81" s="20">
        <f t="shared" si="8"/>
        <v>4505.42</v>
      </c>
      <c r="H81" s="21">
        <v>0</v>
      </c>
      <c r="I81" s="21">
        <f t="shared" si="9"/>
        <v>0</v>
      </c>
      <c r="J81" s="19">
        <f t="shared" si="10"/>
        <v>4505.42</v>
      </c>
      <c r="K81" s="19">
        <f t="shared" si="11"/>
        <v>3153.7967999999996</v>
      </c>
      <c r="L81" s="20">
        <f t="shared" si="12"/>
        <v>6307.59</v>
      </c>
      <c r="M81" s="21">
        <f t="shared" si="13"/>
        <v>0</v>
      </c>
      <c r="N81" s="21">
        <f t="shared" si="14"/>
        <v>0</v>
      </c>
      <c r="O81" s="19">
        <f t="shared" si="15"/>
        <v>6307.59</v>
      </c>
    </row>
    <row r="82" spans="2:15" x14ac:dyDescent="0.25">
      <c r="B82" s="36" t="s">
        <v>103</v>
      </c>
      <c r="C82" s="37" t="s">
        <v>188</v>
      </c>
      <c r="D82" s="25" t="s">
        <v>27</v>
      </c>
      <c r="E82" s="38">
        <v>2</v>
      </c>
      <c r="F82" s="41">
        <v>0</v>
      </c>
      <c r="G82" s="40">
        <f t="shared" si="8"/>
        <v>0</v>
      </c>
      <c r="H82" s="40">
        <v>9154.1999999999989</v>
      </c>
      <c r="I82" s="40">
        <f t="shared" si="9"/>
        <v>18308.400000000001</v>
      </c>
      <c r="J82" s="41">
        <f t="shared" si="10"/>
        <v>18308.400000000001</v>
      </c>
      <c r="K82" s="41">
        <f t="shared" si="11"/>
        <v>0</v>
      </c>
      <c r="L82" s="40">
        <f t="shared" si="12"/>
        <v>0</v>
      </c>
      <c r="M82" s="40">
        <f t="shared" si="13"/>
        <v>11900.46</v>
      </c>
      <c r="N82" s="40">
        <f t="shared" si="14"/>
        <v>23800.92</v>
      </c>
      <c r="O82" s="41">
        <f t="shared" si="15"/>
        <v>23800.92</v>
      </c>
    </row>
    <row r="83" spans="2:15" x14ac:dyDescent="0.25">
      <c r="B83" s="43"/>
      <c r="C83" s="67" t="s">
        <v>42</v>
      </c>
      <c r="D83" s="67"/>
      <c r="E83" s="67"/>
      <c r="F83" s="44"/>
      <c r="G83" s="44"/>
      <c r="H83" s="47"/>
      <c r="I83" s="47"/>
      <c r="J83" s="47"/>
      <c r="K83" s="48"/>
      <c r="L83" s="49"/>
      <c r="M83" s="49"/>
      <c r="N83" s="49"/>
      <c r="O83" s="48"/>
    </row>
    <row r="84" spans="2:15" ht="15.75" x14ac:dyDescent="0.25">
      <c r="B84" s="27"/>
      <c r="C84" s="28" t="s">
        <v>25</v>
      </c>
      <c r="D84" s="27"/>
      <c r="E84" s="29"/>
      <c r="F84" s="33"/>
      <c r="G84" s="34"/>
      <c r="H84" s="34"/>
      <c r="I84" s="34"/>
      <c r="J84" s="35"/>
      <c r="K84" s="35"/>
      <c r="L84" s="34"/>
      <c r="M84" s="34"/>
      <c r="N84" s="34"/>
      <c r="O84" s="35"/>
    </row>
    <row r="85" spans="2:15" ht="45" x14ac:dyDescent="0.25">
      <c r="B85" s="1">
        <f>B81+1</f>
        <v>37</v>
      </c>
      <c r="C85" s="5" t="s">
        <v>68</v>
      </c>
      <c r="D85" s="4" t="s">
        <v>19</v>
      </c>
      <c r="E85" s="7">
        <v>45</v>
      </c>
      <c r="F85" s="19">
        <v>2691.444</v>
      </c>
      <c r="G85" s="20">
        <f t="shared" si="8"/>
        <v>121114.98</v>
      </c>
      <c r="H85" s="21">
        <v>0</v>
      </c>
      <c r="I85" s="21">
        <f t="shared" si="9"/>
        <v>0</v>
      </c>
      <c r="J85" s="19">
        <f t="shared" si="10"/>
        <v>121114.98</v>
      </c>
      <c r="K85" s="19">
        <f t="shared" si="11"/>
        <v>3768.0215999999996</v>
      </c>
      <c r="L85" s="20">
        <f t="shared" si="12"/>
        <v>169560.97</v>
      </c>
      <c r="M85" s="21">
        <f t="shared" si="13"/>
        <v>0</v>
      </c>
      <c r="N85" s="21">
        <f t="shared" si="14"/>
        <v>0</v>
      </c>
      <c r="O85" s="19">
        <f t="shared" si="15"/>
        <v>169560.97</v>
      </c>
    </row>
    <row r="86" spans="2:15" x14ac:dyDescent="0.25">
      <c r="B86" s="1">
        <f>B85+1</f>
        <v>38</v>
      </c>
      <c r="C86" s="5" t="s">
        <v>43</v>
      </c>
      <c r="D86" s="4" t="s">
        <v>27</v>
      </c>
      <c r="E86" s="7">
        <v>5</v>
      </c>
      <c r="F86" s="19">
        <v>9504</v>
      </c>
      <c r="G86" s="20">
        <f t="shared" si="8"/>
        <v>47520</v>
      </c>
      <c r="H86" s="21">
        <v>0</v>
      </c>
      <c r="I86" s="21">
        <f t="shared" si="9"/>
        <v>0</v>
      </c>
      <c r="J86" s="19">
        <f t="shared" si="10"/>
        <v>47520</v>
      </c>
      <c r="K86" s="19">
        <f t="shared" si="11"/>
        <v>13305.599999999999</v>
      </c>
      <c r="L86" s="20">
        <f t="shared" si="12"/>
        <v>66528</v>
      </c>
      <c r="M86" s="21">
        <f t="shared" si="13"/>
        <v>0</v>
      </c>
      <c r="N86" s="21">
        <f t="shared" si="14"/>
        <v>0</v>
      </c>
      <c r="O86" s="19">
        <f t="shared" si="15"/>
        <v>66528</v>
      </c>
    </row>
    <row r="87" spans="2:15" ht="30" x14ac:dyDescent="0.25">
      <c r="B87" s="1">
        <f>B86+1</f>
        <v>39</v>
      </c>
      <c r="C87" s="5" t="s">
        <v>44</v>
      </c>
      <c r="D87" s="4" t="s">
        <v>29</v>
      </c>
      <c r="E87" s="7">
        <v>2.5</v>
      </c>
      <c r="F87" s="19">
        <v>744</v>
      </c>
      <c r="G87" s="20">
        <f t="shared" si="8"/>
        <v>1860</v>
      </c>
      <c r="H87" s="21">
        <v>0</v>
      </c>
      <c r="I87" s="21">
        <f t="shared" si="9"/>
        <v>0</v>
      </c>
      <c r="J87" s="19">
        <f t="shared" si="10"/>
        <v>1860</v>
      </c>
      <c r="K87" s="19">
        <f t="shared" si="11"/>
        <v>1041.5999999999999</v>
      </c>
      <c r="L87" s="20">
        <f t="shared" si="12"/>
        <v>2604</v>
      </c>
      <c r="M87" s="21">
        <f t="shared" si="13"/>
        <v>0</v>
      </c>
      <c r="N87" s="21">
        <f t="shared" si="14"/>
        <v>0</v>
      </c>
      <c r="O87" s="19">
        <f t="shared" si="15"/>
        <v>2604</v>
      </c>
    </row>
    <row r="88" spans="2:15" ht="15.75" x14ac:dyDescent="0.25">
      <c r="B88" s="36" t="s">
        <v>104</v>
      </c>
      <c r="C88" s="37" t="s">
        <v>71</v>
      </c>
      <c r="D88" s="25" t="s">
        <v>5</v>
      </c>
      <c r="E88" s="42">
        <f>ROUND(3/3,1)</f>
        <v>1</v>
      </c>
      <c r="F88" s="39">
        <v>0</v>
      </c>
      <c r="G88" s="40">
        <f t="shared" si="8"/>
        <v>0</v>
      </c>
      <c r="H88" s="40">
        <v>2832.2879999999996</v>
      </c>
      <c r="I88" s="40">
        <f t="shared" si="9"/>
        <v>2832.29</v>
      </c>
      <c r="J88" s="41">
        <f t="shared" si="10"/>
        <v>2832.29</v>
      </c>
      <c r="K88" s="41">
        <f t="shared" si="11"/>
        <v>0</v>
      </c>
      <c r="L88" s="40">
        <f t="shared" si="12"/>
        <v>0</v>
      </c>
      <c r="M88" s="40">
        <f t="shared" si="13"/>
        <v>3681.9743999999996</v>
      </c>
      <c r="N88" s="40">
        <f t="shared" si="14"/>
        <v>3681.9743999999996</v>
      </c>
      <c r="O88" s="41">
        <f t="shared" si="15"/>
        <v>3681.9743999999996</v>
      </c>
    </row>
    <row r="89" spans="2:15" x14ac:dyDescent="0.25">
      <c r="B89" s="1">
        <f>B87+1</f>
        <v>40</v>
      </c>
      <c r="C89" s="5" t="s">
        <v>45</v>
      </c>
      <c r="D89" s="4" t="s">
        <v>29</v>
      </c>
      <c r="E89" s="7">
        <v>5</v>
      </c>
      <c r="F89" s="19">
        <v>744</v>
      </c>
      <c r="G89" s="20">
        <f t="shared" si="8"/>
        <v>3720</v>
      </c>
      <c r="H89" s="21">
        <v>0</v>
      </c>
      <c r="I89" s="21">
        <f t="shared" si="9"/>
        <v>0</v>
      </c>
      <c r="J89" s="19">
        <f t="shared" si="10"/>
        <v>3720</v>
      </c>
      <c r="K89" s="19">
        <f t="shared" si="11"/>
        <v>1041.5999999999999</v>
      </c>
      <c r="L89" s="20">
        <f t="shared" si="12"/>
        <v>5208</v>
      </c>
      <c r="M89" s="21">
        <f t="shared" si="13"/>
        <v>0</v>
      </c>
      <c r="N89" s="21">
        <f t="shared" si="14"/>
        <v>0</v>
      </c>
      <c r="O89" s="19">
        <f t="shared" si="15"/>
        <v>5208</v>
      </c>
    </row>
    <row r="90" spans="2:15" ht="15.75" x14ac:dyDescent="0.25">
      <c r="B90" s="36" t="s">
        <v>105</v>
      </c>
      <c r="C90" s="37" t="s">
        <v>71</v>
      </c>
      <c r="D90" s="25" t="s">
        <v>5</v>
      </c>
      <c r="E90" s="42">
        <f>ROUND(5/3,1)</f>
        <v>1.7</v>
      </c>
      <c r="F90" s="39">
        <v>0</v>
      </c>
      <c r="G90" s="40">
        <f t="shared" si="8"/>
        <v>0</v>
      </c>
      <c r="H90" s="40">
        <v>2832.2879999999996</v>
      </c>
      <c r="I90" s="40">
        <f t="shared" si="9"/>
        <v>4814.8900000000003</v>
      </c>
      <c r="J90" s="41">
        <f t="shared" si="10"/>
        <v>4814.8900000000003</v>
      </c>
      <c r="K90" s="41">
        <f t="shared" si="11"/>
        <v>0</v>
      </c>
      <c r="L90" s="40">
        <f t="shared" si="12"/>
        <v>0</v>
      </c>
      <c r="M90" s="40">
        <f t="shared" si="13"/>
        <v>3681.9743999999996</v>
      </c>
      <c r="N90" s="40">
        <f t="shared" si="14"/>
        <v>6259.3564799999995</v>
      </c>
      <c r="O90" s="41">
        <f t="shared" si="15"/>
        <v>6259.3564799999995</v>
      </c>
    </row>
    <row r="91" spans="2:15" ht="30" x14ac:dyDescent="0.25">
      <c r="B91" s="1">
        <f>B89+1</f>
        <v>41</v>
      </c>
      <c r="C91" s="5" t="s">
        <v>69</v>
      </c>
      <c r="D91" s="4" t="s">
        <v>19</v>
      </c>
      <c r="E91" s="7">
        <v>45</v>
      </c>
      <c r="F91" s="19">
        <v>3498.8771999999994</v>
      </c>
      <c r="G91" s="20">
        <f t="shared" si="8"/>
        <v>157449.47</v>
      </c>
      <c r="H91" s="21">
        <v>0</v>
      </c>
      <c r="I91" s="21">
        <f t="shared" si="9"/>
        <v>0</v>
      </c>
      <c r="J91" s="19">
        <f t="shared" si="10"/>
        <v>157449.47</v>
      </c>
      <c r="K91" s="19">
        <f t="shared" si="11"/>
        <v>4898.4280799999988</v>
      </c>
      <c r="L91" s="20">
        <f t="shared" si="12"/>
        <v>220429.26</v>
      </c>
      <c r="M91" s="21">
        <f t="shared" si="13"/>
        <v>0</v>
      </c>
      <c r="N91" s="21">
        <f t="shared" si="14"/>
        <v>0</v>
      </c>
      <c r="O91" s="19">
        <f t="shared" si="15"/>
        <v>220429.26</v>
      </c>
    </row>
    <row r="92" spans="2:15" ht="30" x14ac:dyDescent="0.25">
      <c r="B92" s="1">
        <f>B91+1</f>
        <v>42</v>
      </c>
      <c r="C92" s="5" t="s">
        <v>46</v>
      </c>
      <c r="D92" s="4" t="s">
        <v>27</v>
      </c>
      <c r="E92" s="7">
        <v>6</v>
      </c>
      <c r="F92" s="19">
        <v>862.8599999999999</v>
      </c>
      <c r="G92" s="20">
        <f t="shared" si="8"/>
        <v>5177.16</v>
      </c>
      <c r="H92" s="21">
        <v>0</v>
      </c>
      <c r="I92" s="21">
        <f t="shared" si="9"/>
        <v>0</v>
      </c>
      <c r="J92" s="19">
        <f t="shared" si="10"/>
        <v>5177.16</v>
      </c>
      <c r="K92" s="19">
        <f t="shared" si="11"/>
        <v>1208.0039999999997</v>
      </c>
      <c r="L92" s="20">
        <f t="shared" si="12"/>
        <v>7248.02</v>
      </c>
      <c r="M92" s="21">
        <f t="shared" si="13"/>
        <v>0</v>
      </c>
      <c r="N92" s="21">
        <f t="shared" si="14"/>
        <v>0</v>
      </c>
      <c r="O92" s="19">
        <f t="shared" si="15"/>
        <v>7248.02</v>
      </c>
    </row>
    <row r="93" spans="2:15" ht="15.75" x14ac:dyDescent="0.25">
      <c r="B93" s="36" t="s">
        <v>106</v>
      </c>
      <c r="C93" s="37" t="s">
        <v>66</v>
      </c>
      <c r="D93" s="25" t="s">
        <v>5</v>
      </c>
      <c r="E93" s="38">
        <v>6</v>
      </c>
      <c r="F93" s="39">
        <v>0</v>
      </c>
      <c r="G93" s="40">
        <f t="shared" si="8"/>
        <v>0</v>
      </c>
      <c r="H93" s="40">
        <v>410.35199999999998</v>
      </c>
      <c r="I93" s="40">
        <f t="shared" si="9"/>
        <v>2462.11</v>
      </c>
      <c r="J93" s="41">
        <f t="shared" si="10"/>
        <v>2462.11</v>
      </c>
      <c r="K93" s="41">
        <f t="shared" si="11"/>
        <v>0</v>
      </c>
      <c r="L93" s="40">
        <f t="shared" si="12"/>
        <v>0</v>
      </c>
      <c r="M93" s="40">
        <f t="shared" si="13"/>
        <v>533.45759999999996</v>
      </c>
      <c r="N93" s="40">
        <f t="shared" si="14"/>
        <v>3200.7455999999997</v>
      </c>
      <c r="O93" s="41">
        <f t="shared" si="15"/>
        <v>3200.7455999999997</v>
      </c>
    </row>
    <row r="94" spans="2:15" x14ac:dyDescent="0.25">
      <c r="B94" s="1">
        <f>B92+1</f>
        <v>43</v>
      </c>
      <c r="C94" s="5" t="s">
        <v>47</v>
      </c>
      <c r="D94" s="4" t="s">
        <v>48</v>
      </c>
      <c r="E94" s="7">
        <v>8</v>
      </c>
      <c r="F94" s="19">
        <v>744</v>
      </c>
      <c r="G94" s="20">
        <f t="shared" si="8"/>
        <v>5952</v>
      </c>
      <c r="H94" s="21">
        <v>0</v>
      </c>
      <c r="I94" s="21">
        <f t="shared" si="9"/>
        <v>0</v>
      </c>
      <c r="J94" s="19">
        <f t="shared" si="10"/>
        <v>5952</v>
      </c>
      <c r="K94" s="19">
        <f t="shared" si="11"/>
        <v>1041.5999999999999</v>
      </c>
      <c r="L94" s="20">
        <f t="shared" si="12"/>
        <v>8332.7999999999993</v>
      </c>
      <c r="M94" s="21">
        <f t="shared" si="13"/>
        <v>0</v>
      </c>
      <c r="N94" s="21">
        <f t="shared" si="14"/>
        <v>0</v>
      </c>
      <c r="O94" s="19">
        <f t="shared" si="15"/>
        <v>8332.7999999999993</v>
      </c>
    </row>
    <row r="95" spans="2:15" ht="15.75" x14ac:dyDescent="0.25">
      <c r="B95" s="36" t="s">
        <v>107</v>
      </c>
      <c r="C95" s="37" t="s">
        <v>71</v>
      </c>
      <c r="D95" s="25" t="s">
        <v>5</v>
      </c>
      <c r="E95" s="42">
        <f>ROUND(8/3,1)</f>
        <v>2.7</v>
      </c>
      <c r="F95" s="39">
        <v>0</v>
      </c>
      <c r="G95" s="40">
        <f t="shared" si="8"/>
        <v>0</v>
      </c>
      <c r="H95" s="40">
        <v>2832.2879999999996</v>
      </c>
      <c r="I95" s="40">
        <f t="shared" si="9"/>
        <v>7647.18</v>
      </c>
      <c r="J95" s="41">
        <f t="shared" si="10"/>
        <v>7647.18</v>
      </c>
      <c r="K95" s="41">
        <f t="shared" si="11"/>
        <v>0</v>
      </c>
      <c r="L95" s="40">
        <f t="shared" si="12"/>
        <v>0</v>
      </c>
      <c r="M95" s="40">
        <f t="shared" si="13"/>
        <v>3681.9743999999996</v>
      </c>
      <c r="N95" s="40">
        <f t="shared" si="14"/>
        <v>9941.3308799999995</v>
      </c>
      <c r="O95" s="41">
        <f t="shared" si="15"/>
        <v>9941.3308799999995</v>
      </c>
    </row>
    <row r="96" spans="2:15" s="63" customFormat="1" x14ac:dyDescent="0.25">
      <c r="B96" s="1">
        <f>B94+1</f>
        <v>44</v>
      </c>
      <c r="C96" s="6" t="s">
        <v>87</v>
      </c>
      <c r="D96" s="1" t="s">
        <v>27</v>
      </c>
      <c r="E96" s="8">
        <v>16</v>
      </c>
      <c r="F96" s="19">
        <v>6619.2</v>
      </c>
      <c r="G96" s="21">
        <f t="shared" si="8"/>
        <v>105907.2</v>
      </c>
      <c r="H96" s="21">
        <v>0</v>
      </c>
      <c r="I96" s="21">
        <f t="shared" si="9"/>
        <v>0</v>
      </c>
      <c r="J96" s="19">
        <f t="shared" si="10"/>
        <v>105907.2</v>
      </c>
      <c r="K96" s="19">
        <f t="shared" si="11"/>
        <v>9266.8799999999992</v>
      </c>
      <c r="L96" s="21">
        <f t="shared" si="12"/>
        <v>148270.07999999999</v>
      </c>
      <c r="M96" s="21">
        <f t="shared" si="13"/>
        <v>0</v>
      </c>
      <c r="N96" s="21">
        <f t="shared" si="14"/>
        <v>0</v>
      </c>
      <c r="O96" s="19">
        <f t="shared" si="15"/>
        <v>148270.07999999999</v>
      </c>
    </row>
    <row r="97" spans="2:15" s="63" customFormat="1" ht="15.75" x14ac:dyDescent="0.25">
      <c r="B97" s="64" t="s">
        <v>108</v>
      </c>
      <c r="C97" s="6" t="s">
        <v>84</v>
      </c>
      <c r="D97" s="1" t="s">
        <v>5</v>
      </c>
      <c r="E97" s="8">
        <v>16</v>
      </c>
      <c r="F97" s="65">
        <v>0</v>
      </c>
      <c r="G97" s="21">
        <f t="shared" si="8"/>
        <v>0</v>
      </c>
      <c r="H97" s="21">
        <v>1495.2</v>
      </c>
      <c r="I97" s="21">
        <f t="shared" si="9"/>
        <v>23923.200000000001</v>
      </c>
      <c r="J97" s="19">
        <f t="shared" si="10"/>
        <v>23923.200000000001</v>
      </c>
      <c r="K97" s="19">
        <f t="shared" si="11"/>
        <v>0</v>
      </c>
      <c r="L97" s="21">
        <f t="shared" si="12"/>
        <v>0</v>
      </c>
      <c r="M97" s="21">
        <f t="shared" si="13"/>
        <v>1943.7600000000002</v>
      </c>
      <c r="N97" s="21">
        <f t="shared" si="14"/>
        <v>31100.160000000003</v>
      </c>
      <c r="O97" s="19">
        <f t="shared" si="15"/>
        <v>31100.160000000003</v>
      </c>
    </row>
    <row r="98" spans="2:15" ht="45" x14ac:dyDescent="0.25">
      <c r="B98" s="1">
        <f>B96+1</f>
        <v>45</v>
      </c>
      <c r="C98" s="5" t="s">
        <v>83</v>
      </c>
      <c r="D98" s="4" t="s">
        <v>29</v>
      </c>
      <c r="E98" s="7">
        <v>30</v>
      </c>
      <c r="F98" s="19">
        <v>1123.32</v>
      </c>
      <c r="G98" s="20">
        <f t="shared" si="8"/>
        <v>33699.599999999999</v>
      </c>
      <c r="H98" s="21">
        <v>0</v>
      </c>
      <c r="I98" s="21">
        <f t="shared" si="9"/>
        <v>0</v>
      </c>
      <c r="J98" s="19">
        <f t="shared" si="10"/>
        <v>33699.599999999999</v>
      </c>
      <c r="K98" s="19">
        <f t="shared" si="11"/>
        <v>1572.6479999999999</v>
      </c>
      <c r="L98" s="20">
        <f t="shared" si="12"/>
        <v>47179.44</v>
      </c>
      <c r="M98" s="21">
        <f t="shared" si="13"/>
        <v>0</v>
      </c>
      <c r="N98" s="21">
        <f t="shared" si="14"/>
        <v>0</v>
      </c>
      <c r="O98" s="19">
        <f t="shared" si="15"/>
        <v>47179.44</v>
      </c>
    </row>
    <row r="99" spans="2:15" ht="15.75" x14ac:dyDescent="0.25">
      <c r="B99" s="36" t="s">
        <v>110</v>
      </c>
      <c r="C99" s="37" t="s">
        <v>70</v>
      </c>
      <c r="D99" s="25" t="s">
        <v>5</v>
      </c>
      <c r="E99" s="38">
        <v>10</v>
      </c>
      <c r="F99" s="39">
        <v>0</v>
      </c>
      <c r="G99" s="40">
        <f t="shared" si="8"/>
        <v>0</v>
      </c>
      <c r="H99" s="40">
        <v>3885.8879999999995</v>
      </c>
      <c r="I99" s="40">
        <f t="shared" si="9"/>
        <v>38858.879999999997</v>
      </c>
      <c r="J99" s="41">
        <f t="shared" si="10"/>
        <v>38858.879999999997</v>
      </c>
      <c r="K99" s="41">
        <f t="shared" si="11"/>
        <v>0</v>
      </c>
      <c r="L99" s="40">
        <f t="shared" si="12"/>
        <v>0</v>
      </c>
      <c r="M99" s="40">
        <f t="shared" si="13"/>
        <v>5051.6543999999994</v>
      </c>
      <c r="N99" s="40">
        <f t="shared" si="14"/>
        <v>50516.543999999994</v>
      </c>
      <c r="O99" s="41">
        <f t="shared" si="15"/>
        <v>50516.543999999994</v>
      </c>
    </row>
    <row r="100" spans="2:15" ht="15.75" x14ac:dyDescent="0.25">
      <c r="B100" s="36" t="s">
        <v>156</v>
      </c>
      <c r="C100" s="37" t="s">
        <v>75</v>
      </c>
      <c r="D100" s="25" t="s">
        <v>5</v>
      </c>
      <c r="E100" s="38">
        <v>10</v>
      </c>
      <c r="F100" s="39">
        <v>0</v>
      </c>
      <c r="G100" s="40">
        <f t="shared" si="8"/>
        <v>0</v>
      </c>
      <c r="H100" s="40">
        <v>1823.7479999999998</v>
      </c>
      <c r="I100" s="40">
        <f t="shared" si="9"/>
        <v>18237.48</v>
      </c>
      <c r="J100" s="41">
        <f t="shared" si="10"/>
        <v>18237.48</v>
      </c>
      <c r="K100" s="41">
        <f t="shared" si="11"/>
        <v>0</v>
      </c>
      <c r="L100" s="40">
        <f t="shared" si="12"/>
        <v>0</v>
      </c>
      <c r="M100" s="40">
        <f t="shared" si="13"/>
        <v>2370.8723999999997</v>
      </c>
      <c r="N100" s="40">
        <f t="shared" si="14"/>
        <v>23708.723999999998</v>
      </c>
      <c r="O100" s="41">
        <f t="shared" si="15"/>
        <v>23708.723999999998</v>
      </c>
    </row>
    <row r="101" spans="2:15" ht="15.75" x14ac:dyDescent="0.25">
      <c r="B101" s="36" t="s">
        <v>157</v>
      </c>
      <c r="C101" s="37" t="s">
        <v>76</v>
      </c>
      <c r="D101" s="25" t="s">
        <v>5</v>
      </c>
      <c r="E101" s="38">
        <v>3</v>
      </c>
      <c r="F101" s="39">
        <v>0</v>
      </c>
      <c r="G101" s="40">
        <f t="shared" si="8"/>
        <v>0</v>
      </c>
      <c r="H101" s="40">
        <v>1873.08</v>
      </c>
      <c r="I101" s="40">
        <f t="shared" si="9"/>
        <v>5619.24</v>
      </c>
      <c r="J101" s="41">
        <f t="shared" si="10"/>
        <v>5619.24</v>
      </c>
      <c r="K101" s="41">
        <f t="shared" si="11"/>
        <v>0</v>
      </c>
      <c r="L101" s="40">
        <f t="shared" si="12"/>
        <v>0</v>
      </c>
      <c r="M101" s="40">
        <f t="shared" si="13"/>
        <v>2435.0039999999999</v>
      </c>
      <c r="N101" s="40">
        <f t="shared" si="14"/>
        <v>7305.0119999999997</v>
      </c>
      <c r="O101" s="41">
        <f t="shared" si="15"/>
        <v>7305.0119999999997</v>
      </c>
    </row>
    <row r="102" spans="2:15" ht="15.75" x14ac:dyDescent="0.25">
      <c r="B102" s="36" t="s">
        <v>158</v>
      </c>
      <c r="C102" s="37" t="s">
        <v>77</v>
      </c>
      <c r="D102" s="25" t="s">
        <v>5</v>
      </c>
      <c r="E102" s="38">
        <v>3</v>
      </c>
      <c r="F102" s="39">
        <v>0</v>
      </c>
      <c r="G102" s="40">
        <f t="shared" si="8"/>
        <v>0</v>
      </c>
      <c r="H102" s="40">
        <v>327.91199999999998</v>
      </c>
      <c r="I102" s="40">
        <f t="shared" si="9"/>
        <v>983.74</v>
      </c>
      <c r="J102" s="41">
        <f t="shared" si="10"/>
        <v>983.74</v>
      </c>
      <c r="K102" s="41">
        <f t="shared" si="11"/>
        <v>0</v>
      </c>
      <c r="L102" s="40">
        <f t="shared" si="12"/>
        <v>0</v>
      </c>
      <c r="M102" s="40">
        <f t="shared" si="13"/>
        <v>426.28559999999999</v>
      </c>
      <c r="N102" s="40">
        <f t="shared" si="14"/>
        <v>1278.8568</v>
      </c>
      <c r="O102" s="41">
        <f t="shared" si="15"/>
        <v>1278.8568</v>
      </c>
    </row>
    <row r="103" spans="2:15" ht="15.75" x14ac:dyDescent="0.25">
      <c r="B103" s="36" t="s">
        <v>159</v>
      </c>
      <c r="C103" s="37" t="s">
        <v>78</v>
      </c>
      <c r="D103" s="25" t="s">
        <v>5</v>
      </c>
      <c r="E103" s="38">
        <v>3</v>
      </c>
      <c r="F103" s="39">
        <v>0</v>
      </c>
      <c r="G103" s="40">
        <f t="shared" si="8"/>
        <v>0</v>
      </c>
      <c r="H103" s="40">
        <v>1572.9959999999999</v>
      </c>
      <c r="I103" s="40">
        <f t="shared" si="9"/>
        <v>4718.99</v>
      </c>
      <c r="J103" s="41">
        <f t="shared" si="10"/>
        <v>4718.99</v>
      </c>
      <c r="K103" s="41">
        <f t="shared" si="11"/>
        <v>0</v>
      </c>
      <c r="L103" s="40">
        <f t="shared" si="12"/>
        <v>0</v>
      </c>
      <c r="M103" s="40">
        <f t="shared" si="13"/>
        <v>2044.8947999999998</v>
      </c>
      <c r="N103" s="40">
        <f t="shared" si="14"/>
        <v>6134.6843999999992</v>
      </c>
      <c r="O103" s="41">
        <f t="shared" si="15"/>
        <v>6134.6843999999992</v>
      </c>
    </row>
    <row r="104" spans="2:15" ht="15.75" x14ac:dyDescent="0.25">
      <c r="B104" s="36" t="s">
        <v>160</v>
      </c>
      <c r="C104" s="37" t="s">
        <v>79</v>
      </c>
      <c r="D104" s="25" t="s">
        <v>5</v>
      </c>
      <c r="E104" s="38">
        <v>3</v>
      </c>
      <c r="F104" s="39">
        <v>0</v>
      </c>
      <c r="G104" s="40">
        <f t="shared" si="8"/>
        <v>0</v>
      </c>
      <c r="H104" s="40">
        <v>859.09199999999998</v>
      </c>
      <c r="I104" s="40">
        <f t="shared" si="9"/>
        <v>2577.2800000000002</v>
      </c>
      <c r="J104" s="41">
        <f t="shared" si="10"/>
        <v>2577.2800000000002</v>
      </c>
      <c r="K104" s="41">
        <f t="shared" si="11"/>
        <v>0</v>
      </c>
      <c r="L104" s="40">
        <f t="shared" si="12"/>
        <v>0</v>
      </c>
      <c r="M104" s="40">
        <f t="shared" si="13"/>
        <v>1116.8196</v>
      </c>
      <c r="N104" s="40">
        <f t="shared" si="14"/>
        <v>3350.4588000000003</v>
      </c>
      <c r="O104" s="41">
        <f t="shared" si="15"/>
        <v>3350.4588000000003</v>
      </c>
    </row>
    <row r="105" spans="2:15" ht="30" x14ac:dyDescent="0.25">
      <c r="B105" s="1">
        <f>B98+1</f>
        <v>46</v>
      </c>
      <c r="C105" s="5" t="s">
        <v>49</v>
      </c>
      <c r="D105" s="4" t="s">
        <v>27</v>
      </c>
      <c r="E105" s="7">
        <v>90</v>
      </c>
      <c r="F105" s="19">
        <v>862.8599999999999</v>
      </c>
      <c r="G105" s="20">
        <f t="shared" si="8"/>
        <v>77657.399999999994</v>
      </c>
      <c r="H105" s="21">
        <v>0</v>
      </c>
      <c r="I105" s="21">
        <f t="shared" si="9"/>
        <v>0</v>
      </c>
      <c r="J105" s="19">
        <f t="shared" si="10"/>
        <v>77657.399999999994</v>
      </c>
      <c r="K105" s="19">
        <f t="shared" si="11"/>
        <v>1208.0039999999997</v>
      </c>
      <c r="L105" s="20">
        <f t="shared" si="12"/>
        <v>108720.36</v>
      </c>
      <c r="M105" s="21">
        <f t="shared" si="13"/>
        <v>0</v>
      </c>
      <c r="N105" s="21">
        <f t="shared" si="14"/>
        <v>0</v>
      </c>
      <c r="O105" s="19">
        <f t="shared" si="15"/>
        <v>108720.36</v>
      </c>
    </row>
    <row r="106" spans="2:15" ht="15.75" x14ac:dyDescent="0.25">
      <c r="B106" s="36" t="s">
        <v>109</v>
      </c>
      <c r="C106" s="37" t="s">
        <v>66</v>
      </c>
      <c r="D106" s="25" t="s">
        <v>5</v>
      </c>
      <c r="E106" s="38">
        <v>90</v>
      </c>
      <c r="F106" s="39">
        <v>0</v>
      </c>
      <c r="G106" s="40">
        <f t="shared" si="8"/>
        <v>0</v>
      </c>
      <c r="H106" s="40">
        <v>410.35199999999998</v>
      </c>
      <c r="I106" s="40">
        <f t="shared" si="9"/>
        <v>36931.68</v>
      </c>
      <c r="J106" s="41">
        <f t="shared" si="10"/>
        <v>36931.68</v>
      </c>
      <c r="K106" s="41">
        <f t="shared" si="11"/>
        <v>0</v>
      </c>
      <c r="L106" s="40">
        <f t="shared" si="12"/>
        <v>0</v>
      </c>
      <c r="M106" s="40">
        <f t="shared" si="13"/>
        <v>533.45759999999996</v>
      </c>
      <c r="N106" s="40">
        <f t="shared" si="14"/>
        <v>48011.183999999994</v>
      </c>
      <c r="O106" s="41">
        <f t="shared" si="15"/>
        <v>48011.183999999994</v>
      </c>
    </row>
    <row r="107" spans="2:15" x14ac:dyDescent="0.25">
      <c r="B107" s="1">
        <f>B105+1</f>
        <v>47</v>
      </c>
      <c r="C107" s="5" t="s">
        <v>115</v>
      </c>
      <c r="D107" s="4" t="s">
        <v>27</v>
      </c>
      <c r="E107" s="7">
        <v>600</v>
      </c>
      <c r="F107" s="19">
        <v>840.81599999999992</v>
      </c>
      <c r="G107" s="20">
        <f t="shared" si="8"/>
        <v>504489.6</v>
      </c>
      <c r="H107" s="21">
        <v>0</v>
      </c>
      <c r="I107" s="21">
        <f t="shared" si="9"/>
        <v>0</v>
      </c>
      <c r="J107" s="19">
        <f t="shared" si="10"/>
        <v>504489.6</v>
      </c>
      <c r="K107" s="19">
        <f t="shared" si="11"/>
        <v>1177.1423999999997</v>
      </c>
      <c r="L107" s="20">
        <f t="shared" si="12"/>
        <v>706285.44</v>
      </c>
      <c r="M107" s="21">
        <f t="shared" si="13"/>
        <v>0</v>
      </c>
      <c r="N107" s="21">
        <f t="shared" si="14"/>
        <v>0</v>
      </c>
      <c r="O107" s="19">
        <f t="shared" si="15"/>
        <v>706285.44</v>
      </c>
    </row>
    <row r="108" spans="2:15" x14ac:dyDescent="0.25">
      <c r="B108" s="1">
        <f>B107+1</f>
        <v>48</v>
      </c>
      <c r="C108" s="5" t="s">
        <v>137</v>
      </c>
      <c r="D108" s="4" t="s">
        <v>27</v>
      </c>
      <c r="E108" s="7">
        <v>600</v>
      </c>
      <c r="F108" s="19">
        <v>271.98</v>
      </c>
      <c r="G108" s="20">
        <f t="shared" si="8"/>
        <v>163188</v>
      </c>
      <c r="H108" s="21">
        <v>0</v>
      </c>
      <c r="I108" s="21">
        <f t="shared" si="9"/>
        <v>0</v>
      </c>
      <c r="J108" s="19">
        <f t="shared" si="10"/>
        <v>163188</v>
      </c>
      <c r="K108" s="19">
        <f t="shared" si="11"/>
        <v>380.77199999999999</v>
      </c>
      <c r="L108" s="20">
        <f t="shared" si="12"/>
        <v>228463.2</v>
      </c>
      <c r="M108" s="21">
        <f t="shared" si="13"/>
        <v>0</v>
      </c>
      <c r="N108" s="21">
        <f t="shared" si="14"/>
        <v>0</v>
      </c>
      <c r="O108" s="19">
        <f t="shared" si="15"/>
        <v>228463.2</v>
      </c>
    </row>
    <row r="109" spans="2:15" ht="15.75" x14ac:dyDescent="0.25">
      <c r="B109" s="36" t="s">
        <v>111</v>
      </c>
      <c r="C109" s="37" t="s">
        <v>116</v>
      </c>
      <c r="D109" s="25" t="s">
        <v>5</v>
      </c>
      <c r="E109" s="38">
        <v>600</v>
      </c>
      <c r="F109" s="39">
        <v>0</v>
      </c>
      <c r="G109" s="40">
        <f t="shared" si="8"/>
        <v>0</v>
      </c>
      <c r="H109" s="40">
        <v>31.979999999999997</v>
      </c>
      <c r="I109" s="40">
        <f t="shared" si="9"/>
        <v>19188</v>
      </c>
      <c r="J109" s="41">
        <f t="shared" si="10"/>
        <v>19188</v>
      </c>
      <c r="K109" s="41">
        <f t="shared" si="11"/>
        <v>0</v>
      </c>
      <c r="L109" s="40">
        <f t="shared" si="12"/>
        <v>0</v>
      </c>
      <c r="M109" s="40">
        <f t="shared" si="13"/>
        <v>41.573999999999998</v>
      </c>
      <c r="N109" s="40">
        <f t="shared" si="14"/>
        <v>24944.399999999998</v>
      </c>
      <c r="O109" s="41">
        <f t="shared" si="15"/>
        <v>24944.399999999998</v>
      </c>
    </row>
    <row r="110" spans="2:15" x14ac:dyDescent="0.25">
      <c r="B110" s="1">
        <f>B108+1</f>
        <v>49</v>
      </c>
      <c r="C110" s="5" t="s">
        <v>117</v>
      </c>
      <c r="D110" s="4" t="s">
        <v>27</v>
      </c>
      <c r="E110" s="7">
        <v>600</v>
      </c>
      <c r="F110" s="19">
        <v>120.05999999999999</v>
      </c>
      <c r="G110" s="20">
        <f t="shared" si="8"/>
        <v>72036</v>
      </c>
      <c r="H110" s="21">
        <v>0</v>
      </c>
      <c r="I110" s="21">
        <f t="shared" si="9"/>
        <v>0</v>
      </c>
      <c r="J110" s="19">
        <f t="shared" si="10"/>
        <v>72036</v>
      </c>
      <c r="K110" s="19">
        <f t="shared" si="11"/>
        <v>168.08399999999997</v>
      </c>
      <c r="L110" s="20">
        <f t="shared" si="12"/>
        <v>100850.4</v>
      </c>
      <c r="M110" s="21">
        <f t="shared" si="13"/>
        <v>0</v>
      </c>
      <c r="N110" s="21">
        <f t="shared" si="14"/>
        <v>0</v>
      </c>
      <c r="O110" s="19">
        <f t="shared" si="15"/>
        <v>100850.4</v>
      </c>
    </row>
    <row r="111" spans="2:15" ht="15.75" x14ac:dyDescent="0.25">
      <c r="B111" s="36" t="s">
        <v>112</v>
      </c>
      <c r="C111" s="37" t="s">
        <v>118</v>
      </c>
      <c r="D111" s="25" t="s">
        <v>5</v>
      </c>
      <c r="E111" s="38">
        <v>5</v>
      </c>
      <c r="F111" s="39">
        <v>0</v>
      </c>
      <c r="G111" s="40">
        <f t="shared" si="8"/>
        <v>0</v>
      </c>
      <c r="H111" s="40">
        <v>753.50399999999991</v>
      </c>
      <c r="I111" s="40">
        <f t="shared" si="9"/>
        <v>3767.52</v>
      </c>
      <c r="J111" s="41">
        <f t="shared" si="10"/>
        <v>3767.52</v>
      </c>
      <c r="K111" s="41">
        <f t="shared" si="11"/>
        <v>0</v>
      </c>
      <c r="L111" s="40">
        <f t="shared" si="12"/>
        <v>0</v>
      </c>
      <c r="M111" s="40">
        <f t="shared" si="13"/>
        <v>979.5551999999999</v>
      </c>
      <c r="N111" s="40">
        <f t="shared" si="14"/>
        <v>4897.7759999999998</v>
      </c>
      <c r="O111" s="41">
        <f t="shared" si="15"/>
        <v>4897.7759999999998</v>
      </c>
    </row>
    <row r="112" spans="2:15" x14ac:dyDescent="0.25">
      <c r="B112" s="1">
        <f>B110+1</f>
        <v>50</v>
      </c>
      <c r="C112" s="5" t="s">
        <v>50</v>
      </c>
      <c r="D112" s="4" t="s">
        <v>29</v>
      </c>
      <c r="E112" s="7">
        <v>180</v>
      </c>
      <c r="F112" s="19">
        <v>744</v>
      </c>
      <c r="G112" s="20">
        <f t="shared" si="8"/>
        <v>133920</v>
      </c>
      <c r="H112" s="21">
        <v>0</v>
      </c>
      <c r="I112" s="21">
        <f t="shared" si="9"/>
        <v>0</v>
      </c>
      <c r="J112" s="19">
        <f t="shared" si="10"/>
        <v>133920</v>
      </c>
      <c r="K112" s="19">
        <f t="shared" si="11"/>
        <v>1041.5999999999999</v>
      </c>
      <c r="L112" s="20">
        <f t="shared" si="12"/>
        <v>187488</v>
      </c>
      <c r="M112" s="21">
        <f t="shared" si="13"/>
        <v>0</v>
      </c>
      <c r="N112" s="21">
        <f t="shared" si="14"/>
        <v>0</v>
      </c>
      <c r="O112" s="19">
        <f t="shared" si="15"/>
        <v>187488</v>
      </c>
    </row>
    <row r="113" spans="2:15" ht="15.75" x14ac:dyDescent="0.25">
      <c r="B113" s="36" t="s">
        <v>113</v>
      </c>
      <c r="C113" s="37" t="s">
        <v>71</v>
      </c>
      <c r="D113" s="25" t="s">
        <v>5</v>
      </c>
      <c r="E113" s="38">
        <f>ROUND(180/3,1)</f>
        <v>60</v>
      </c>
      <c r="F113" s="39">
        <v>0</v>
      </c>
      <c r="G113" s="40">
        <f t="shared" si="8"/>
        <v>0</v>
      </c>
      <c r="H113" s="40">
        <v>2832.2879999999996</v>
      </c>
      <c r="I113" s="40">
        <f t="shared" si="9"/>
        <v>169937.28</v>
      </c>
      <c r="J113" s="41">
        <f t="shared" si="10"/>
        <v>169937.28</v>
      </c>
      <c r="K113" s="41">
        <f t="shared" si="11"/>
        <v>0</v>
      </c>
      <c r="L113" s="40">
        <f t="shared" si="12"/>
        <v>0</v>
      </c>
      <c r="M113" s="40">
        <f t="shared" si="13"/>
        <v>3681.9743999999996</v>
      </c>
      <c r="N113" s="40">
        <f t="shared" si="14"/>
        <v>220918.46399999998</v>
      </c>
      <c r="O113" s="41">
        <f t="shared" si="15"/>
        <v>220918.46399999998</v>
      </c>
    </row>
    <row r="114" spans="2:15" ht="15.75" x14ac:dyDescent="0.25">
      <c r="B114" s="36" t="s">
        <v>161</v>
      </c>
      <c r="C114" s="37" t="s">
        <v>85</v>
      </c>
      <c r="D114" s="25" t="s">
        <v>5</v>
      </c>
      <c r="E114" s="38">
        <v>158</v>
      </c>
      <c r="F114" s="39">
        <v>0</v>
      </c>
      <c r="G114" s="40">
        <f t="shared" si="8"/>
        <v>0</v>
      </c>
      <c r="H114" s="40">
        <v>2.4239999999999999</v>
      </c>
      <c r="I114" s="40">
        <f t="shared" si="9"/>
        <v>382.99</v>
      </c>
      <c r="J114" s="41">
        <f t="shared" si="10"/>
        <v>382.99</v>
      </c>
      <c r="K114" s="41">
        <f t="shared" si="11"/>
        <v>0</v>
      </c>
      <c r="L114" s="40">
        <f t="shared" si="12"/>
        <v>0</v>
      </c>
      <c r="M114" s="40">
        <f t="shared" si="13"/>
        <v>3.1512000000000002</v>
      </c>
      <c r="N114" s="40">
        <f t="shared" si="14"/>
        <v>497.88960000000003</v>
      </c>
      <c r="O114" s="41">
        <f t="shared" si="15"/>
        <v>497.88960000000003</v>
      </c>
    </row>
    <row r="115" spans="2:15" ht="15.75" x14ac:dyDescent="0.25">
      <c r="B115" s="36" t="s">
        <v>162</v>
      </c>
      <c r="C115" s="37" t="s">
        <v>90</v>
      </c>
      <c r="D115" s="25" t="s">
        <v>5</v>
      </c>
      <c r="E115" s="38">
        <v>158</v>
      </c>
      <c r="F115" s="39">
        <v>0</v>
      </c>
      <c r="G115" s="40">
        <f t="shared" si="8"/>
        <v>0</v>
      </c>
      <c r="H115" s="40">
        <v>2.2200000000000002</v>
      </c>
      <c r="I115" s="40">
        <f t="shared" si="9"/>
        <v>350.76</v>
      </c>
      <c r="J115" s="41">
        <f t="shared" si="10"/>
        <v>350.76</v>
      </c>
      <c r="K115" s="41">
        <f t="shared" si="11"/>
        <v>0</v>
      </c>
      <c r="L115" s="40">
        <f t="shared" si="12"/>
        <v>0</v>
      </c>
      <c r="M115" s="40">
        <f t="shared" si="13"/>
        <v>2.8860000000000006</v>
      </c>
      <c r="N115" s="40">
        <f t="shared" si="14"/>
        <v>455.98800000000011</v>
      </c>
      <c r="O115" s="41">
        <f t="shared" si="15"/>
        <v>455.98800000000011</v>
      </c>
    </row>
    <row r="116" spans="2:15" ht="30" x14ac:dyDescent="0.25">
      <c r="B116" s="1">
        <f>B112+1</f>
        <v>51</v>
      </c>
      <c r="C116" s="5" t="s">
        <v>51</v>
      </c>
      <c r="D116" s="4" t="s">
        <v>27</v>
      </c>
      <c r="E116" s="7">
        <v>8</v>
      </c>
      <c r="F116" s="19">
        <v>862.8599999999999</v>
      </c>
      <c r="G116" s="20">
        <f t="shared" si="8"/>
        <v>6902.88</v>
      </c>
      <c r="H116" s="21">
        <v>0</v>
      </c>
      <c r="I116" s="21">
        <f t="shared" si="9"/>
        <v>0</v>
      </c>
      <c r="J116" s="19">
        <f t="shared" si="10"/>
        <v>6902.88</v>
      </c>
      <c r="K116" s="19">
        <f t="shared" si="11"/>
        <v>1208.0039999999997</v>
      </c>
      <c r="L116" s="20">
        <f t="shared" si="12"/>
        <v>9664.0300000000007</v>
      </c>
      <c r="M116" s="21">
        <f t="shared" si="13"/>
        <v>0</v>
      </c>
      <c r="N116" s="21">
        <f t="shared" si="14"/>
        <v>0</v>
      </c>
      <c r="O116" s="19">
        <f t="shared" si="15"/>
        <v>9664.0300000000007</v>
      </c>
    </row>
    <row r="117" spans="2:15" ht="15.75" x14ac:dyDescent="0.25">
      <c r="B117" s="36" t="s">
        <v>114</v>
      </c>
      <c r="C117" s="37" t="s">
        <v>67</v>
      </c>
      <c r="D117" s="25" t="s">
        <v>5</v>
      </c>
      <c r="E117" s="38">
        <v>8</v>
      </c>
      <c r="F117" s="39">
        <v>0</v>
      </c>
      <c r="G117" s="40">
        <f t="shared" si="8"/>
        <v>0</v>
      </c>
      <c r="H117" s="40">
        <v>247.88399999999999</v>
      </c>
      <c r="I117" s="40">
        <f t="shared" si="9"/>
        <v>1983.07</v>
      </c>
      <c r="J117" s="41">
        <f t="shared" si="10"/>
        <v>1983.07</v>
      </c>
      <c r="K117" s="41">
        <f t="shared" si="11"/>
        <v>0</v>
      </c>
      <c r="L117" s="40">
        <f t="shared" si="12"/>
        <v>0</v>
      </c>
      <c r="M117" s="40">
        <f t="shared" si="13"/>
        <v>322.24919999999997</v>
      </c>
      <c r="N117" s="40">
        <f t="shared" si="14"/>
        <v>2577.9935999999998</v>
      </c>
      <c r="O117" s="41">
        <f t="shared" si="15"/>
        <v>2577.9935999999998</v>
      </c>
    </row>
    <row r="118" spans="2:15" x14ac:dyDescent="0.25">
      <c r="B118" s="1">
        <f>B116+1</f>
        <v>52</v>
      </c>
      <c r="C118" s="5" t="s">
        <v>52</v>
      </c>
      <c r="D118" s="4" t="s">
        <v>29</v>
      </c>
      <c r="E118" s="7">
        <v>12</v>
      </c>
      <c r="F118" s="19">
        <v>744</v>
      </c>
      <c r="G118" s="20">
        <f t="shared" si="8"/>
        <v>8928</v>
      </c>
      <c r="H118" s="21">
        <v>0</v>
      </c>
      <c r="I118" s="21">
        <f t="shared" si="9"/>
        <v>0</v>
      </c>
      <c r="J118" s="19">
        <f t="shared" si="10"/>
        <v>8928</v>
      </c>
      <c r="K118" s="19">
        <f t="shared" si="11"/>
        <v>1041.5999999999999</v>
      </c>
      <c r="L118" s="20">
        <f t="shared" si="12"/>
        <v>12499.2</v>
      </c>
      <c r="M118" s="21">
        <f t="shared" si="13"/>
        <v>0</v>
      </c>
      <c r="N118" s="21">
        <f t="shared" si="14"/>
        <v>0</v>
      </c>
      <c r="O118" s="19">
        <f t="shared" si="15"/>
        <v>12499.2</v>
      </c>
    </row>
    <row r="119" spans="2:15" ht="15.75" x14ac:dyDescent="0.25">
      <c r="B119" s="36" t="s">
        <v>123</v>
      </c>
      <c r="C119" s="37" t="s">
        <v>72</v>
      </c>
      <c r="D119" s="25" t="s">
        <v>5</v>
      </c>
      <c r="E119" s="38">
        <f>ROUND(12/3,1)</f>
        <v>4</v>
      </c>
      <c r="F119" s="39">
        <v>0</v>
      </c>
      <c r="G119" s="40">
        <f t="shared" si="8"/>
        <v>0</v>
      </c>
      <c r="H119" s="40">
        <v>2473.6679999999997</v>
      </c>
      <c r="I119" s="40">
        <f t="shared" si="9"/>
        <v>9894.67</v>
      </c>
      <c r="J119" s="41">
        <f t="shared" si="10"/>
        <v>9894.67</v>
      </c>
      <c r="K119" s="41">
        <f t="shared" si="11"/>
        <v>0</v>
      </c>
      <c r="L119" s="40">
        <f t="shared" si="12"/>
        <v>0</v>
      </c>
      <c r="M119" s="40">
        <f t="shared" si="13"/>
        <v>3215.7683999999995</v>
      </c>
      <c r="N119" s="40">
        <f t="shared" si="14"/>
        <v>12863.073599999998</v>
      </c>
      <c r="O119" s="41">
        <f t="shared" si="15"/>
        <v>12863.073599999998</v>
      </c>
    </row>
    <row r="120" spans="2:15" ht="30" x14ac:dyDescent="0.25">
      <c r="B120" s="1">
        <f>B118+1</f>
        <v>53</v>
      </c>
      <c r="C120" s="5" t="s">
        <v>53</v>
      </c>
      <c r="D120" s="4" t="s">
        <v>29</v>
      </c>
      <c r="E120" s="7">
        <v>8</v>
      </c>
      <c r="F120" s="19">
        <v>744</v>
      </c>
      <c r="G120" s="20">
        <f t="shared" si="8"/>
        <v>5952</v>
      </c>
      <c r="H120" s="21">
        <v>0</v>
      </c>
      <c r="I120" s="21">
        <f t="shared" si="9"/>
        <v>0</v>
      </c>
      <c r="J120" s="19">
        <f t="shared" si="10"/>
        <v>5952</v>
      </c>
      <c r="K120" s="19">
        <f t="shared" si="11"/>
        <v>1041.5999999999999</v>
      </c>
      <c r="L120" s="20">
        <f t="shared" si="12"/>
        <v>8332.7999999999993</v>
      </c>
      <c r="M120" s="21">
        <f t="shared" si="13"/>
        <v>0</v>
      </c>
      <c r="N120" s="21">
        <f t="shared" si="14"/>
        <v>0</v>
      </c>
      <c r="O120" s="19">
        <f t="shared" si="15"/>
        <v>8332.7999999999993</v>
      </c>
    </row>
    <row r="121" spans="2:15" ht="15.75" x14ac:dyDescent="0.25">
      <c r="B121" s="36" t="s">
        <v>119</v>
      </c>
      <c r="C121" s="37" t="s">
        <v>72</v>
      </c>
      <c r="D121" s="25" t="s">
        <v>5</v>
      </c>
      <c r="E121" s="42">
        <f>ROUND(8/3,1)</f>
        <v>2.7</v>
      </c>
      <c r="F121" s="39">
        <v>0</v>
      </c>
      <c r="G121" s="40">
        <f t="shared" si="8"/>
        <v>0</v>
      </c>
      <c r="H121" s="40">
        <v>2473.6679999999997</v>
      </c>
      <c r="I121" s="40">
        <f t="shared" si="9"/>
        <v>6678.9</v>
      </c>
      <c r="J121" s="41">
        <f t="shared" si="10"/>
        <v>6678.9</v>
      </c>
      <c r="K121" s="41">
        <f t="shared" si="11"/>
        <v>0</v>
      </c>
      <c r="L121" s="40">
        <f t="shared" si="12"/>
        <v>0</v>
      </c>
      <c r="M121" s="40">
        <f t="shared" si="13"/>
        <v>3215.7683999999995</v>
      </c>
      <c r="N121" s="40">
        <f t="shared" si="14"/>
        <v>8682.5746799999997</v>
      </c>
      <c r="O121" s="41">
        <f t="shared" si="15"/>
        <v>8682.5746799999997</v>
      </c>
    </row>
    <row r="122" spans="2:15" ht="15.75" x14ac:dyDescent="0.25">
      <c r="B122" s="27"/>
      <c r="C122" s="28" t="s">
        <v>32</v>
      </c>
      <c r="D122" s="27"/>
      <c r="E122" s="29"/>
      <c r="F122" s="33"/>
      <c r="G122" s="34"/>
      <c r="H122" s="34"/>
      <c r="I122" s="34"/>
      <c r="J122" s="35"/>
      <c r="K122" s="35"/>
      <c r="L122" s="34"/>
      <c r="M122" s="34"/>
      <c r="N122" s="34"/>
      <c r="O122" s="35"/>
    </row>
    <row r="123" spans="2:15" x14ac:dyDescent="0.25">
      <c r="B123" s="1">
        <f>B120+1</f>
        <v>54</v>
      </c>
      <c r="C123" s="5" t="s">
        <v>33</v>
      </c>
      <c r="D123" s="4" t="s">
        <v>27</v>
      </c>
      <c r="E123" s="7">
        <v>4</v>
      </c>
      <c r="F123" s="19">
        <v>20592</v>
      </c>
      <c r="G123" s="20">
        <f t="shared" si="8"/>
        <v>82368</v>
      </c>
      <c r="H123" s="21">
        <v>0</v>
      </c>
      <c r="I123" s="21">
        <f t="shared" si="9"/>
        <v>0</v>
      </c>
      <c r="J123" s="19">
        <f t="shared" si="10"/>
        <v>82368</v>
      </c>
      <c r="K123" s="19">
        <f t="shared" si="11"/>
        <v>28828.799999999999</v>
      </c>
      <c r="L123" s="20">
        <f t="shared" si="12"/>
        <v>115315.2</v>
      </c>
      <c r="M123" s="21">
        <f t="shared" si="13"/>
        <v>0</v>
      </c>
      <c r="N123" s="21">
        <f t="shared" si="14"/>
        <v>0</v>
      </c>
      <c r="O123" s="19">
        <f t="shared" si="15"/>
        <v>115315.2</v>
      </c>
    </row>
    <row r="124" spans="2:15" ht="15.75" x14ac:dyDescent="0.25">
      <c r="B124" s="36" t="s">
        <v>120</v>
      </c>
      <c r="C124" s="37" t="s">
        <v>82</v>
      </c>
      <c r="D124" s="25" t="s">
        <v>5</v>
      </c>
      <c r="E124" s="38">
        <v>4</v>
      </c>
      <c r="F124" s="39">
        <v>0</v>
      </c>
      <c r="G124" s="40">
        <f t="shared" si="8"/>
        <v>0</v>
      </c>
      <c r="H124" s="40">
        <v>4294.5</v>
      </c>
      <c r="I124" s="40">
        <f t="shared" si="9"/>
        <v>17178</v>
      </c>
      <c r="J124" s="41">
        <f t="shared" si="10"/>
        <v>17178</v>
      </c>
      <c r="K124" s="41">
        <f t="shared" si="11"/>
        <v>0</v>
      </c>
      <c r="L124" s="40">
        <f t="shared" si="12"/>
        <v>0</v>
      </c>
      <c r="M124" s="40">
        <f t="shared" si="13"/>
        <v>5582.85</v>
      </c>
      <c r="N124" s="40">
        <f t="shared" si="14"/>
        <v>22331.4</v>
      </c>
      <c r="O124" s="41">
        <f t="shared" si="15"/>
        <v>22331.4</v>
      </c>
    </row>
    <row r="125" spans="2:15" ht="30" x14ac:dyDescent="0.25">
      <c r="B125" s="1">
        <f>B123+1</f>
        <v>55</v>
      </c>
      <c r="C125" s="5" t="s">
        <v>34</v>
      </c>
      <c r="D125" s="4" t="s">
        <v>29</v>
      </c>
      <c r="E125" s="7">
        <v>30</v>
      </c>
      <c r="F125" s="19">
        <v>897.85199999999998</v>
      </c>
      <c r="G125" s="20">
        <f t="shared" si="8"/>
        <v>26935.56</v>
      </c>
      <c r="H125" s="21">
        <v>0</v>
      </c>
      <c r="I125" s="21">
        <f t="shared" si="9"/>
        <v>0</v>
      </c>
      <c r="J125" s="19">
        <f t="shared" si="10"/>
        <v>26935.56</v>
      </c>
      <c r="K125" s="19">
        <f t="shared" si="11"/>
        <v>1256.9928</v>
      </c>
      <c r="L125" s="20">
        <f t="shared" si="12"/>
        <v>37709.78</v>
      </c>
      <c r="M125" s="21">
        <f t="shared" si="13"/>
        <v>0</v>
      </c>
      <c r="N125" s="21">
        <f t="shared" si="14"/>
        <v>0</v>
      </c>
      <c r="O125" s="19">
        <f t="shared" si="15"/>
        <v>37709.78</v>
      </c>
    </row>
    <row r="126" spans="2:15" ht="15.75" x14ac:dyDescent="0.25">
      <c r="B126" s="36" t="s">
        <v>121</v>
      </c>
      <c r="C126" s="37" t="s">
        <v>80</v>
      </c>
      <c r="D126" s="25" t="s">
        <v>81</v>
      </c>
      <c r="E126" s="26">
        <f>ROUND(30*1.02,2)</f>
        <v>30.6</v>
      </c>
      <c r="F126" s="39">
        <v>0</v>
      </c>
      <c r="G126" s="40">
        <f t="shared" si="8"/>
        <v>0</v>
      </c>
      <c r="H126" s="40">
        <v>1545.9959999999999</v>
      </c>
      <c r="I126" s="40">
        <f t="shared" si="9"/>
        <v>47307.48</v>
      </c>
      <c r="J126" s="41">
        <f t="shared" si="10"/>
        <v>47307.48</v>
      </c>
      <c r="K126" s="41">
        <f t="shared" si="11"/>
        <v>0</v>
      </c>
      <c r="L126" s="40">
        <f t="shared" si="12"/>
        <v>0</v>
      </c>
      <c r="M126" s="40">
        <f t="shared" si="13"/>
        <v>2009.7947999999999</v>
      </c>
      <c r="N126" s="40">
        <f t="shared" si="14"/>
        <v>61499.720880000001</v>
      </c>
      <c r="O126" s="41">
        <f t="shared" si="15"/>
        <v>61499.720880000001</v>
      </c>
    </row>
    <row r="127" spans="2:15" s="59" customFormat="1" x14ac:dyDescent="0.25">
      <c r="B127" s="54">
        <f>B125+1</f>
        <v>56</v>
      </c>
      <c r="C127" s="53" t="s">
        <v>175</v>
      </c>
      <c r="D127" s="54" t="s">
        <v>19</v>
      </c>
      <c r="E127" s="62">
        <v>4.2</v>
      </c>
      <c r="F127" s="58">
        <v>1440.0959999999998</v>
      </c>
      <c r="G127" s="57">
        <f t="shared" si="8"/>
        <v>6048.4</v>
      </c>
      <c r="H127" s="57">
        <v>0</v>
      </c>
      <c r="I127" s="57">
        <f t="shared" si="9"/>
        <v>0</v>
      </c>
      <c r="J127" s="58">
        <f t="shared" si="10"/>
        <v>6048.4</v>
      </c>
      <c r="K127" s="58">
        <f t="shared" si="11"/>
        <v>2016.1343999999995</v>
      </c>
      <c r="L127" s="57">
        <f t="shared" si="12"/>
        <v>8467.76</v>
      </c>
      <c r="M127" s="57">
        <f t="shared" si="13"/>
        <v>0</v>
      </c>
      <c r="N127" s="57">
        <f t="shared" si="14"/>
        <v>0</v>
      </c>
      <c r="O127" s="58">
        <f t="shared" si="15"/>
        <v>8467.76</v>
      </c>
    </row>
    <row r="128" spans="2:15" s="59" customFormat="1" x14ac:dyDescent="0.25">
      <c r="B128" s="52" t="s">
        <v>122</v>
      </c>
      <c r="C128" s="53" t="s">
        <v>142</v>
      </c>
      <c r="D128" s="54" t="s">
        <v>143</v>
      </c>
      <c r="E128" s="55">
        <v>6.3</v>
      </c>
      <c r="F128" s="58">
        <v>0</v>
      </c>
      <c r="G128" s="57">
        <f t="shared" si="8"/>
        <v>0</v>
      </c>
      <c r="H128" s="57">
        <v>1944.4439999999997</v>
      </c>
      <c r="I128" s="57">
        <f t="shared" si="9"/>
        <v>12250</v>
      </c>
      <c r="J128" s="58">
        <f t="shared" si="10"/>
        <v>12250</v>
      </c>
      <c r="K128" s="58">
        <f t="shared" si="11"/>
        <v>0</v>
      </c>
      <c r="L128" s="57">
        <f t="shared" si="12"/>
        <v>0</v>
      </c>
      <c r="M128" s="57">
        <f t="shared" si="13"/>
        <v>2527.7771999999995</v>
      </c>
      <c r="N128" s="57">
        <f t="shared" si="14"/>
        <v>15924.996359999997</v>
      </c>
      <c r="O128" s="58">
        <f t="shared" si="15"/>
        <v>15924.996359999997</v>
      </c>
    </row>
    <row r="129" spans="2:15" ht="30" x14ac:dyDescent="0.25">
      <c r="B129" s="1">
        <f>B125+1</f>
        <v>56</v>
      </c>
      <c r="C129" s="5" t="s">
        <v>35</v>
      </c>
      <c r="D129" s="4" t="s">
        <v>29</v>
      </c>
      <c r="E129" s="7">
        <v>216</v>
      </c>
      <c r="F129" s="19">
        <v>897.85199999999998</v>
      </c>
      <c r="G129" s="20">
        <f t="shared" si="8"/>
        <v>193936.03</v>
      </c>
      <c r="H129" s="21">
        <v>0</v>
      </c>
      <c r="I129" s="21">
        <f t="shared" si="9"/>
        <v>0</v>
      </c>
      <c r="J129" s="19">
        <f t="shared" si="10"/>
        <v>193936.03</v>
      </c>
      <c r="K129" s="19">
        <f t="shared" si="11"/>
        <v>1256.9928</v>
      </c>
      <c r="L129" s="20">
        <f t="shared" si="12"/>
        <v>271510.44</v>
      </c>
      <c r="M129" s="21">
        <f t="shared" si="13"/>
        <v>0</v>
      </c>
      <c r="N129" s="21">
        <f t="shared" si="14"/>
        <v>0</v>
      </c>
      <c r="O129" s="19">
        <f t="shared" si="15"/>
        <v>271510.44</v>
      </c>
    </row>
    <row r="130" spans="2:15" ht="15.75" x14ac:dyDescent="0.25">
      <c r="B130" s="36" t="s">
        <v>122</v>
      </c>
      <c r="C130" s="37" t="s">
        <v>80</v>
      </c>
      <c r="D130" s="25" t="s">
        <v>81</v>
      </c>
      <c r="E130" s="26">
        <f>ROUND(216*1.02,2)</f>
        <v>220.32</v>
      </c>
      <c r="F130" s="39">
        <v>0</v>
      </c>
      <c r="G130" s="40">
        <f t="shared" si="8"/>
        <v>0</v>
      </c>
      <c r="H130" s="40">
        <v>1545.9959999999999</v>
      </c>
      <c r="I130" s="40">
        <f t="shared" si="9"/>
        <v>340613.84</v>
      </c>
      <c r="J130" s="41">
        <f t="shared" si="10"/>
        <v>340613.84</v>
      </c>
      <c r="K130" s="41">
        <f t="shared" si="11"/>
        <v>0</v>
      </c>
      <c r="L130" s="40">
        <f t="shared" si="12"/>
        <v>0</v>
      </c>
      <c r="M130" s="40">
        <f t="shared" si="13"/>
        <v>2009.7947999999999</v>
      </c>
      <c r="N130" s="40">
        <f t="shared" si="14"/>
        <v>442797.99033599999</v>
      </c>
      <c r="O130" s="41">
        <f t="shared" si="15"/>
        <v>442797.99033599999</v>
      </c>
    </row>
    <row r="131" spans="2:15" ht="30" x14ac:dyDescent="0.25">
      <c r="B131" s="1">
        <f>B129+1</f>
        <v>57</v>
      </c>
      <c r="C131" s="5" t="s">
        <v>58</v>
      </c>
      <c r="D131" s="4" t="s">
        <v>29</v>
      </c>
      <c r="E131" s="7">
        <v>5</v>
      </c>
      <c r="F131" s="19">
        <v>582.88800000000003</v>
      </c>
      <c r="G131" s="20">
        <f t="shared" si="8"/>
        <v>2914.44</v>
      </c>
      <c r="H131" s="21">
        <v>0</v>
      </c>
      <c r="I131" s="21">
        <f t="shared" si="9"/>
        <v>0</v>
      </c>
      <c r="J131" s="19">
        <f t="shared" si="10"/>
        <v>2914.44</v>
      </c>
      <c r="K131" s="19">
        <f t="shared" si="11"/>
        <v>816.04319999999996</v>
      </c>
      <c r="L131" s="20">
        <f t="shared" si="12"/>
        <v>4080.22</v>
      </c>
      <c r="M131" s="21">
        <f t="shared" si="13"/>
        <v>0</v>
      </c>
      <c r="N131" s="21">
        <f t="shared" si="14"/>
        <v>0</v>
      </c>
      <c r="O131" s="19">
        <f t="shared" si="15"/>
        <v>4080.22</v>
      </c>
    </row>
    <row r="132" spans="2:15" ht="15.75" x14ac:dyDescent="0.25">
      <c r="B132" s="36" t="s">
        <v>124</v>
      </c>
      <c r="C132" s="37" t="s">
        <v>80</v>
      </c>
      <c r="D132" s="25" t="s">
        <v>81</v>
      </c>
      <c r="E132" s="26">
        <f>ROUND(5*1.02,2)</f>
        <v>5.0999999999999996</v>
      </c>
      <c r="F132" s="39">
        <v>0</v>
      </c>
      <c r="G132" s="40">
        <f t="shared" si="8"/>
        <v>0</v>
      </c>
      <c r="H132" s="40">
        <v>1545.9959999999999</v>
      </c>
      <c r="I132" s="40">
        <f t="shared" si="9"/>
        <v>7884.58</v>
      </c>
      <c r="J132" s="41">
        <f t="shared" si="10"/>
        <v>7884.58</v>
      </c>
      <c r="K132" s="41">
        <f t="shared" si="11"/>
        <v>0</v>
      </c>
      <c r="L132" s="40">
        <f t="shared" si="12"/>
        <v>0</v>
      </c>
      <c r="M132" s="40">
        <f t="shared" si="13"/>
        <v>2009.7947999999999</v>
      </c>
      <c r="N132" s="40">
        <f t="shared" si="14"/>
        <v>10249.953479999998</v>
      </c>
      <c r="O132" s="41">
        <f t="shared" si="15"/>
        <v>10249.953479999998</v>
      </c>
    </row>
    <row r="133" spans="2:15" ht="30" x14ac:dyDescent="0.25">
      <c r="B133" s="1">
        <f>B131+1</f>
        <v>58</v>
      </c>
      <c r="C133" s="5" t="s">
        <v>59</v>
      </c>
      <c r="D133" s="4" t="s">
        <v>29</v>
      </c>
      <c r="E133" s="7">
        <v>10</v>
      </c>
      <c r="F133" s="19">
        <v>582.88800000000003</v>
      </c>
      <c r="G133" s="20">
        <f t="shared" si="8"/>
        <v>5828.88</v>
      </c>
      <c r="H133" s="21">
        <v>0</v>
      </c>
      <c r="I133" s="21">
        <f t="shared" si="9"/>
        <v>0</v>
      </c>
      <c r="J133" s="19">
        <f t="shared" si="10"/>
        <v>5828.88</v>
      </c>
      <c r="K133" s="19">
        <f t="shared" si="11"/>
        <v>816.04319999999996</v>
      </c>
      <c r="L133" s="20">
        <f t="shared" si="12"/>
        <v>8160.43</v>
      </c>
      <c r="M133" s="21">
        <f t="shared" si="13"/>
        <v>0</v>
      </c>
      <c r="N133" s="21">
        <f t="shared" si="14"/>
        <v>0</v>
      </c>
      <c r="O133" s="19">
        <f t="shared" si="15"/>
        <v>8160.43</v>
      </c>
    </row>
    <row r="134" spans="2:15" ht="15.75" x14ac:dyDescent="0.25">
      <c r="B134" s="36" t="s">
        <v>125</v>
      </c>
      <c r="C134" s="37" t="s">
        <v>80</v>
      </c>
      <c r="D134" s="25" t="s">
        <v>81</v>
      </c>
      <c r="E134" s="26">
        <f>ROUND(10*1.02,2)</f>
        <v>10.199999999999999</v>
      </c>
      <c r="F134" s="39">
        <v>0</v>
      </c>
      <c r="G134" s="40">
        <f t="shared" si="8"/>
        <v>0</v>
      </c>
      <c r="H134" s="40">
        <v>1545.9959999999999</v>
      </c>
      <c r="I134" s="40">
        <f t="shared" si="9"/>
        <v>15769.16</v>
      </c>
      <c r="J134" s="41">
        <f t="shared" si="10"/>
        <v>15769.16</v>
      </c>
      <c r="K134" s="41">
        <f t="shared" si="11"/>
        <v>0</v>
      </c>
      <c r="L134" s="40">
        <f t="shared" si="12"/>
        <v>0</v>
      </c>
      <c r="M134" s="40">
        <f t="shared" si="13"/>
        <v>2009.7947999999999</v>
      </c>
      <c r="N134" s="40">
        <f t="shared" si="14"/>
        <v>20499.906959999997</v>
      </c>
      <c r="O134" s="41">
        <f t="shared" si="15"/>
        <v>20499.906959999997</v>
      </c>
    </row>
    <row r="135" spans="2:15" ht="30" x14ac:dyDescent="0.25">
      <c r="B135" s="1">
        <f>B133+1</f>
        <v>59</v>
      </c>
      <c r="C135" s="5" t="s">
        <v>60</v>
      </c>
      <c r="D135" s="4" t="s">
        <v>29</v>
      </c>
      <c r="E135" s="7">
        <v>16</v>
      </c>
      <c r="F135" s="19">
        <v>582.88800000000003</v>
      </c>
      <c r="G135" s="20">
        <f t="shared" si="8"/>
        <v>9326.2099999999991</v>
      </c>
      <c r="H135" s="21">
        <v>0</v>
      </c>
      <c r="I135" s="21">
        <f t="shared" si="9"/>
        <v>0</v>
      </c>
      <c r="J135" s="19">
        <f t="shared" si="10"/>
        <v>9326.2099999999991</v>
      </c>
      <c r="K135" s="19">
        <f t="shared" si="11"/>
        <v>816.04319999999996</v>
      </c>
      <c r="L135" s="20">
        <f t="shared" si="12"/>
        <v>13056.69</v>
      </c>
      <c r="M135" s="21">
        <f t="shared" si="13"/>
        <v>0</v>
      </c>
      <c r="N135" s="21">
        <f t="shared" si="14"/>
        <v>0</v>
      </c>
      <c r="O135" s="19">
        <f t="shared" si="15"/>
        <v>13056.69</v>
      </c>
    </row>
    <row r="136" spans="2:15" ht="15.75" x14ac:dyDescent="0.25">
      <c r="B136" s="36" t="s">
        <v>126</v>
      </c>
      <c r="C136" s="37" t="s">
        <v>80</v>
      </c>
      <c r="D136" s="25" t="s">
        <v>81</v>
      </c>
      <c r="E136" s="26">
        <f>ROUND(16*1.02,2)</f>
        <v>16.32</v>
      </c>
      <c r="F136" s="39">
        <v>0</v>
      </c>
      <c r="G136" s="40">
        <f t="shared" ref="G136:G189" si="16">ROUND(F136*E136,2)</f>
        <v>0</v>
      </c>
      <c r="H136" s="40">
        <v>1545.9959999999999</v>
      </c>
      <c r="I136" s="40">
        <f t="shared" ref="I136:I189" si="17">ROUND(H136*E136,2)</f>
        <v>25230.65</v>
      </c>
      <c r="J136" s="41">
        <f t="shared" ref="J136:J189" si="18">G136+I136</f>
        <v>25230.65</v>
      </c>
      <c r="K136" s="41">
        <f t="shared" ref="K136:K189" si="19">F136*1.4</f>
        <v>0</v>
      </c>
      <c r="L136" s="40">
        <f t="shared" ref="L136:L189" si="20">ROUND(K136*E136,2)</f>
        <v>0</v>
      </c>
      <c r="M136" s="40">
        <f t="shared" ref="M136:M189" si="21">H136*1.3</f>
        <v>2009.7947999999999</v>
      </c>
      <c r="N136" s="40">
        <f t="shared" ref="N136:N189" si="22">M136*E136</f>
        <v>32799.851135999997</v>
      </c>
      <c r="O136" s="41">
        <f t="shared" ref="O136:O189" si="23">L136+N136</f>
        <v>32799.851135999997</v>
      </c>
    </row>
    <row r="137" spans="2:15" ht="30" x14ac:dyDescent="0.25">
      <c r="B137" s="1">
        <f>B135+1</f>
        <v>60</v>
      </c>
      <c r="C137" s="5" t="s">
        <v>61</v>
      </c>
      <c r="D137" s="4" t="s">
        <v>29</v>
      </c>
      <c r="E137" s="7">
        <v>60</v>
      </c>
      <c r="F137" s="19">
        <v>582.88800000000003</v>
      </c>
      <c r="G137" s="20">
        <f t="shared" si="16"/>
        <v>34973.279999999999</v>
      </c>
      <c r="H137" s="21">
        <v>0</v>
      </c>
      <c r="I137" s="21">
        <f t="shared" si="17"/>
        <v>0</v>
      </c>
      <c r="J137" s="19">
        <f t="shared" si="18"/>
        <v>34973.279999999999</v>
      </c>
      <c r="K137" s="19">
        <f t="shared" si="19"/>
        <v>816.04319999999996</v>
      </c>
      <c r="L137" s="20">
        <f t="shared" si="20"/>
        <v>48962.59</v>
      </c>
      <c r="M137" s="21">
        <f t="shared" si="21"/>
        <v>0</v>
      </c>
      <c r="N137" s="21">
        <f t="shared" si="22"/>
        <v>0</v>
      </c>
      <c r="O137" s="19">
        <f t="shared" si="23"/>
        <v>48962.59</v>
      </c>
    </row>
    <row r="138" spans="2:15" ht="15.75" x14ac:dyDescent="0.25">
      <c r="B138" s="36" t="s">
        <v>127</v>
      </c>
      <c r="C138" s="37" t="s">
        <v>80</v>
      </c>
      <c r="D138" s="25" t="s">
        <v>81</v>
      </c>
      <c r="E138" s="26">
        <f>ROUND(60*1.02,2)</f>
        <v>61.2</v>
      </c>
      <c r="F138" s="39">
        <v>0</v>
      </c>
      <c r="G138" s="40">
        <f t="shared" si="16"/>
        <v>0</v>
      </c>
      <c r="H138" s="40">
        <v>1545.9959999999999</v>
      </c>
      <c r="I138" s="40">
        <f t="shared" si="17"/>
        <v>94614.96</v>
      </c>
      <c r="J138" s="41">
        <f t="shared" si="18"/>
        <v>94614.96</v>
      </c>
      <c r="K138" s="41">
        <f t="shared" si="19"/>
        <v>0</v>
      </c>
      <c r="L138" s="40">
        <f t="shared" si="20"/>
        <v>0</v>
      </c>
      <c r="M138" s="40">
        <f t="shared" si="21"/>
        <v>2009.7947999999999</v>
      </c>
      <c r="N138" s="40">
        <f t="shared" si="22"/>
        <v>122999.44176</v>
      </c>
      <c r="O138" s="41">
        <f t="shared" si="23"/>
        <v>122999.44176</v>
      </c>
    </row>
    <row r="139" spans="2:15" ht="30" x14ac:dyDescent="0.25">
      <c r="B139" s="1">
        <f>B137+1</f>
        <v>61</v>
      </c>
      <c r="C139" s="5" t="s">
        <v>62</v>
      </c>
      <c r="D139" s="4" t="s">
        <v>29</v>
      </c>
      <c r="E139" s="7">
        <v>360</v>
      </c>
      <c r="F139" s="19">
        <v>582.88800000000003</v>
      </c>
      <c r="G139" s="20">
        <f t="shared" si="16"/>
        <v>209839.68</v>
      </c>
      <c r="H139" s="21">
        <v>0</v>
      </c>
      <c r="I139" s="21">
        <f t="shared" si="17"/>
        <v>0</v>
      </c>
      <c r="J139" s="19">
        <f t="shared" si="18"/>
        <v>209839.68</v>
      </c>
      <c r="K139" s="19">
        <f t="shared" si="19"/>
        <v>816.04319999999996</v>
      </c>
      <c r="L139" s="20">
        <f t="shared" si="20"/>
        <v>293775.55</v>
      </c>
      <c r="M139" s="21">
        <f t="shared" si="21"/>
        <v>0</v>
      </c>
      <c r="N139" s="21">
        <f t="shared" si="22"/>
        <v>0</v>
      </c>
      <c r="O139" s="19">
        <f t="shared" si="23"/>
        <v>293775.55</v>
      </c>
    </row>
    <row r="140" spans="2:15" ht="15.75" x14ac:dyDescent="0.25">
      <c r="B140" s="36" t="s">
        <v>128</v>
      </c>
      <c r="C140" s="37" t="s">
        <v>80</v>
      </c>
      <c r="D140" s="25" t="s">
        <v>81</v>
      </c>
      <c r="E140" s="26">
        <f>ROUND(360*1.02,2)</f>
        <v>367.2</v>
      </c>
      <c r="F140" s="39">
        <v>0</v>
      </c>
      <c r="G140" s="40">
        <f t="shared" si="16"/>
        <v>0</v>
      </c>
      <c r="H140" s="40">
        <v>1545.9959999999999</v>
      </c>
      <c r="I140" s="40">
        <f t="shared" si="17"/>
        <v>567689.73</v>
      </c>
      <c r="J140" s="41">
        <f t="shared" si="18"/>
        <v>567689.73</v>
      </c>
      <c r="K140" s="41">
        <f t="shared" si="19"/>
        <v>0</v>
      </c>
      <c r="L140" s="40">
        <f t="shared" si="20"/>
        <v>0</v>
      </c>
      <c r="M140" s="40">
        <f t="shared" si="21"/>
        <v>2009.7947999999999</v>
      </c>
      <c r="N140" s="40">
        <f t="shared" si="22"/>
        <v>737996.65055999998</v>
      </c>
      <c r="O140" s="41">
        <f t="shared" si="23"/>
        <v>737996.65055999998</v>
      </c>
    </row>
    <row r="141" spans="2:15" ht="45" x14ac:dyDescent="0.25">
      <c r="B141" s="1">
        <f>B139+1</f>
        <v>62</v>
      </c>
      <c r="C141" s="5" t="s">
        <v>186</v>
      </c>
      <c r="D141" s="4" t="s">
        <v>29</v>
      </c>
      <c r="E141" s="7">
        <v>24</v>
      </c>
      <c r="F141" s="19">
        <v>582.88800000000003</v>
      </c>
      <c r="G141" s="20">
        <f t="shared" si="16"/>
        <v>13989.31</v>
      </c>
      <c r="H141" s="21">
        <v>0</v>
      </c>
      <c r="I141" s="21">
        <f t="shared" si="17"/>
        <v>0</v>
      </c>
      <c r="J141" s="19">
        <f t="shared" si="18"/>
        <v>13989.31</v>
      </c>
      <c r="K141" s="19">
        <f t="shared" si="19"/>
        <v>816.04319999999996</v>
      </c>
      <c r="L141" s="20">
        <f t="shared" si="20"/>
        <v>19585.04</v>
      </c>
      <c r="M141" s="21">
        <f t="shared" si="21"/>
        <v>0</v>
      </c>
      <c r="N141" s="21">
        <f t="shared" si="22"/>
        <v>0</v>
      </c>
      <c r="O141" s="19">
        <f t="shared" si="23"/>
        <v>19585.04</v>
      </c>
    </row>
    <row r="142" spans="2:15" ht="15.75" x14ac:dyDescent="0.25">
      <c r="B142" s="36" t="s">
        <v>129</v>
      </c>
      <c r="C142" s="37" t="s">
        <v>80</v>
      </c>
      <c r="D142" s="25" t="s">
        <v>81</v>
      </c>
      <c r="E142" s="26">
        <f>ROUND(24*1.02,2)</f>
        <v>24.48</v>
      </c>
      <c r="F142" s="39">
        <v>0</v>
      </c>
      <c r="G142" s="40">
        <f t="shared" si="16"/>
        <v>0</v>
      </c>
      <c r="H142" s="40">
        <v>1545.9959999999999</v>
      </c>
      <c r="I142" s="40">
        <f t="shared" si="17"/>
        <v>37845.980000000003</v>
      </c>
      <c r="J142" s="41">
        <f t="shared" si="18"/>
        <v>37845.980000000003</v>
      </c>
      <c r="K142" s="41">
        <f t="shared" si="19"/>
        <v>0</v>
      </c>
      <c r="L142" s="40">
        <f t="shared" si="20"/>
        <v>0</v>
      </c>
      <c r="M142" s="40">
        <f t="shared" si="21"/>
        <v>2009.7947999999999</v>
      </c>
      <c r="N142" s="40">
        <f t="shared" si="22"/>
        <v>49199.776703999996</v>
      </c>
      <c r="O142" s="41">
        <f t="shared" si="23"/>
        <v>49199.776703999996</v>
      </c>
    </row>
    <row r="143" spans="2:15" ht="30" x14ac:dyDescent="0.25">
      <c r="B143" s="1">
        <f>B141+1</f>
        <v>63</v>
      </c>
      <c r="C143" s="5" t="s">
        <v>187</v>
      </c>
      <c r="D143" s="4" t="s">
        <v>29</v>
      </c>
      <c r="E143" s="7">
        <v>16</v>
      </c>
      <c r="F143" s="19">
        <v>582.88800000000003</v>
      </c>
      <c r="G143" s="20">
        <f t="shared" si="16"/>
        <v>9326.2099999999991</v>
      </c>
      <c r="H143" s="21">
        <v>0</v>
      </c>
      <c r="I143" s="21">
        <f t="shared" si="17"/>
        <v>0</v>
      </c>
      <c r="J143" s="19">
        <f t="shared" si="18"/>
        <v>9326.2099999999991</v>
      </c>
      <c r="K143" s="19">
        <f t="shared" si="19"/>
        <v>816.04319999999996</v>
      </c>
      <c r="L143" s="20">
        <f t="shared" si="20"/>
        <v>13056.69</v>
      </c>
      <c r="M143" s="21">
        <f t="shared" si="21"/>
        <v>0</v>
      </c>
      <c r="N143" s="21">
        <f t="shared" si="22"/>
        <v>0</v>
      </c>
      <c r="O143" s="19">
        <f t="shared" si="23"/>
        <v>13056.69</v>
      </c>
    </row>
    <row r="144" spans="2:15" ht="15.75" x14ac:dyDescent="0.25">
      <c r="B144" s="36" t="s">
        <v>130</v>
      </c>
      <c r="C144" s="37" t="s">
        <v>80</v>
      </c>
      <c r="D144" s="25" t="s">
        <v>81</v>
      </c>
      <c r="E144" s="26">
        <f>ROUND(16*1.02,2)</f>
        <v>16.32</v>
      </c>
      <c r="F144" s="39">
        <v>0</v>
      </c>
      <c r="G144" s="40">
        <f t="shared" si="16"/>
        <v>0</v>
      </c>
      <c r="H144" s="40">
        <v>1545.9959999999999</v>
      </c>
      <c r="I144" s="40">
        <f t="shared" si="17"/>
        <v>25230.65</v>
      </c>
      <c r="J144" s="41">
        <f t="shared" si="18"/>
        <v>25230.65</v>
      </c>
      <c r="K144" s="41">
        <f t="shared" si="19"/>
        <v>0</v>
      </c>
      <c r="L144" s="40">
        <f t="shared" si="20"/>
        <v>0</v>
      </c>
      <c r="M144" s="40">
        <f t="shared" si="21"/>
        <v>2009.7947999999999</v>
      </c>
      <c r="N144" s="40">
        <f t="shared" si="22"/>
        <v>32799.851135999997</v>
      </c>
      <c r="O144" s="41">
        <f t="shared" si="23"/>
        <v>32799.851135999997</v>
      </c>
    </row>
    <row r="145" spans="2:15" x14ac:dyDescent="0.25">
      <c r="B145" s="43"/>
      <c r="C145" s="67" t="s">
        <v>54</v>
      </c>
      <c r="D145" s="67"/>
      <c r="E145" s="67"/>
      <c r="F145" s="44"/>
      <c r="G145" s="44"/>
      <c r="H145" s="47"/>
      <c r="I145" s="47"/>
      <c r="J145" s="47"/>
      <c r="K145" s="48"/>
      <c r="L145" s="49"/>
      <c r="M145" s="49"/>
      <c r="N145" s="49"/>
      <c r="O145" s="48"/>
    </row>
    <row r="146" spans="2:15" ht="15.75" x14ac:dyDescent="0.25">
      <c r="B146" s="27"/>
      <c r="C146" s="28" t="s">
        <v>25</v>
      </c>
      <c r="D146" s="27"/>
      <c r="E146" s="29"/>
      <c r="F146" s="33"/>
      <c r="G146" s="34"/>
      <c r="H146" s="34"/>
      <c r="I146" s="34"/>
      <c r="J146" s="35"/>
      <c r="K146" s="35"/>
      <c r="L146" s="34"/>
      <c r="M146" s="34"/>
      <c r="N146" s="34"/>
      <c r="O146" s="35"/>
    </row>
    <row r="147" spans="2:15" ht="30" x14ac:dyDescent="0.25">
      <c r="B147" s="1">
        <f>B143+1</f>
        <v>64</v>
      </c>
      <c r="C147" s="5" t="s">
        <v>55</v>
      </c>
      <c r="D147" s="4" t="s">
        <v>27</v>
      </c>
      <c r="E147" s="7">
        <v>33</v>
      </c>
      <c r="F147" s="19">
        <v>862.8599999999999</v>
      </c>
      <c r="G147" s="20">
        <f t="shared" si="16"/>
        <v>28474.38</v>
      </c>
      <c r="H147" s="21">
        <v>0</v>
      </c>
      <c r="I147" s="21">
        <f t="shared" si="17"/>
        <v>0</v>
      </c>
      <c r="J147" s="19">
        <f t="shared" si="18"/>
        <v>28474.38</v>
      </c>
      <c r="K147" s="19">
        <f t="shared" si="19"/>
        <v>1208.0039999999997</v>
      </c>
      <c r="L147" s="20">
        <f t="shared" si="20"/>
        <v>39864.129999999997</v>
      </c>
      <c r="M147" s="21">
        <f t="shared" si="21"/>
        <v>0</v>
      </c>
      <c r="N147" s="21">
        <f t="shared" si="22"/>
        <v>0</v>
      </c>
      <c r="O147" s="19">
        <f t="shared" si="23"/>
        <v>39864.129999999997</v>
      </c>
    </row>
    <row r="148" spans="2:15" ht="15.75" x14ac:dyDescent="0.25">
      <c r="B148" s="36" t="s">
        <v>131</v>
      </c>
      <c r="C148" s="37" t="s">
        <v>67</v>
      </c>
      <c r="D148" s="25" t="s">
        <v>5</v>
      </c>
      <c r="E148" s="38">
        <v>12</v>
      </c>
      <c r="F148" s="39">
        <v>0</v>
      </c>
      <c r="G148" s="40">
        <f t="shared" si="16"/>
        <v>0</v>
      </c>
      <c r="H148" s="40">
        <v>247.88399999999999</v>
      </c>
      <c r="I148" s="40">
        <f t="shared" si="17"/>
        <v>2974.61</v>
      </c>
      <c r="J148" s="41">
        <f t="shared" si="18"/>
        <v>2974.61</v>
      </c>
      <c r="K148" s="41">
        <f t="shared" si="19"/>
        <v>0</v>
      </c>
      <c r="L148" s="40">
        <f t="shared" si="20"/>
        <v>0</v>
      </c>
      <c r="M148" s="40">
        <f t="shared" si="21"/>
        <v>322.24919999999997</v>
      </c>
      <c r="N148" s="40">
        <f t="shared" si="22"/>
        <v>3866.9903999999997</v>
      </c>
      <c r="O148" s="41">
        <f t="shared" si="23"/>
        <v>3866.9903999999997</v>
      </c>
    </row>
    <row r="149" spans="2:15" x14ac:dyDescent="0.25">
      <c r="B149" s="1">
        <f>B147+1</f>
        <v>65</v>
      </c>
      <c r="C149" s="5" t="s">
        <v>56</v>
      </c>
      <c r="D149" s="4" t="s">
        <v>29</v>
      </c>
      <c r="E149" s="7">
        <v>50</v>
      </c>
      <c r="F149" s="19">
        <v>744</v>
      </c>
      <c r="G149" s="20">
        <f t="shared" si="16"/>
        <v>37200</v>
      </c>
      <c r="H149" s="21">
        <v>0</v>
      </c>
      <c r="I149" s="21">
        <f t="shared" si="17"/>
        <v>0</v>
      </c>
      <c r="J149" s="19">
        <f t="shared" si="18"/>
        <v>37200</v>
      </c>
      <c r="K149" s="19">
        <f t="shared" si="19"/>
        <v>1041.5999999999999</v>
      </c>
      <c r="L149" s="20">
        <f t="shared" si="20"/>
        <v>52080</v>
      </c>
      <c r="M149" s="21">
        <f t="shared" si="21"/>
        <v>0</v>
      </c>
      <c r="N149" s="21">
        <f t="shared" si="22"/>
        <v>0</v>
      </c>
      <c r="O149" s="19">
        <f t="shared" si="23"/>
        <v>52080</v>
      </c>
    </row>
    <row r="150" spans="2:15" ht="15.75" x14ac:dyDescent="0.25">
      <c r="B150" s="36" t="s">
        <v>132</v>
      </c>
      <c r="C150" s="37" t="s">
        <v>72</v>
      </c>
      <c r="D150" s="25" t="s">
        <v>5</v>
      </c>
      <c r="E150" s="42">
        <f>ROUND(50/3,1)</f>
        <v>16.7</v>
      </c>
      <c r="F150" s="39">
        <v>0</v>
      </c>
      <c r="G150" s="40">
        <f t="shared" si="16"/>
        <v>0</v>
      </c>
      <c r="H150" s="40">
        <v>2473.6679999999997</v>
      </c>
      <c r="I150" s="40">
        <f t="shared" si="17"/>
        <v>41310.26</v>
      </c>
      <c r="J150" s="41">
        <f t="shared" si="18"/>
        <v>41310.26</v>
      </c>
      <c r="K150" s="41">
        <f t="shared" si="19"/>
        <v>0</v>
      </c>
      <c r="L150" s="40">
        <f t="shared" si="20"/>
        <v>0</v>
      </c>
      <c r="M150" s="40">
        <f t="shared" si="21"/>
        <v>3215.7683999999995</v>
      </c>
      <c r="N150" s="40">
        <f t="shared" si="22"/>
        <v>53703.332279999988</v>
      </c>
      <c r="O150" s="41">
        <f t="shared" si="23"/>
        <v>53703.332279999988</v>
      </c>
    </row>
    <row r="151" spans="2:15" x14ac:dyDescent="0.25">
      <c r="B151" s="1">
        <f>B149+1</f>
        <v>66</v>
      </c>
      <c r="C151" s="5" t="s">
        <v>57</v>
      </c>
      <c r="D151" s="4" t="s">
        <v>27</v>
      </c>
      <c r="E151" s="7">
        <v>12</v>
      </c>
      <c r="F151" s="19">
        <v>862.8599999999999</v>
      </c>
      <c r="G151" s="20">
        <f t="shared" si="16"/>
        <v>10354.32</v>
      </c>
      <c r="H151" s="21">
        <v>0</v>
      </c>
      <c r="I151" s="21">
        <f t="shared" si="17"/>
        <v>0</v>
      </c>
      <c r="J151" s="19">
        <f t="shared" si="18"/>
        <v>10354.32</v>
      </c>
      <c r="K151" s="19">
        <f t="shared" si="19"/>
        <v>1208.0039999999997</v>
      </c>
      <c r="L151" s="20">
        <f t="shared" si="20"/>
        <v>14496.05</v>
      </c>
      <c r="M151" s="21">
        <f t="shared" si="21"/>
        <v>0</v>
      </c>
      <c r="N151" s="21">
        <f t="shared" si="22"/>
        <v>0</v>
      </c>
      <c r="O151" s="19">
        <f t="shared" si="23"/>
        <v>14496.05</v>
      </c>
    </row>
    <row r="152" spans="2:15" ht="15.75" x14ac:dyDescent="0.25">
      <c r="B152" s="36" t="s">
        <v>133</v>
      </c>
      <c r="C152" s="37" t="s">
        <v>67</v>
      </c>
      <c r="D152" s="25" t="s">
        <v>5</v>
      </c>
      <c r="E152" s="38">
        <v>12</v>
      </c>
      <c r="F152" s="39">
        <v>0</v>
      </c>
      <c r="G152" s="40">
        <f t="shared" si="16"/>
        <v>0</v>
      </c>
      <c r="H152" s="40">
        <v>247.88399999999999</v>
      </c>
      <c r="I152" s="40">
        <f t="shared" si="17"/>
        <v>2974.61</v>
      </c>
      <c r="J152" s="41">
        <f t="shared" si="18"/>
        <v>2974.61</v>
      </c>
      <c r="K152" s="41">
        <f t="shared" si="19"/>
        <v>0</v>
      </c>
      <c r="L152" s="40">
        <f t="shared" si="20"/>
        <v>0</v>
      </c>
      <c r="M152" s="40">
        <f t="shared" si="21"/>
        <v>322.24919999999997</v>
      </c>
      <c r="N152" s="40">
        <f t="shared" si="22"/>
        <v>3866.9903999999997</v>
      </c>
      <c r="O152" s="41">
        <f t="shared" si="23"/>
        <v>3866.9903999999997</v>
      </c>
    </row>
    <row r="153" spans="2:15" ht="15.75" x14ac:dyDescent="0.25">
      <c r="B153" s="27"/>
      <c r="C153" s="28" t="s">
        <v>32</v>
      </c>
      <c r="D153" s="27"/>
      <c r="E153" s="29"/>
      <c r="F153" s="33"/>
      <c r="G153" s="34"/>
      <c r="H153" s="34"/>
      <c r="I153" s="34"/>
      <c r="J153" s="35"/>
      <c r="K153" s="35"/>
      <c r="L153" s="34"/>
      <c r="M153" s="34"/>
      <c r="N153" s="34"/>
      <c r="O153" s="35"/>
    </row>
    <row r="154" spans="2:15" x14ac:dyDescent="0.25">
      <c r="B154" s="1">
        <f>B151+1</f>
        <v>67</v>
      </c>
      <c r="C154" s="5" t="s">
        <v>33</v>
      </c>
      <c r="D154" s="4" t="s">
        <v>27</v>
      </c>
      <c r="E154" s="7">
        <v>4</v>
      </c>
      <c r="F154" s="19">
        <v>20592</v>
      </c>
      <c r="G154" s="20">
        <f t="shared" si="16"/>
        <v>82368</v>
      </c>
      <c r="H154" s="21">
        <v>0</v>
      </c>
      <c r="I154" s="21">
        <f t="shared" si="17"/>
        <v>0</v>
      </c>
      <c r="J154" s="19">
        <f t="shared" si="18"/>
        <v>82368</v>
      </c>
      <c r="K154" s="19">
        <f t="shared" si="19"/>
        <v>28828.799999999999</v>
      </c>
      <c r="L154" s="20">
        <f t="shared" si="20"/>
        <v>115315.2</v>
      </c>
      <c r="M154" s="21">
        <f t="shared" si="21"/>
        <v>0</v>
      </c>
      <c r="N154" s="21">
        <f t="shared" si="22"/>
        <v>0</v>
      </c>
      <c r="O154" s="19">
        <f t="shared" si="23"/>
        <v>115315.2</v>
      </c>
    </row>
    <row r="155" spans="2:15" ht="15.75" x14ac:dyDescent="0.25">
      <c r="B155" s="36" t="s">
        <v>134</v>
      </c>
      <c r="C155" s="37" t="s">
        <v>82</v>
      </c>
      <c r="D155" s="25" t="s">
        <v>5</v>
      </c>
      <c r="E155" s="38">
        <v>4</v>
      </c>
      <c r="F155" s="39">
        <v>0</v>
      </c>
      <c r="G155" s="40">
        <f t="shared" si="16"/>
        <v>0</v>
      </c>
      <c r="H155" s="40">
        <v>4294.5</v>
      </c>
      <c r="I155" s="40">
        <f t="shared" si="17"/>
        <v>17178</v>
      </c>
      <c r="J155" s="41">
        <f t="shared" si="18"/>
        <v>17178</v>
      </c>
      <c r="K155" s="41">
        <f t="shared" si="19"/>
        <v>0</v>
      </c>
      <c r="L155" s="40">
        <f t="shared" si="20"/>
        <v>0</v>
      </c>
      <c r="M155" s="40">
        <f t="shared" si="21"/>
        <v>5582.85</v>
      </c>
      <c r="N155" s="40">
        <f t="shared" si="22"/>
        <v>22331.4</v>
      </c>
      <c r="O155" s="41">
        <f t="shared" si="23"/>
        <v>22331.4</v>
      </c>
    </row>
    <row r="156" spans="2:15" x14ac:dyDescent="0.25">
      <c r="B156" s="1">
        <f>B154+1</f>
        <v>68</v>
      </c>
      <c r="C156" s="5" t="s">
        <v>88</v>
      </c>
      <c r="D156" s="4" t="s">
        <v>27</v>
      </c>
      <c r="E156" s="7">
        <v>2</v>
      </c>
      <c r="F156" s="19">
        <v>22717.200000000001</v>
      </c>
      <c r="G156" s="20">
        <f t="shared" si="16"/>
        <v>45434.400000000001</v>
      </c>
      <c r="H156" s="21">
        <v>0</v>
      </c>
      <c r="I156" s="21">
        <f t="shared" si="17"/>
        <v>0</v>
      </c>
      <c r="J156" s="19">
        <f t="shared" si="18"/>
        <v>45434.400000000001</v>
      </c>
      <c r="K156" s="19">
        <f t="shared" si="19"/>
        <v>31804.079999999998</v>
      </c>
      <c r="L156" s="20">
        <f t="shared" si="20"/>
        <v>63608.160000000003</v>
      </c>
      <c r="M156" s="21">
        <f t="shared" si="21"/>
        <v>0</v>
      </c>
      <c r="N156" s="21">
        <f t="shared" si="22"/>
        <v>0</v>
      </c>
      <c r="O156" s="19">
        <f t="shared" si="23"/>
        <v>63608.160000000003</v>
      </c>
    </row>
    <row r="157" spans="2:15" ht="15.75" x14ac:dyDescent="0.25">
      <c r="B157" s="36" t="s">
        <v>135</v>
      </c>
      <c r="C157" s="37" t="s">
        <v>89</v>
      </c>
      <c r="D157" s="25" t="s">
        <v>5</v>
      </c>
      <c r="E157" s="38">
        <v>2</v>
      </c>
      <c r="F157" s="39">
        <v>0</v>
      </c>
      <c r="G157" s="40">
        <f t="shared" si="16"/>
        <v>0</v>
      </c>
      <c r="H157" s="40">
        <v>11494.5</v>
      </c>
      <c r="I157" s="40">
        <f t="shared" si="17"/>
        <v>22989</v>
      </c>
      <c r="J157" s="41">
        <f t="shared" si="18"/>
        <v>22989</v>
      </c>
      <c r="K157" s="41">
        <f t="shared" si="19"/>
        <v>0</v>
      </c>
      <c r="L157" s="40">
        <f t="shared" si="20"/>
        <v>0</v>
      </c>
      <c r="M157" s="40">
        <f t="shared" si="21"/>
        <v>14942.85</v>
      </c>
      <c r="N157" s="40">
        <f t="shared" si="22"/>
        <v>29885.7</v>
      </c>
      <c r="O157" s="41">
        <f t="shared" si="23"/>
        <v>29885.7</v>
      </c>
    </row>
    <row r="158" spans="2:15" ht="30" x14ac:dyDescent="0.25">
      <c r="B158" s="1">
        <f>B156+1</f>
        <v>69</v>
      </c>
      <c r="C158" s="5" t="s">
        <v>34</v>
      </c>
      <c r="D158" s="4" t="s">
        <v>29</v>
      </c>
      <c r="E158" s="7">
        <v>30</v>
      </c>
      <c r="F158" s="19">
        <v>897.85199999999998</v>
      </c>
      <c r="G158" s="20">
        <f t="shared" si="16"/>
        <v>26935.56</v>
      </c>
      <c r="H158" s="21">
        <v>0</v>
      </c>
      <c r="I158" s="21">
        <f t="shared" si="17"/>
        <v>0</v>
      </c>
      <c r="J158" s="19">
        <f t="shared" si="18"/>
        <v>26935.56</v>
      </c>
      <c r="K158" s="19">
        <f t="shared" si="19"/>
        <v>1256.9928</v>
      </c>
      <c r="L158" s="20">
        <f t="shared" si="20"/>
        <v>37709.78</v>
      </c>
      <c r="M158" s="21">
        <f t="shared" si="21"/>
        <v>0</v>
      </c>
      <c r="N158" s="21">
        <f t="shared" si="22"/>
        <v>0</v>
      </c>
      <c r="O158" s="19">
        <f t="shared" si="23"/>
        <v>37709.78</v>
      </c>
    </row>
    <row r="159" spans="2:15" ht="15.75" x14ac:dyDescent="0.25">
      <c r="B159" s="36" t="s">
        <v>136</v>
      </c>
      <c r="C159" s="37" t="s">
        <v>80</v>
      </c>
      <c r="D159" s="25" t="s">
        <v>81</v>
      </c>
      <c r="E159" s="26">
        <f>ROUND(30*1.02,2)</f>
        <v>30.6</v>
      </c>
      <c r="F159" s="39">
        <v>0</v>
      </c>
      <c r="G159" s="40">
        <f t="shared" si="16"/>
        <v>0</v>
      </c>
      <c r="H159" s="40">
        <v>1545.9959999999999</v>
      </c>
      <c r="I159" s="40">
        <f t="shared" si="17"/>
        <v>47307.48</v>
      </c>
      <c r="J159" s="41">
        <f t="shared" si="18"/>
        <v>47307.48</v>
      </c>
      <c r="K159" s="41">
        <f t="shared" si="19"/>
        <v>0</v>
      </c>
      <c r="L159" s="40">
        <f t="shared" si="20"/>
        <v>0</v>
      </c>
      <c r="M159" s="40">
        <f t="shared" si="21"/>
        <v>2009.7947999999999</v>
      </c>
      <c r="N159" s="40">
        <f t="shared" si="22"/>
        <v>61499.720880000001</v>
      </c>
      <c r="O159" s="41">
        <f t="shared" si="23"/>
        <v>61499.720880000001</v>
      </c>
    </row>
    <row r="160" spans="2:15" x14ac:dyDescent="0.25">
      <c r="B160" s="1">
        <f>B158+1</f>
        <v>70</v>
      </c>
      <c r="C160" s="6" t="s">
        <v>175</v>
      </c>
      <c r="D160" s="1" t="s">
        <v>19</v>
      </c>
      <c r="E160" s="9">
        <v>4.2</v>
      </c>
      <c r="F160" s="19">
        <v>1440.0959999999998</v>
      </c>
      <c r="G160" s="20">
        <f t="shared" si="16"/>
        <v>6048.4</v>
      </c>
      <c r="H160" s="21">
        <v>0</v>
      </c>
      <c r="I160" s="21">
        <f t="shared" si="17"/>
        <v>0</v>
      </c>
      <c r="J160" s="19">
        <f t="shared" si="18"/>
        <v>6048.4</v>
      </c>
      <c r="K160" s="19">
        <f t="shared" si="19"/>
        <v>2016.1343999999995</v>
      </c>
      <c r="L160" s="20">
        <f t="shared" si="20"/>
        <v>8467.76</v>
      </c>
      <c r="M160" s="21">
        <f t="shared" si="21"/>
        <v>0</v>
      </c>
      <c r="N160" s="21">
        <f t="shared" si="22"/>
        <v>0</v>
      </c>
      <c r="O160" s="19">
        <f t="shared" si="23"/>
        <v>8467.76</v>
      </c>
    </row>
    <row r="161" spans="2:15" x14ac:dyDescent="0.25">
      <c r="B161" s="36" t="s">
        <v>163</v>
      </c>
      <c r="C161" s="37" t="s">
        <v>142</v>
      </c>
      <c r="D161" s="25" t="s">
        <v>143</v>
      </c>
      <c r="E161" s="26">
        <v>6.3</v>
      </c>
      <c r="F161" s="41">
        <v>0</v>
      </c>
      <c r="G161" s="40">
        <f t="shared" si="16"/>
        <v>0</v>
      </c>
      <c r="H161" s="40">
        <v>1944.4439999999997</v>
      </c>
      <c r="I161" s="40">
        <f t="shared" si="17"/>
        <v>12250</v>
      </c>
      <c r="J161" s="41">
        <f t="shared" si="18"/>
        <v>12250</v>
      </c>
      <c r="K161" s="41">
        <f t="shared" si="19"/>
        <v>0</v>
      </c>
      <c r="L161" s="40">
        <f t="shared" si="20"/>
        <v>0</v>
      </c>
      <c r="M161" s="40">
        <f t="shared" si="21"/>
        <v>2527.7771999999995</v>
      </c>
      <c r="N161" s="40">
        <f t="shared" si="22"/>
        <v>15924.996359999997</v>
      </c>
      <c r="O161" s="41">
        <f t="shared" si="23"/>
        <v>15924.996359999997</v>
      </c>
    </row>
    <row r="162" spans="2:15" ht="30" x14ac:dyDescent="0.25">
      <c r="B162" s="1">
        <f>B160+1</f>
        <v>71</v>
      </c>
      <c r="C162" s="5" t="s">
        <v>35</v>
      </c>
      <c r="D162" s="4" t="s">
        <v>29</v>
      </c>
      <c r="E162" s="7">
        <v>216</v>
      </c>
      <c r="F162" s="19">
        <v>897.85199999999998</v>
      </c>
      <c r="G162" s="20">
        <f t="shared" si="16"/>
        <v>193936.03</v>
      </c>
      <c r="H162" s="21">
        <v>0</v>
      </c>
      <c r="I162" s="21">
        <f t="shared" si="17"/>
        <v>0</v>
      </c>
      <c r="J162" s="19">
        <f t="shared" si="18"/>
        <v>193936.03</v>
      </c>
      <c r="K162" s="19">
        <f t="shared" si="19"/>
        <v>1256.9928</v>
      </c>
      <c r="L162" s="20">
        <f t="shared" si="20"/>
        <v>271510.44</v>
      </c>
      <c r="M162" s="21">
        <f t="shared" si="21"/>
        <v>0</v>
      </c>
      <c r="N162" s="21">
        <f t="shared" si="22"/>
        <v>0</v>
      </c>
      <c r="O162" s="19">
        <f t="shared" si="23"/>
        <v>271510.44</v>
      </c>
    </row>
    <row r="163" spans="2:15" ht="15.75" x14ac:dyDescent="0.25">
      <c r="B163" s="36" t="s">
        <v>164</v>
      </c>
      <c r="C163" s="37" t="s">
        <v>80</v>
      </c>
      <c r="D163" s="25" t="s">
        <v>81</v>
      </c>
      <c r="E163" s="26">
        <f>ROUND(216*1.02,2)</f>
        <v>220.32</v>
      </c>
      <c r="F163" s="39">
        <v>0</v>
      </c>
      <c r="G163" s="40">
        <f t="shared" si="16"/>
        <v>0</v>
      </c>
      <c r="H163" s="40">
        <v>1545.9959999999999</v>
      </c>
      <c r="I163" s="40">
        <f t="shared" si="17"/>
        <v>340613.84</v>
      </c>
      <c r="J163" s="41">
        <f t="shared" si="18"/>
        <v>340613.84</v>
      </c>
      <c r="K163" s="41">
        <f t="shared" si="19"/>
        <v>0</v>
      </c>
      <c r="L163" s="40">
        <f t="shared" si="20"/>
        <v>0</v>
      </c>
      <c r="M163" s="40">
        <f t="shared" si="21"/>
        <v>2009.7947999999999</v>
      </c>
      <c r="N163" s="40">
        <f t="shared" si="22"/>
        <v>442797.99033599999</v>
      </c>
      <c r="O163" s="41">
        <f t="shared" si="23"/>
        <v>442797.99033599999</v>
      </c>
    </row>
    <row r="164" spans="2:15" ht="30" x14ac:dyDescent="0.25">
      <c r="B164" s="1">
        <f>B162+1</f>
        <v>72</v>
      </c>
      <c r="C164" s="5" t="s">
        <v>58</v>
      </c>
      <c r="D164" s="4" t="s">
        <v>29</v>
      </c>
      <c r="E164" s="7">
        <v>5</v>
      </c>
      <c r="F164" s="19">
        <v>582.88800000000003</v>
      </c>
      <c r="G164" s="20">
        <f t="shared" si="16"/>
        <v>2914.44</v>
      </c>
      <c r="H164" s="21">
        <v>0</v>
      </c>
      <c r="I164" s="21">
        <f t="shared" si="17"/>
        <v>0</v>
      </c>
      <c r="J164" s="19">
        <f t="shared" si="18"/>
        <v>2914.44</v>
      </c>
      <c r="K164" s="19">
        <f t="shared" si="19"/>
        <v>816.04319999999996</v>
      </c>
      <c r="L164" s="20">
        <f t="shared" si="20"/>
        <v>4080.22</v>
      </c>
      <c r="M164" s="21">
        <f t="shared" si="21"/>
        <v>0</v>
      </c>
      <c r="N164" s="21">
        <f t="shared" si="22"/>
        <v>0</v>
      </c>
      <c r="O164" s="19">
        <f t="shared" si="23"/>
        <v>4080.22</v>
      </c>
    </row>
    <row r="165" spans="2:15" ht="15.75" x14ac:dyDescent="0.25">
      <c r="B165" s="36" t="s">
        <v>165</v>
      </c>
      <c r="C165" s="37" t="s">
        <v>80</v>
      </c>
      <c r="D165" s="25" t="s">
        <v>81</v>
      </c>
      <c r="E165" s="26">
        <f>ROUND(5*1.02,2)</f>
        <v>5.0999999999999996</v>
      </c>
      <c r="F165" s="39">
        <v>0</v>
      </c>
      <c r="G165" s="40">
        <f t="shared" si="16"/>
        <v>0</v>
      </c>
      <c r="H165" s="40">
        <v>1545.9959999999999</v>
      </c>
      <c r="I165" s="40">
        <f t="shared" si="17"/>
        <v>7884.58</v>
      </c>
      <c r="J165" s="41">
        <f t="shared" si="18"/>
        <v>7884.58</v>
      </c>
      <c r="K165" s="41">
        <f t="shared" si="19"/>
        <v>0</v>
      </c>
      <c r="L165" s="40">
        <f t="shared" si="20"/>
        <v>0</v>
      </c>
      <c r="M165" s="40">
        <f t="shared" si="21"/>
        <v>2009.7947999999999</v>
      </c>
      <c r="N165" s="40">
        <f t="shared" si="22"/>
        <v>10249.953479999998</v>
      </c>
      <c r="O165" s="41">
        <f t="shared" si="23"/>
        <v>10249.953479999998</v>
      </c>
    </row>
    <row r="166" spans="2:15" ht="30" x14ac:dyDescent="0.25">
      <c r="B166" s="1">
        <f>B164+1</f>
        <v>73</v>
      </c>
      <c r="C166" s="5" t="s">
        <v>59</v>
      </c>
      <c r="D166" s="4" t="s">
        <v>29</v>
      </c>
      <c r="E166" s="7">
        <v>10</v>
      </c>
      <c r="F166" s="19">
        <v>582.88800000000003</v>
      </c>
      <c r="G166" s="20">
        <f t="shared" si="16"/>
        <v>5828.88</v>
      </c>
      <c r="H166" s="21">
        <v>0</v>
      </c>
      <c r="I166" s="21">
        <f t="shared" si="17"/>
        <v>0</v>
      </c>
      <c r="J166" s="19">
        <f t="shared" si="18"/>
        <v>5828.88</v>
      </c>
      <c r="K166" s="19">
        <f t="shared" si="19"/>
        <v>816.04319999999996</v>
      </c>
      <c r="L166" s="20">
        <f t="shared" si="20"/>
        <v>8160.43</v>
      </c>
      <c r="M166" s="21">
        <f t="shared" si="21"/>
        <v>0</v>
      </c>
      <c r="N166" s="21">
        <f t="shared" si="22"/>
        <v>0</v>
      </c>
      <c r="O166" s="19">
        <f t="shared" si="23"/>
        <v>8160.43</v>
      </c>
    </row>
    <row r="167" spans="2:15" ht="15.75" x14ac:dyDescent="0.25">
      <c r="B167" s="36" t="s">
        <v>166</v>
      </c>
      <c r="C167" s="37" t="s">
        <v>80</v>
      </c>
      <c r="D167" s="25" t="s">
        <v>81</v>
      </c>
      <c r="E167" s="26">
        <f>ROUND(10*1.02,2)</f>
        <v>10.199999999999999</v>
      </c>
      <c r="F167" s="39">
        <v>0</v>
      </c>
      <c r="G167" s="40">
        <f t="shared" si="16"/>
        <v>0</v>
      </c>
      <c r="H167" s="40">
        <v>1545.9959999999999</v>
      </c>
      <c r="I167" s="40">
        <f t="shared" si="17"/>
        <v>15769.16</v>
      </c>
      <c r="J167" s="41">
        <f t="shared" si="18"/>
        <v>15769.16</v>
      </c>
      <c r="K167" s="41">
        <f t="shared" si="19"/>
        <v>0</v>
      </c>
      <c r="L167" s="40">
        <f t="shared" si="20"/>
        <v>0</v>
      </c>
      <c r="M167" s="40">
        <f t="shared" si="21"/>
        <v>2009.7947999999999</v>
      </c>
      <c r="N167" s="40">
        <f t="shared" si="22"/>
        <v>20499.906959999997</v>
      </c>
      <c r="O167" s="41">
        <f t="shared" si="23"/>
        <v>20499.906959999997</v>
      </c>
    </row>
    <row r="168" spans="2:15" ht="30" x14ac:dyDescent="0.25">
      <c r="B168" s="1">
        <f>B166+1</f>
        <v>74</v>
      </c>
      <c r="C168" s="5" t="s">
        <v>60</v>
      </c>
      <c r="D168" s="4" t="s">
        <v>29</v>
      </c>
      <c r="E168" s="7">
        <v>16</v>
      </c>
      <c r="F168" s="19">
        <v>582.88800000000003</v>
      </c>
      <c r="G168" s="20">
        <f t="shared" si="16"/>
        <v>9326.2099999999991</v>
      </c>
      <c r="H168" s="21">
        <v>0</v>
      </c>
      <c r="I168" s="21">
        <f t="shared" si="17"/>
        <v>0</v>
      </c>
      <c r="J168" s="19">
        <f t="shared" si="18"/>
        <v>9326.2099999999991</v>
      </c>
      <c r="K168" s="19">
        <f t="shared" si="19"/>
        <v>816.04319999999996</v>
      </c>
      <c r="L168" s="20">
        <f t="shared" si="20"/>
        <v>13056.69</v>
      </c>
      <c r="M168" s="21">
        <f t="shared" si="21"/>
        <v>0</v>
      </c>
      <c r="N168" s="21">
        <f t="shared" si="22"/>
        <v>0</v>
      </c>
      <c r="O168" s="19">
        <f t="shared" si="23"/>
        <v>13056.69</v>
      </c>
    </row>
    <row r="169" spans="2:15" ht="15.75" x14ac:dyDescent="0.25">
      <c r="B169" s="36" t="s">
        <v>167</v>
      </c>
      <c r="C169" s="37" t="s">
        <v>80</v>
      </c>
      <c r="D169" s="25" t="s">
        <v>81</v>
      </c>
      <c r="E169" s="26">
        <f>ROUND(16*1.02,2)</f>
        <v>16.32</v>
      </c>
      <c r="F169" s="39">
        <v>0</v>
      </c>
      <c r="G169" s="40">
        <f t="shared" si="16"/>
        <v>0</v>
      </c>
      <c r="H169" s="40">
        <v>1545.9959999999999</v>
      </c>
      <c r="I169" s="40">
        <f t="shared" si="17"/>
        <v>25230.65</v>
      </c>
      <c r="J169" s="41">
        <f t="shared" si="18"/>
        <v>25230.65</v>
      </c>
      <c r="K169" s="41">
        <f t="shared" si="19"/>
        <v>0</v>
      </c>
      <c r="L169" s="40">
        <f t="shared" si="20"/>
        <v>0</v>
      </c>
      <c r="M169" s="40">
        <f t="shared" si="21"/>
        <v>2009.7947999999999</v>
      </c>
      <c r="N169" s="40">
        <f t="shared" si="22"/>
        <v>32799.851135999997</v>
      </c>
      <c r="O169" s="41">
        <f t="shared" si="23"/>
        <v>32799.851135999997</v>
      </c>
    </row>
    <row r="170" spans="2:15" ht="30" x14ac:dyDescent="0.25">
      <c r="B170" s="1">
        <f>B168+1</f>
        <v>75</v>
      </c>
      <c r="C170" s="5" t="s">
        <v>61</v>
      </c>
      <c r="D170" s="4" t="s">
        <v>29</v>
      </c>
      <c r="E170" s="7">
        <v>60</v>
      </c>
      <c r="F170" s="19">
        <v>582.88800000000003</v>
      </c>
      <c r="G170" s="20">
        <f t="shared" si="16"/>
        <v>34973.279999999999</v>
      </c>
      <c r="H170" s="21">
        <v>0</v>
      </c>
      <c r="I170" s="21">
        <f t="shared" si="17"/>
        <v>0</v>
      </c>
      <c r="J170" s="19">
        <f t="shared" si="18"/>
        <v>34973.279999999999</v>
      </c>
      <c r="K170" s="19">
        <f t="shared" si="19"/>
        <v>816.04319999999996</v>
      </c>
      <c r="L170" s="20">
        <f t="shared" si="20"/>
        <v>48962.59</v>
      </c>
      <c r="M170" s="21">
        <f t="shared" si="21"/>
        <v>0</v>
      </c>
      <c r="N170" s="21">
        <f t="shared" si="22"/>
        <v>0</v>
      </c>
      <c r="O170" s="19">
        <f t="shared" si="23"/>
        <v>48962.59</v>
      </c>
    </row>
    <row r="171" spans="2:15" ht="15.75" x14ac:dyDescent="0.25">
      <c r="B171" s="36" t="s">
        <v>169</v>
      </c>
      <c r="C171" s="37" t="s">
        <v>80</v>
      </c>
      <c r="D171" s="25" t="s">
        <v>81</v>
      </c>
      <c r="E171" s="26">
        <f>ROUND(60*1.02,2)</f>
        <v>61.2</v>
      </c>
      <c r="F171" s="39">
        <v>0</v>
      </c>
      <c r="G171" s="40">
        <f t="shared" si="16"/>
        <v>0</v>
      </c>
      <c r="H171" s="40">
        <v>1545.9959999999999</v>
      </c>
      <c r="I171" s="40">
        <f t="shared" si="17"/>
        <v>94614.96</v>
      </c>
      <c r="J171" s="41">
        <f t="shared" si="18"/>
        <v>94614.96</v>
      </c>
      <c r="K171" s="41">
        <f t="shared" si="19"/>
        <v>0</v>
      </c>
      <c r="L171" s="40">
        <f t="shared" si="20"/>
        <v>0</v>
      </c>
      <c r="M171" s="40">
        <f t="shared" si="21"/>
        <v>2009.7947999999999</v>
      </c>
      <c r="N171" s="40">
        <f t="shared" si="22"/>
        <v>122999.44176</v>
      </c>
      <c r="O171" s="41">
        <f t="shared" si="23"/>
        <v>122999.44176</v>
      </c>
    </row>
    <row r="172" spans="2:15" ht="30" x14ac:dyDescent="0.25">
      <c r="B172" s="1">
        <f>B170+1</f>
        <v>76</v>
      </c>
      <c r="C172" s="5" t="s">
        <v>62</v>
      </c>
      <c r="D172" s="4" t="s">
        <v>29</v>
      </c>
      <c r="E172" s="7">
        <v>360</v>
      </c>
      <c r="F172" s="19">
        <v>582.88800000000003</v>
      </c>
      <c r="G172" s="20">
        <f t="shared" si="16"/>
        <v>209839.68</v>
      </c>
      <c r="H172" s="21">
        <v>0</v>
      </c>
      <c r="I172" s="21">
        <f t="shared" si="17"/>
        <v>0</v>
      </c>
      <c r="J172" s="19">
        <f t="shared" si="18"/>
        <v>209839.68</v>
      </c>
      <c r="K172" s="19">
        <f t="shared" si="19"/>
        <v>816.04319999999996</v>
      </c>
      <c r="L172" s="20">
        <f t="shared" si="20"/>
        <v>293775.55</v>
      </c>
      <c r="M172" s="21">
        <f t="shared" si="21"/>
        <v>0</v>
      </c>
      <c r="N172" s="21">
        <f t="shared" si="22"/>
        <v>0</v>
      </c>
      <c r="O172" s="19">
        <f t="shared" si="23"/>
        <v>293775.55</v>
      </c>
    </row>
    <row r="173" spans="2:15" ht="15.75" x14ac:dyDescent="0.25">
      <c r="B173" s="36" t="s">
        <v>168</v>
      </c>
      <c r="C173" s="37" t="s">
        <v>80</v>
      </c>
      <c r="D173" s="25" t="s">
        <v>81</v>
      </c>
      <c r="E173" s="26">
        <f>ROUND(360*1.02,2)</f>
        <v>367.2</v>
      </c>
      <c r="F173" s="39">
        <v>0</v>
      </c>
      <c r="G173" s="40">
        <f t="shared" si="16"/>
        <v>0</v>
      </c>
      <c r="H173" s="40">
        <v>1545.9959999999999</v>
      </c>
      <c r="I173" s="40">
        <f t="shared" si="17"/>
        <v>567689.73</v>
      </c>
      <c r="J173" s="41">
        <f t="shared" si="18"/>
        <v>567689.73</v>
      </c>
      <c r="K173" s="41">
        <f t="shared" si="19"/>
        <v>0</v>
      </c>
      <c r="L173" s="40">
        <f t="shared" si="20"/>
        <v>0</v>
      </c>
      <c r="M173" s="40">
        <f t="shared" si="21"/>
        <v>2009.7947999999999</v>
      </c>
      <c r="N173" s="40">
        <f t="shared" si="22"/>
        <v>737996.65055999998</v>
      </c>
      <c r="O173" s="41">
        <f t="shared" si="23"/>
        <v>737996.65055999998</v>
      </c>
    </row>
    <row r="174" spans="2:15" ht="30" x14ac:dyDescent="0.25">
      <c r="B174" s="1">
        <f>B172+1</f>
        <v>77</v>
      </c>
      <c r="C174" s="5" t="s">
        <v>63</v>
      </c>
      <c r="D174" s="4" t="s">
        <v>29</v>
      </c>
      <c r="E174" s="7">
        <v>100</v>
      </c>
      <c r="F174" s="19">
        <v>582.88800000000003</v>
      </c>
      <c r="G174" s="20">
        <f t="shared" si="16"/>
        <v>58288.800000000003</v>
      </c>
      <c r="H174" s="21">
        <v>0</v>
      </c>
      <c r="I174" s="21">
        <f t="shared" si="17"/>
        <v>0</v>
      </c>
      <c r="J174" s="19">
        <f t="shared" si="18"/>
        <v>58288.800000000003</v>
      </c>
      <c r="K174" s="19">
        <f t="shared" si="19"/>
        <v>816.04319999999996</v>
      </c>
      <c r="L174" s="20">
        <f t="shared" si="20"/>
        <v>81604.320000000007</v>
      </c>
      <c r="M174" s="21">
        <f t="shared" si="21"/>
        <v>0</v>
      </c>
      <c r="N174" s="21">
        <f t="shared" si="22"/>
        <v>0</v>
      </c>
      <c r="O174" s="19">
        <f t="shared" si="23"/>
        <v>81604.320000000007</v>
      </c>
    </row>
    <row r="175" spans="2:15" ht="15.75" x14ac:dyDescent="0.25">
      <c r="B175" s="36" t="s">
        <v>170</v>
      </c>
      <c r="C175" s="37" t="s">
        <v>80</v>
      </c>
      <c r="D175" s="25" t="s">
        <v>81</v>
      </c>
      <c r="E175" s="26">
        <f>ROUND(100*1.02,2)</f>
        <v>102</v>
      </c>
      <c r="F175" s="39">
        <v>0</v>
      </c>
      <c r="G175" s="40">
        <f t="shared" si="16"/>
        <v>0</v>
      </c>
      <c r="H175" s="40">
        <v>1545.9959999999999</v>
      </c>
      <c r="I175" s="40">
        <f t="shared" si="17"/>
        <v>157691.59</v>
      </c>
      <c r="J175" s="41">
        <f t="shared" si="18"/>
        <v>157691.59</v>
      </c>
      <c r="K175" s="41">
        <f t="shared" si="19"/>
        <v>0</v>
      </c>
      <c r="L175" s="40">
        <f t="shared" si="20"/>
        <v>0</v>
      </c>
      <c r="M175" s="40">
        <f t="shared" si="21"/>
        <v>2009.7947999999999</v>
      </c>
      <c r="N175" s="40">
        <f t="shared" si="22"/>
        <v>204999.06959999999</v>
      </c>
      <c r="O175" s="41">
        <f t="shared" si="23"/>
        <v>204999.06959999999</v>
      </c>
    </row>
    <row r="176" spans="2:15" ht="30" x14ac:dyDescent="0.25">
      <c r="B176" s="1">
        <f>B174+1</f>
        <v>78</v>
      </c>
      <c r="C176" s="5" t="s">
        <v>64</v>
      </c>
      <c r="D176" s="4" t="s">
        <v>29</v>
      </c>
      <c r="E176" s="7">
        <v>86</v>
      </c>
      <c r="F176" s="19">
        <v>897.85199999999998</v>
      </c>
      <c r="G176" s="20">
        <f t="shared" si="16"/>
        <v>77215.27</v>
      </c>
      <c r="H176" s="21">
        <v>0</v>
      </c>
      <c r="I176" s="21">
        <f t="shared" si="17"/>
        <v>0</v>
      </c>
      <c r="J176" s="19">
        <f t="shared" si="18"/>
        <v>77215.27</v>
      </c>
      <c r="K176" s="19">
        <f t="shared" si="19"/>
        <v>1256.9928</v>
      </c>
      <c r="L176" s="20">
        <f t="shared" si="20"/>
        <v>108101.38</v>
      </c>
      <c r="M176" s="21">
        <f t="shared" si="21"/>
        <v>0</v>
      </c>
      <c r="N176" s="21">
        <f t="shared" si="22"/>
        <v>0</v>
      </c>
      <c r="O176" s="19">
        <f t="shared" si="23"/>
        <v>108101.38</v>
      </c>
    </row>
    <row r="177" spans="2:15" ht="15.75" x14ac:dyDescent="0.25">
      <c r="B177" s="36" t="s">
        <v>171</v>
      </c>
      <c r="C177" s="37" t="s">
        <v>80</v>
      </c>
      <c r="D177" s="25" t="s">
        <v>81</v>
      </c>
      <c r="E177" s="26">
        <f>ROUND(86*1.02,2)</f>
        <v>87.72</v>
      </c>
      <c r="F177" s="39">
        <v>0</v>
      </c>
      <c r="G177" s="40">
        <f t="shared" si="16"/>
        <v>0</v>
      </c>
      <c r="H177" s="40">
        <v>1545.9959999999999</v>
      </c>
      <c r="I177" s="40">
        <f t="shared" si="17"/>
        <v>135614.76999999999</v>
      </c>
      <c r="J177" s="41">
        <f t="shared" si="18"/>
        <v>135614.76999999999</v>
      </c>
      <c r="K177" s="41">
        <f t="shared" si="19"/>
        <v>0</v>
      </c>
      <c r="L177" s="40">
        <f t="shared" si="20"/>
        <v>0</v>
      </c>
      <c r="M177" s="40">
        <f t="shared" si="21"/>
        <v>2009.7947999999999</v>
      </c>
      <c r="N177" s="40">
        <f t="shared" si="22"/>
        <v>176299.19985599999</v>
      </c>
      <c r="O177" s="41">
        <f t="shared" si="23"/>
        <v>176299.19985599999</v>
      </c>
    </row>
    <row r="178" spans="2:15" ht="30" x14ac:dyDescent="0.25">
      <c r="B178" s="1">
        <f>B176+1</f>
        <v>79</v>
      </c>
      <c r="C178" s="5" t="s">
        <v>65</v>
      </c>
      <c r="D178" s="4" t="s">
        <v>29</v>
      </c>
      <c r="E178" s="7">
        <v>148</v>
      </c>
      <c r="F178" s="19">
        <v>897.85199999999998</v>
      </c>
      <c r="G178" s="20">
        <f t="shared" si="16"/>
        <v>132882.1</v>
      </c>
      <c r="H178" s="21">
        <v>0</v>
      </c>
      <c r="I178" s="21">
        <f t="shared" si="17"/>
        <v>0</v>
      </c>
      <c r="J178" s="19">
        <f t="shared" si="18"/>
        <v>132882.1</v>
      </c>
      <c r="K178" s="19">
        <f t="shared" si="19"/>
        <v>1256.9928</v>
      </c>
      <c r="L178" s="20">
        <f t="shared" si="20"/>
        <v>186034.93</v>
      </c>
      <c r="M178" s="21">
        <f t="shared" si="21"/>
        <v>0</v>
      </c>
      <c r="N178" s="21">
        <f t="shared" si="22"/>
        <v>0</v>
      </c>
      <c r="O178" s="19">
        <f t="shared" si="23"/>
        <v>186034.93</v>
      </c>
    </row>
    <row r="179" spans="2:15" ht="15.75" x14ac:dyDescent="0.25">
      <c r="B179" s="36" t="s">
        <v>172</v>
      </c>
      <c r="C179" s="37" t="s">
        <v>80</v>
      </c>
      <c r="D179" s="25" t="s">
        <v>81</v>
      </c>
      <c r="E179" s="26">
        <f>ROUND(148*1.02,2)</f>
        <v>150.96</v>
      </c>
      <c r="F179" s="39">
        <v>0</v>
      </c>
      <c r="G179" s="40">
        <f t="shared" si="16"/>
        <v>0</v>
      </c>
      <c r="H179" s="40">
        <v>1545.9959999999999</v>
      </c>
      <c r="I179" s="40">
        <f t="shared" si="17"/>
        <v>233383.56</v>
      </c>
      <c r="J179" s="41">
        <f t="shared" si="18"/>
        <v>233383.56</v>
      </c>
      <c r="K179" s="41">
        <f t="shared" si="19"/>
        <v>0</v>
      </c>
      <c r="L179" s="40">
        <f t="shared" si="20"/>
        <v>0</v>
      </c>
      <c r="M179" s="40">
        <f t="shared" si="21"/>
        <v>2009.7947999999999</v>
      </c>
      <c r="N179" s="40">
        <f t="shared" si="22"/>
        <v>303398.62300800002</v>
      </c>
      <c r="O179" s="41">
        <f t="shared" si="23"/>
        <v>303398.62300800002</v>
      </c>
    </row>
    <row r="180" spans="2:15" ht="30" x14ac:dyDescent="0.25">
      <c r="B180" s="1">
        <f>B178+1</f>
        <v>80</v>
      </c>
      <c r="C180" s="6" t="s">
        <v>145</v>
      </c>
      <c r="D180" s="1" t="s">
        <v>29</v>
      </c>
      <c r="E180" s="8">
        <v>20</v>
      </c>
      <c r="F180" s="19">
        <v>897.85199999999998</v>
      </c>
      <c r="G180" s="20">
        <f t="shared" si="16"/>
        <v>17957.04</v>
      </c>
      <c r="H180" s="21">
        <v>0</v>
      </c>
      <c r="I180" s="21">
        <f t="shared" si="17"/>
        <v>0</v>
      </c>
      <c r="J180" s="19">
        <f t="shared" si="18"/>
        <v>17957.04</v>
      </c>
      <c r="K180" s="19">
        <f t="shared" si="19"/>
        <v>1256.9928</v>
      </c>
      <c r="L180" s="20">
        <f t="shared" si="20"/>
        <v>25139.86</v>
      </c>
      <c r="M180" s="21">
        <f t="shared" si="21"/>
        <v>0</v>
      </c>
      <c r="N180" s="21">
        <f t="shared" si="22"/>
        <v>0</v>
      </c>
      <c r="O180" s="19">
        <f t="shared" si="23"/>
        <v>25139.86</v>
      </c>
    </row>
    <row r="181" spans="2:15" ht="15.75" x14ac:dyDescent="0.25">
      <c r="B181" s="36" t="s">
        <v>173</v>
      </c>
      <c r="C181" s="37" t="s">
        <v>80</v>
      </c>
      <c r="D181" s="25" t="s">
        <v>81</v>
      </c>
      <c r="E181" s="26">
        <v>20.399999999999999</v>
      </c>
      <c r="F181" s="39">
        <v>0</v>
      </c>
      <c r="G181" s="40">
        <f t="shared" si="16"/>
        <v>0</v>
      </c>
      <c r="H181" s="40">
        <v>1545.9959999999999</v>
      </c>
      <c r="I181" s="40">
        <f t="shared" si="17"/>
        <v>31538.32</v>
      </c>
      <c r="J181" s="41">
        <f t="shared" si="18"/>
        <v>31538.32</v>
      </c>
      <c r="K181" s="41">
        <f t="shared" si="19"/>
        <v>0</v>
      </c>
      <c r="L181" s="40">
        <f t="shared" si="20"/>
        <v>0</v>
      </c>
      <c r="M181" s="40">
        <f t="shared" si="21"/>
        <v>2009.7947999999999</v>
      </c>
      <c r="N181" s="40">
        <f t="shared" si="22"/>
        <v>40999.813919999993</v>
      </c>
      <c r="O181" s="41">
        <f t="shared" si="23"/>
        <v>40999.813919999993</v>
      </c>
    </row>
    <row r="182" spans="2:15" ht="30" x14ac:dyDescent="0.25">
      <c r="B182" s="1">
        <f>B180+1</f>
        <v>81</v>
      </c>
      <c r="C182" s="6" t="s">
        <v>180</v>
      </c>
      <c r="D182" s="1" t="s">
        <v>19</v>
      </c>
      <c r="E182" s="9">
        <v>2.8</v>
      </c>
      <c r="F182" s="19">
        <v>1440.0959999999998</v>
      </c>
      <c r="G182" s="20">
        <f t="shared" si="16"/>
        <v>4032.27</v>
      </c>
      <c r="H182" s="21">
        <v>0</v>
      </c>
      <c r="I182" s="21">
        <f t="shared" si="17"/>
        <v>0</v>
      </c>
      <c r="J182" s="19">
        <f t="shared" si="18"/>
        <v>4032.27</v>
      </c>
      <c r="K182" s="19">
        <f t="shared" si="19"/>
        <v>2016.1343999999995</v>
      </c>
      <c r="L182" s="20">
        <f t="shared" si="20"/>
        <v>5645.18</v>
      </c>
      <c r="M182" s="21">
        <f t="shared" si="21"/>
        <v>0</v>
      </c>
      <c r="N182" s="21">
        <f t="shared" si="22"/>
        <v>0</v>
      </c>
      <c r="O182" s="19">
        <f t="shared" si="23"/>
        <v>5645.18</v>
      </c>
    </row>
    <row r="183" spans="2:15" x14ac:dyDescent="0.25">
      <c r="B183" s="36" t="s">
        <v>174</v>
      </c>
      <c r="C183" s="37" t="s">
        <v>142</v>
      </c>
      <c r="D183" s="25" t="s">
        <v>143</v>
      </c>
      <c r="E183" s="26">
        <v>4.2</v>
      </c>
      <c r="F183" s="41">
        <v>0</v>
      </c>
      <c r="G183" s="40">
        <f t="shared" si="16"/>
        <v>0</v>
      </c>
      <c r="H183" s="40">
        <v>1944.4439999999997</v>
      </c>
      <c r="I183" s="40">
        <f t="shared" si="17"/>
        <v>8166.66</v>
      </c>
      <c r="J183" s="41">
        <f t="shared" si="18"/>
        <v>8166.66</v>
      </c>
      <c r="K183" s="41">
        <f t="shared" si="19"/>
        <v>0</v>
      </c>
      <c r="L183" s="40">
        <f t="shared" si="20"/>
        <v>0</v>
      </c>
      <c r="M183" s="40">
        <f t="shared" si="21"/>
        <v>2527.7771999999995</v>
      </c>
      <c r="N183" s="40">
        <f t="shared" si="22"/>
        <v>10616.664239999998</v>
      </c>
      <c r="O183" s="41">
        <f t="shared" si="23"/>
        <v>10616.664239999998</v>
      </c>
    </row>
    <row r="184" spans="2:15" ht="30" x14ac:dyDescent="0.25">
      <c r="B184" s="1">
        <f>B182+1</f>
        <v>82</v>
      </c>
      <c r="C184" s="6" t="s">
        <v>147</v>
      </c>
      <c r="D184" s="1" t="s">
        <v>146</v>
      </c>
      <c r="E184" s="10">
        <v>17.5</v>
      </c>
      <c r="F184" s="19">
        <v>11204.532000000001</v>
      </c>
      <c r="G184" s="20">
        <f t="shared" si="16"/>
        <v>196079.31</v>
      </c>
      <c r="H184" s="21">
        <v>0</v>
      </c>
      <c r="I184" s="21">
        <f t="shared" si="17"/>
        <v>0</v>
      </c>
      <c r="J184" s="19">
        <f t="shared" si="18"/>
        <v>196079.31</v>
      </c>
      <c r="K184" s="19">
        <f t="shared" si="19"/>
        <v>15686.344800000001</v>
      </c>
      <c r="L184" s="20">
        <f t="shared" si="20"/>
        <v>274511.03000000003</v>
      </c>
      <c r="M184" s="21">
        <f t="shared" si="21"/>
        <v>0</v>
      </c>
      <c r="N184" s="21">
        <f t="shared" si="22"/>
        <v>0</v>
      </c>
      <c r="O184" s="19">
        <f t="shared" si="23"/>
        <v>274511.03000000003</v>
      </c>
    </row>
    <row r="185" spans="2:15" ht="15.75" x14ac:dyDescent="0.25">
      <c r="B185" s="27"/>
      <c r="C185" s="28" t="s">
        <v>10</v>
      </c>
      <c r="D185" s="27"/>
      <c r="E185" s="29"/>
      <c r="F185" s="33"/>
      <c r="G185" s="34"/>
      <c r="H185" s="34"/>
      <c r="I185" s="34"/>
      <c r="J185" s="35"/>
      <c r="K185" s="35"/>
      <c r="L185" s="34"/>
      <c r="M185" s="34"/>
      <c r="N185" s="34"/>
      <c r="O185" s="35"/>
    </row>
    <row r="186" spans="2:15" ht="30" x14ac:dyDescent="0.25">
      <c r="B186" s="1">
        <f>B184+1</f>
        <v>83</v>
      </c>
      <c r="C186" s="5" t="s">
        <v>140</v>
      </c>
      <c r="D186" s="4" t="s">
        <v>181</v>
      </c>
      <c r="E186" s="7">
        <v>8</v>
      </c>
      <c r="F186" s="19">
        <v>18000</v>
      </c>
      <c r="G186" s="21">
        <f t="shared" si="16"/>
        <v>144000</v>
      </c>
      <c r="H186" s="21">
        <v>0</v>
      </c>
      <c r="I186" s="21">
        <f t="shared" si="17"/>
        <v>0</v>
      </c>
      <c r="J186" s="19">
        <f t="shared" si="18"/>
        <v>144000</v>
      </c>
      <c r="K186" s="19">
        <f t="shared" si="19"/>
        <v>25200</v>
      </c>
      <c r="L186" s="20">
        <f t="shared" si="20"/>
        <v>201600</v>
      </c>
      <c r="M186" s="21">
        <f t="shared" si="21"/>
        <v>0</v>
      </c>
      <c r="N186" s="21">
        <f t="shared" si="22"/>
        <v>0</v>
      </c>
      <c r="O186" s="19">
        <f t="shared" si="23"/>
        <v>201600</v>
      </c>
    </row>
    <row r="187" spans="2:15" ht="30" x14ac:dyDescent="0.25">
      <c r="B187" s="1">
        <f>B186+1</f>
        <v>84</v>
      </c>
      <c r="C187" s="6" t="s">
        <v>178</v>
      </c>
      <c r="D187" s="1" t="s">
        <v>181</v>
      </c>
      <c r="E187" s="8">
        <v>8</v>
      </c>
      <c r="F187" s="19">
        <v>18000</v>
      </c>
      <c r="G187" s="21">
        <f t="shared" si="16"/>
        <v>144000</v>
      </c>
      <c r="H187" s="21">
        <v>0</v>
      </c>
      <c r="I187" s="21">
        <f t="shared" si="17"/>
        <v>0</v>
      </c>
      <c r="J187" s="19">
        <f t="shared" si="18"/>
        <v>144000</v>
      </c>
      <c r="K187" s="19">
        <f t="shared" si="19"/>
        <v>25200</v>
      </c>
      <c r="L187" s="20">
        <f t="shared" si="20"/>
        <v>201600</v>
      </c>
      <c r="M187" s="21">
        <f t="shared" si="21"/>
        <v>0</v>
      </c>
      <c r="N187" s="21">
        <f t="shared" si="22"/>
        <v>0</v>
      </c>
      <c r="O187" s="19">
        <f t="shared" si="23"/>
        <v>201600</v>
      </c>
    </row>
    <row r="188" spans="2:15" x14ac:dyDescent="0.25">
      <c r="B188" s="1">
        <f>B187+1</f>
        <v>85</v>
      </c>
      <c r="C188" s="6" t="s">
        <v>179</v>
      </c>
      <c r="D188" s="1" t="s">
        <v>182</v>
      </c>
      <c r="E188" s="8">
        <f>3*8</f>
        <v>24</v>
      </c>
      <c r="F188" s="19">
        <v>7141.0319999999992</v>
      </c>
      <c r="G188" s="21">
        <f t="shared" si="16"/>
        <v>171384.77</v>
      </c>
      <c r="H188" s="21">
        <v>0</v>
      </c>
      <c r="I188" s="21">
        <f t="shared" si="17"/>
        <v>0</v>
      </c>
      <c r="J188" s="19">
        <f t="shared" si="18"/>
        <v>171384.77</v>
      </c>
      <c r="K188" s="19">
        <f t="shared" si="19"/>
        <v>9997.4447999999975</v>
      </c>
      <c r="L188" s="20">
        <f t="shared" si="20"/>
        <v>239938.68</v>
      </c>
      <c r="M188" s="21">
        <f t="shared" si="21"/>
        <v>0</v>
      </c>
      <c r="N188" s="21">
        <f t="shared" si="22"/>
        <v>0</v>
      </c>
      <c r="O188" s="19">
        <f t="shared" si="23"/>
        <v>239938.68</v>
      </c>
    </row>
    <row r="189" spans="2:15" x14ac:dyDescent="0.25">
      <c r="B189" s="1">
        <f>B188+1</f>
        <v>86</v>
      </c>
      <c r="C189" s="6" t="s">
        <v>194</v>
      </c>
      <c r="D189" s="1" t="s">
        <v>195</v>
      </c>
      <c r="E189" s="8">
        <v>1</v>
      </c>
      <c r="F189" s="19">
        <v>190760.21159999995</v>
      </c>
      <c r="G189" s="21">
        <f t="shared" si="16"/>
        <v>190760.21</v>
      </c>
      <c r="H189" s="21">
        <v>189741.31050000002</v>
      </c>
      <c r="I189" s="21">
        <f t="shared" si="17"/>
        <v>189741.31</v>
      </c>
      <c r="J189" s="19">
        <f t="shared" si="18"/>
        <v>380501.52</v>
      </c>
      <c r="K189" s="19">
        <f t="shared" si="19"/>
        <v>267064.29623999994</v>
      </c>
      <c r="L189" s="20">
        <f t="shared" si="20"/>
        <v>267064.3</v>
      </c>
      <c r="M189" s="21">
        <f t="shared" si="21"/>
        <v>246663.70365000004</v>
      </c>
      <c r="N189" s="21">
        <f t="shared" si="22"/>
        <v>246663.70365000004</v>
      </c>
      <c r="O189" s="19">
        <f t="shared" si="23"/>
        <v>513728.00365000003</v>
      </c>
    </row>
    <row r="190" spans="2:15" ht="18.75" x14ac:dyDescent="0.3">
      <c r="B190" s="11" t="s">
        <v>11</v>
      </c>
      <c r="C190" s="11"/>
      <c r="D190" s="11"/>
      <c r="E190" s="12"/>
      <c r="F190" s="22"/>
      <c r="G190" s="23">
        <f>SUM(G7:G189)</f>
        <v>6549433.9299999988</v>
      </c>
      <c r="H190" s="24"/>
      <c r="I190" s="23">
        <f>SUM(I7:I189)</f>
        <v>6514451.6600000001</v>
      </c>
      <c r="J190" s="23">
        <f>SUM(J7:J189)</f>
        <v>13063885.590000005</v>
      </c>
      <c r="K190" s="22"/>
      <c r="L190" s="23">
        <f>SUM(L7:L189)</f>
        <v>9169207.5000000037</v>
      </c>
      <c r="M190" s="24"/>
      <c r="N190" s="23">
        <f>SUM(N7:N189)</f>
        <v>8468787.1428419985</v>
      </c>
      <c r="O190" s="23">
        <f>SUM(O7:O189)</f>
        <v>17637994.642841991</v>
      </c>
    </row>
    <row r="192" spans="2:15" ht="18.75" x14ac:dyDescent="0.3">
      <c r="M192" s="50" t="s">
        <v>200</v>
      </c>
      <c r="N192" s="51">
        <f>O190-J190</f>
        <v>4574109.0528419856</v>
      </c>
    </row>
    <row r="193" spans="5:6" ht="23.25" x14ac:dyDescent="0.35">
      <c r="E193" s="61">
        <v>3312</v>
      </c>
    </row>
    <row r="194" spans="5:6" ht="23.25" x14ac:dyDescent="0.35">
      <c r="E194" s="61">
        <v>3378.2399999999993</v>
      </c>
    </row>
    <row r="198" spans="5:6" x14ac:dyDescent="0.25">
      <c r="F198" s="60"/>
    </row>
  </sheetData>
  <autoFilter ref="B2:O190" xr:uid="{00000000-0001-0000-0000-000000000000}">
    <filterColumn colId="4" showButton="0"/>
    <filterColumn colId="6" showButton="0"/>
    <filterColumn colId="9" showButton="0"/>
    <filterColumn colId="11" showButton="0"/>
  </autoFilter>
  <mergeCells count="14">
    <mergeCell ref="C83:E83"/>
    <mergeCell ref="C145:E145"/>
    <mergeCell ref="J2:J3"/>
    <mergeCell ref="K2:L2"/>
    <mergeCell ref="M2:N2"/>
    <mergeCell ref="O2:O3"/>
    <mergeCell ref="C5:E5"/>
    <mergeCell ref="C46:E46"/>
    <mergeCell ref="B2:B3"/>
    <mergeCell ref="C2:C3"/>
    <mergeCell ref="D2:D3"/>
    <mergeCell ref="E2:E3"/>
    <mergeCell ref="F2:G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dcterms:created xsi:type="dcterms:W3CDTF">2024-05-07T13:31:37Z</dcterms:created>
  <dcterms:modified xsi:type="dcterms:W3CDTF">2025-01-22T09:17:19Z</dcterms:modified>
</cp:coreProperties>
</file>