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"/>
    </mc:Choice>
  </mc:AlternateContent>
  <xr:revisionPtr revIDLastSave="0" documentId="13_ncr:1_{68B70811-02D4-4C8B-BC1D-277A768D9F4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есурсы из сметы" sheetId="1" r:id="rId1"/>
    <sheet name="коммерция_проверка" sheetId="2" r:id="rId2"/>
  </sheets>
  <definedNames>
    <definedName name="_xlnm._FilterDatabase" localSheetId="1" hidden="1">коммерция_проверка!$B$2:$K$190</definedName>
    <definedName name="_xlnm._FilterDatabase" localSheetId="0" hidden="1">'ресурсы из сметы'!$A$18:$G$126</definedName>
    <definedName name="_xlnm.Print_Titles" localSheetId="0">'ресурсы из сметы'!$20:$20</definedName>
    <definedName name="_xlnm.Print_Area" localSheetId="0">'ресурсы из сметы'!$A:$G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4" i="2" l="1"/>
  <c r="G103" i="2"/>
  <c r="G102" i="2"/>
  <c r="G101" i="2"/>
  <c r="G88" i="2"/>
  <c r="G52" i="2"/>
  <c r="G51" i="2"/>
  <c r="G22" i="2"/>
  <c r="G17" i="2"/>
  <c r="G16" i="2"/>
  <c r="F188" i="2"/>
  <c r="F179" i="2"/>
  <c r="F177" i="2"/>
  <c r="F175" i="2"/>
  <c r="F173" i="2"/>
  <c r="F171" i="2"/>
  <c r="F169" i="2"/>
  <c r="F167" i="2"/>
  <c r="F165" i="2"/>
  <c r="F163" i="2"/>
  <c r="F159" i="2"/>
  <c r="F150" i="2"/>
  <c r="F144" i="2"/>
  <c r="F142" i="2"/>
  <c r="F140" i="2"/>
  <c r="F138" i="2"/>
  <c r="F136" i="2"/>
  <c r="F134" i="2"/>
  <c r="F132" i="2"/>
  <c r="F130" i="2"/>
  <c r="F126" i="2"/>
  <c r="F121" i="2"/>
  <c r="F119" i="2"/>
  <c r="F113" i="2"/>
  <c r="F95" i="2"/>
  <c r="F90" i="2"/>
  <c r="F88" i="2"/>
  <c r="F78" i="2"/>
  <c r="F76" i="2"/>
  <c r="F74" i="2"/>
  <c r="F72" i="2"/>
  <c r="F70" i="2"/>
  <c r="F66" i="2"/>
  <c r="F59" i="2"/>
  <c r="F57" i="2"/>
  <c r="F41" i="2"/>
  <c r="F39" i="2"/>
  <c r="F37" i="2"/>
  <c r="F35" i="2"/>
  <c r="F33" i="2"/>
  <c r="F29" i="2"/>
  <c r="F22" i="2"/>
  <c r="F20" i="2"/>
  <c r="B9" i="2"/>
  <c r="B10" i="2" s="1"/>
  <c r="B12" i="2" s="1"/>
  <c r="B13" i="2" s="1"/>
  <c r="B15" i="2" s="1"/>
  <c r="B18" i="2" s="1"/>
  <c r="B19" i="2" s="1"/>
  <c r="B21" i="2" s="1"/>
  <c r="B23" i="2" s="1"/>
  <c r="B26" i="2" s="1"/>
  <c r="B28" i="2" s="1"/>
  <c r="B30" i="2" s="1"/>
  <c r="B32" i="2" s="1"/>
  <c r="B34" i="2" s="1"/>
  <c r="B36" i="2" s="1"/>
  <c r="B38" i="2" s="1"/>
  <c r="B40" i="2" s="1"/>
  <c r="B42" i="2" s="1"/>
  <c r="B44" i="2" s="1"/>
  <c r="B48" i="2" s="1"/>
  <c r="B50" i="2" s="1"/>
  <c r="B55" i="2" s="1"/>
  <c r="B56" i="2" s="1"/>
  <c r="B58" i="2" s="1"/>
  <c r="B60" i="2" s="1"/>
  <c r="B63" i="2" s="1"/>
  <c r="B65" i="2" s="1"/>
  <c r="B67" i="2" s="1"/>
  <c r="B69" i="2" s="1"/>
  <c r="B71" i="2" s="1"/>
  <c r="B73" i="2" s="1"/>
  <c r="B75" i="2" s="1"/>
  <c r="B77" i="2" s="1"/>
  <c r="B79" i="2" s="1"/>
  <c r="B81" i="2" s="1"/>
  <c r="B85" i="2" s="1"/>
  <c r="B86" i="2" s="1"/>
  <c r="B87" i="2" s="1"/>
  <c r="B89" i="2" s="1"/>
  <c r="B91" i="2" s="1"/>
  <c r="B92" i="2" s="1"/>
  <c r="B94" i="2" s="1"/>
  <c r="B96" i="2" s="1"/>
  <c r="B98" i="2" s="1"/>
  <c r="B105" i="2" s="1"/>
  <c r="B107" i="2" s="1"/>
  <c r="B108" i="2" s="1"/>
  <c r="B110" i="2" s="1"/>
  <c r="B112" i="2" s="1"/>
  <c r="B116" i="2" s="1"/>
  <c r="B118" i="2" s="1"/>
  <c r="B120" i="2" s="1"/>
  <c r="B123" i="2" s="1"/>
  <c r="B125" i="2" s="1"/>
  <c r="B129" i="2" l="1"/>
  <c r="B131" i="2" s="1"/>
  <c r="B133" i="2" s="1"/>
  <c r="B135" i="2" s="1"/>
  <c r="B137" i="2" s="1"/>
  <c r="B139" i="2" s="1"/>
  <c r="B141" i="2" s="1"/>
  <c r="B143" i="2" s="1"/>
  <c r="B147" i="2" s="1"/>
  <c r="B149" i="2" s="1"/>
  <c r="B151" i="2" s="1"/>
  <c r="B154" i="2" s="1"/>
  <c r="B156" i="2" s="1"/>
  <c r="B158" i="2" s="1"/>
  <c r="B160" i="2" s="1"/>
  <c r="B162" i="2" s="1"/>
  <c r="B164" i="2" s="1"/>
  <c r="B166" i="2" s="1"/>
  <c r="B168" i="2" s="1"/>
  <c r="B170" i="2" s="1"/>
  <c r="B172" i="2" s="1"/>
  <c r="B174" i="2" s="1"/>
  <c r="B176" i="2" s="1"/>
  <c r="B178" i="2" s="1"/>
  <c r="B180" i="2" s="1"/>
  <c r="B182" i="2" s="1"/>
  <c r="B184" i="2" s="1"/>
  <c r="B186" i="2" s="1"/>
  <c r="B187" i="2" s="1"/>
  <c r="B188" i="2" s="1"/>
  <c r="B189" i="2" s="1"/>
  <c r="B127" i="2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<sst xmlns="http://schemas.openxmlformats.org/spreadsheetml/2006/main" count="831" uniqueCount="381">
  <si>
    <t>Московская область, г. Мытищи, ул. Колонцова, стр.4Б/3</t>
  </si>
  <si>
    <t>(наименование стройки)</t>
  </si>
  <si>
    <t>ВЕДОМОСТЬ РЕСУРСОВ</t>
  </si>
  <si>
    <t>№ 01</t>
  </si>
  <si>
    <t>в текущем уровне цен</t>
  </si>
  <si>
    <t xml:space="preserve">на </t>
  </si>
  <si>
    <t>Реконструкция высоковольтного кабеля от ПС-106 к ПС -6 кВ-26, Московская область, г. Мытищи, ул. Колонцова, стр.4Б/3</t>
  </si>
  <si>
    <t>(наименование работ и затрат, наименование объекта)</t>
  </si>
  <si>
    <t>Основание:</t>
  </si>
  <si>
    <t>ВОР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</si>
  <si>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</si>
  <si>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</si>
  <si>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</si>
  <si>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</si>
  <si>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</si>
  <si>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</si>
  <si>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</si>
  <si>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</si>
  <si>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</si>
  <si>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</si>
  <si>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</si>
  <si>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</si>
  <si>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</si>
  <si>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</si>
  <si>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</si>
  <si>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</si>
  <si>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01.1.01.09-0024</t>
  </si>
  <si>
    <t>Шнур асбестовый общего назначения ШАОН, диаметр 3-5 мм</t>
  </si>
  <si>
    <t>т</t>
  </si>
  <si>
    <t xml:space="preserve">1 </t>
  </si>
  <si>
    <t>01.3.01.01-0001</t>
  </si>
  <si>
    <t>Бензин авиационный Б-70</t>
  </si>
  <si>
    <t>01.3.01.05-0009</t>
  </si>
  <si>
    <t>Парафин нефтяной твердый Т-1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</si>
  <si>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</si>
  <si>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</si>
  <si>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</si>
  <si>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</si>
  <si>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</si>
  <si>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</si>
  <si>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</si>
  <si>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</si>
  <si>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01.7.03.04-0001</t>
  </si>
  <si>
    <t>Электроэнергия</t>
  </si>
  <si>
    <t>кВт-ч</t>
  </si>
  <si>
    <t>01.7.06.07-0002</t>
  </si>
  <si>
    <t>Лента монтажная, тип ЛМ-5</t>
  </si>
  <si>
    <t>10 м</t>
  </si>
  <si>
    <t>01.7.07.08-0003</t>
  </si>
  <si>
    <t>Мыло хозяйственное твердое 72%</t>
  </si>
  <si>
    <t>шт</t>
  </si>
  <si>
    <t>01.7.07.29-0111</t>
  </si>
  <si>
    <t>Пакля пропитанная</t>
  </si>
  <si>
    <t>01.7.07.29-0221</t>
  </si>
  <si>
    <t>Состав уплотнительный</t>
  </si>
  <si>
    <t>01.7.11.07-0032</t>
  </si>
  <si>
    <t>Электроды сварочные Э42, диаметр 4 мм</t>
  </si>
  <si>
    <t>01.7.11.07-0034</t>
  </si>
  <si>
    <t>Электроды сварочные Э42А, диаметр 4 мм</t>
  </si>
  <si>
    <t>01.7.11.07-0055</t>
  </si>
  <si>
    <t>Электроды сварочные Э42А, диаметр 6 мм</t>
  </si>
  <si>
    <t>01.7.15.03-0014</t>
  </si>
  <si>
    <t>Болты с гайками и шайбами для санитарно-технических работ, диаметр 16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</si>
  <si>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</si>
  <si>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</si>
  <si>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</si>
  <si>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</si>
  <si>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01.7.15.07-0014</t>
  </si>
  <si>
    <t>Дюбели распорные полипропиленовые</t>
  </si>
  <si>
    <t>100 шт</t>
  </si>
  <si>
    <t>01.7.15.14-0043</t>
  </si>
  <si>
    <t>Шурупы самонарезающий прокалывающий, для крепления металлических профилей или листовых деталей 3,5/11 мм</t>
  </si>
  <si>
    <t>01.7.15.14-0165</t>
  </si>
  <si>
    <t>Шурупы с полукруглой головкой 4х40 мм</t>
  </si>
  <si>
    <t>01.7.17.06-0091</t>
  </si>
  <si>
    <t>Круг отрезной, размер 125 мм</t>
  </si>
  <si>
    <t>01.7.17.09-1018</t>
  </si>
  <si>
    <t>Бур с победитовым наконечником из твердого сплава, с хвостовиком SDS-max, размеры 22х340 мм</t>
  </si>
  <si>
    <t>01.7.19.02-0041</t>
  </si>
  <si>
    <t>Кольца резиновые для чугунных напорных труб диаметром 65-300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</si>
  <si>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</si>
  <si>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</si>
  <si>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</si>
  <si>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</si>
  <si>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</si>
  <si>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</si>
  <si>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</si>
  <si>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</si>
  <si>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</si>
  <si>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</si>
  <si>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</si>
  <si>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</si>
  <si>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10.3.02.03-0011</t>
  </si>
  <si>
    <t>Припои оловянно-свинцовые бессурьмянистые, марка ПОС30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</si>
  <si>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</si>
  <si>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</si>
  <si>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</si>
  <si>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</si>
  <si>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14.4.02.09-0301</t>
  </si>
  <si>
    <t>Композиция антикоррозионная цинкнаполненная</t>
  </si>
  <si>
    <t>14.4.03.03-0002</t>
  </si>
  <si>
    <t>Лак битумный БТ-123</t>
  </si>
  <si>
    <t>14.5.09.07-0030</t>
  </si>
  <si>
    <t>Растворитель Р-4</t>
  </si>
  <si>
    <t>20.2.01.05-0011</t>
  </si>
  <si>
    <t>Гильзы кабельные медные ГМ 120</t>
  </si>
  <si>
    <t>20.2.08.07-0033</t>
  </si>
  <si>
    <t>Скоба У1078</t>
  </si>
  <si>
    <t>999-9950</t>
  </si>
  <si>
    <t>Вспомогательные ненормируемые ресурсы (2% от Оплаты труда рабочих)</t>
  </si>
  <si>
    <t>руб</t>
  </si>
  <si>
    <t>ИП Николашина А.А. Счет №2827 от 05.08.24 г. п.1</t>
  </si>
  <si>
    <t>Пена двухкомпонентная огнезащитная DN1201 (330мл)</t>
  </si>
  <si>
    <t>ООО "Все инструменты.ру" Счет №2408-286218-99348 от 02.08.24 г. п.1</t>
  </si>
  <si>
    <t>Крышка лотка универсальная 200х0,7 L= 3000 цинк</t>
  </si>
  <si>
    <t>ООО "Все инструменты.ру" Счет №2408-286218-99348 от 02.08.24 г. п.2</t>
  </si>
  <si>
    <t>Лоток перфорированный 200х100х1,0 L= 3000 цинк</t>
  </si>
  <si>
    <t>ООО "Все инструменты.ру" Счет №2408-286218-99348 от 02.08.24 г. п.3</t>
  </si>
  <si>
    <t>Крышка угла наружного 90° 400х1.2 цинк</t>
  </si>
  <si>
    <t>ООО "Все инструменты.ру" Счет №2408-286218-99348 от 02.08.24 г. п.4</t>
  </si>
  <si>
    <t>Крышка угла внутреннего 90° 400х1.2 цинк</t>
  </si>
  <si>
    <t>ООО "Все инструменты.ру" Счет №2408-286218-99348 от 02.08.24 г. п.5</t>
  </si>
  <si>
    <t>Крышка лотка универсальная 400х0,7 L= 3000 цинк</t>
  </si>
  <si>
    <t>ООО "Все инструменты.ру" Счет №2408-286218-99348 от 02.08.24 г. п.6</t>
  </si>
  <si>
    <t>Лоток перфорированный 400х100х1,0 L= 3000 цинк</t>
  </si>
  <si>
    <t>ООО "Все инструменты.ру" Счет №2408-286218-99348 от 02.08.24 г. п.7</t>
  </si>
  <si>
    <t>Угол внутренний 90° 400х100х1.2 цинк</t>
  </si>
  <si>
    <t>ООО "Все инструменты.ру" Счет №2408-286218-99348 от 02.08.24 г. п.8</t>
  </si>
  <si>
    <t>Угол наружный 90° 400х100х1.2 цинк</t>
  </si>
  <si>
    <t>ООО "ВсеИнструменты.ру" Счет № 2408-24386226030от 02.08.24 г. п.1</t>
  </si>
  <si>
    <t>Муфта соединительная 3РСТ-10-70/120</t>
  </si>
  <si>
    <t>ООО "Всеинструменты.ру" Счет №2408-286218-99348 от 22.08.24 г. п.1</t>
  </si>
  <si>
    <t>Лоток лестничный 200х100х1,2 L= 3000 цинк</t>
  </si>
  <si>
    <t>ООО "Всеинструменты.ру" Счет №2408-286218-99348 от 22.08.24 г. п.2</t>
  </si>
  <si>
    <t>Лоток лестничный 400х100х1,2 L= 3000 цинк</t>
  </si>
  <si>
    <t>ООО "Кабельная арматура" Счет №УТ-14277 от 23.08.24 г. п.1</t>
  </si>
  <si>
    <t>Муфта концевая КВтпН-10-70/120</t>
  </si>
  <si>
    <t>ООО "МосПромКомплект" Счет №МПК/1929 от 01.08.24 г. п.1</t>
  </si>
  <si>
    <t>Кабель АСБл-10 3х95 ож</t>
  </si>
  <si>
    <t>м</t>
  </si>
  <si>
    <t>ООО "Поинт" Счет №ПНТ/2987 от 02.08.24 г. п.1</t>
  </si>
  <si>
    <t>Огнезащитное покрытие для кабелей ОГРАКС-ВВ (1,5кг/м2)</t>
  </si>
  <si>
    <t>ООО "СТД "Петрович" Счет №МАЭ00296717 от 02.08.2024 г. п.1</t>
  </si>
  <si>
    <t>Герметик кровельный KIM TEC 310мл</t>
  </si>
  <si>
    <t>ООО "ТПК АЙЭМ" Счет №М1-00421 от 22.08.24 г.  п.1</t>
  </si>
  <si>
    <t>Консоль настенная средняя 200х2,5 цинк</t>
  </si>
  <si>
    <t>ООО "ТПК АЙЭМ" Счет №М1-00421 от 22.08.24 г.  п.2</t>
  </si>
  <si>
    <t>Консоль настенная средняя 400х2,5 цинк</t>
  </si>
  <si>
    <t>ООО "УТС ТехноНиколь"Счет №ТСТН-000834833 от 23.08.24 г. п.1</t>
  </si>
  <si>
    <t>Опора кровельная горизонтальная</t>
  </si>
  <si>
    <t>ФССЦ-01.7.07.29-0221</t>
  </si>
  <si>
    <t>ФССЦ-01.7.15.02-0040</t>
  </si>
  <si>
    <t>Болты анкерные с гайкой, размер 12,0х100 мм/применит.</t>
  </si>
  <si>
    <t>ФССЦ-01.7.15.02-0065</t>
  </si>
  <si>
    <t>Болты оцинкованные диаметр 16 (18) мм</t>
  </si>
  <si>
    <t>ФССЦ-01.7.15.05-0015</t>
  </si>
  <si>
    <t>Гайки шестигранные, диаметр резьбы 16-18 мм</t>
  </si>
  <si>
    <t>ФССЦ-01.7.17.09-0074</t>
  </si>
  <si>
    <t>Сверло кольцевое алмазное, диаметр 110 мм</t>
  </si>
  <si>
    <t>ФССЦ-23.3.08.01-0044</t>
  </si>
  <si>
    <t>Трубы стальные квадратные (ГОСТ 8639-82) размером: 50х50 мм, толщина стенки 4 мм</t>
  </si>
  <si>
    <t>ФССЦ-24.3.03.13-0272</t>
  </si>
  <si>
    <t>Трубы полиэтиленовые ПЭ100, SDR11, диаметр 110 мм</t>
  </si>
  <si>
    <t>Итого "Материалы"</t>
  </si>
  <si>
    <t>Итоги по смете:</t>
  </si>
  <si>
    <t xml:space="preserve">  Итого прямые затраты (справочно)</t>
  </si>
  <si>
    <t xml:space="preserve">  в том числе:</t>
  </si>
  <si>
    <t xml:space="preserve">  Оплата труда рабочих</t>
  </si>
  <si>
    <t xml:space="preserve">  Эксплуатация машин</t>
  </si>
  <si>
    <t xml:space="preserve">  в том числе оплата труда машинистов (Отм)</t>
  </si>
  <si>
    <t xml:space="preserve">  Материалы</t>
  </si>
  <si>
    <t xml:space="preserve">  Строительные работы</t>
  </si>
  <si>
    <t xml:space="preserve">  оплата труда</t>
  </si>
  <si>
    <t xml:space="preserve">  эксплуатация машин и механизмов</t>
  </si>
  <si>
    <t xml:space="preserve">  в том числе оплата труда машинистов (ОТм)</t>
  </si>
  <si>
    <t xml:space="preserve">  материалы</t>
  </si>
  <si>
    <t xml:space="preserve">  накладные расходы</t>
  </si>
  <si>
    <t xml:space="preserve">  сметная прибыль</t>
  </si>
  <si>
    <t xml:space="preserve">  Монтажные работы</t>
  </si>
  <si>
    <t xml:space="preserve">  Прочие затраты</t>
  </si>
  <si>
    <t xml:space="preserve">  Пусконаладочные работы</t>
  </si>
  <si>
    <t xml:space="preserve">  Итого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</si>
  <si>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</si>
  <si>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</si>
  <si>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</si>
  <si>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 3%</t>
  </si>
  <si>
    <t xml:space="preserve">  Итого с непредвиденными</t>
  </si>
  <si>
    <t xml:space="preserve">   1,769322</t>
  </si>
  <si>
    <t xml:space="preserve">  Итого с учетом доп. работ и затрат</t>
  </si>
  <si>
    <t xml:space="preserve">  НДС 20%</t>
  </si>
  <si>
    <t xml:space="preserve">  ВСЕГО по смете</t>
  </si>
  <si>
    <t xml:space="preserve">Сдал: </t>
  </si>
  <si>
    <t xml:space="preserve">Принял: </t>
  </si>
  <si>
    <t>№ п/п</t>
  </si>
  <si>
    <t>Наименование работ и материалов</t>
  </si>
  <si>
    <t>Ед.изм</t>
  </si>
  <si>
    <t>Кол-во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</si>
  <si>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</si>
  <si>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</si>
  <si>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</si>
  <si>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1.1</t>
  </si>
  <si>
    <t>Консоль настенная средняя 400х2,5 цинк (1,05 кг.)</t>
  </si>
  <si>
    <t>шт.</t>
  </si>
  <si>
    <t>Демонтаж обшивки фасада из профлиста (с сохранением материала) на высоте до 9м, для обеспечения доступа к кабельному каналу</t>
  </si>
  <si>
    <t>м2</t>
  </si>
  <si>
    <t xml:space="preserve">Монтаж дополнительных кронштейнов Т-образных L=400 по стене в кабельном канале, </t>
  </si>
  <si>
    <t>3.1</t>
  </si>
  <si>
    <t xml:space="preserve">Монтаж обшивки фасада из профлиста (ранее демонтированного) на высоте до 9м, </t>
  </si>
  <si>
    <t>Монтаж кронштейнов Т-образных L=400 по стенам цеха 417 и помещении энерговставки</t>
  </si>
  <si>
    <t>5.1</t>
  </si>
  <si>
    <t>Монтаж кабельных коробов перфорированных 400х100, с крышкой с креплением к кронштейнам по системе DKC или аналог</t>
  </si>
  <si>
    <t>м.п.</t>
  </si>
  <si>
    <t>6.1</t>
  </si>
  <si>
    <t>6.2</t>
  </si>
  <si>
    <t>Пробивка отверстий в ж/б панелях толщиной 400мм (0,1м2/шт.; 0,05м3/шт.)</t>
  </si>
  <si>
    <t>Установка футляров в перекрытии из трубы полиэтиленовой  ПЭ110х6,6,  L=0,4м</t>
  </si>
  <si>
    <t>8.1</t>
  </si>
  <si>
    <t>Труба полиэтиленовая  ПЭ110х6,6</t>
  </si>
  <si>
    <t>Монтаж вертикального лотка лестничного 200х100 с техэтажа в помещение ПС №26</t>
  </si>
  <si>
    <t>9.1</t>
  </si>
  <si>
    <t>Монтаж кронштейнов Т-образных L=200 по приямку и стенам ПС №26</t>
  </si>
  <si>
    <t>10.1</t>
  </si>
  <si>
    <t>Монтаж кабеля</t>
  </si>
  <si>
    <t>Монтаж концевых муфт на кабель АСБ 3х95</t>
  </si>
  <si>
    <t>11.1</t>
  </si>
  <si>
    <t>Прокладка кабеля АСБ 3х95 по кронштейнам в приямке и на стенах ПС №106 с креплением кабельными стяжками</t>
  </si>
  <si>
    <t>12.1</t>
  </si>
  <si>
    <t xml:space="preserve">Кабель АСБ 3х95 </t>
  </si>
  <si>
    <t>мп</t>
  </si>
  <si>
    <t>Покраска кабеля  АСБ 3х95 огнезащитным составом в ПС-106 (30м)</t>
  </si>
  <si>
    <t>13.1</t>
  </si>
  <si>
    <t>Прокладка кабеля АСБ 3х95 по кронштейнам на кабельных эстакадах высотой до 9м с креплением кабельными стяжками</t>
  </si>
  <si>
    <t>14.1</t>
  </si>
  <si>
    <t>Прокладка кабеля АСБ 3х95 по кронштейнам на фасаде на высоте до 9м с креплением кабельными стяжками</t>
  </si>
  <si>
    <t>15.1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</si>
  <si>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</si>
  <si>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16.1</t>
  </si>
  <si>
    <t>Прокладка кабеля АСБ 3х95 вертикально по лотку лестничному с креплением кабельными стяжками</t>
  </si>
  <si>
    <t>17.1</t>
  </si>
  <si>
    <t>Прокладка кабеля АСБ 3х95 по кронштейнам в приямке и на стенах ПС №26 с креплением кабельными стяжками</t>
  </si>
  <si>
    <t>18.1</t>
  </si>
  <si>
    <t>Покраска кабеля  АСБ 3х95 огнезащитным составом в помещении энерговставки и ПС-26 (168м)</t>
  </si>
  <si>
    <t>19.1</t>
  </si>
  <si>
    <t>Заделка труб пеной двухкомпонентной огнезащитной DN1201</t>
  </si>
  <si>
    <t>20.1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</si>
  <si>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</si>
  <si>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</si>
  <si>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21.1</t>
  </si>
  <si>
    <t>Монтаж кабельных коробов перфорированных 200х100, с крышкой с креплением к кронштейнам по системе DKC или аналог</t>
  </si>
  <si>
    <t>22.1</t>
  </si>
  <si>
    <t>22.2</t>
  </si>
  <si>
    <t>22.3</t>
  </si>
  <si>
    <t>Болт полнонарезной цинк DIN933 М16х12</t>
  </si>
  <si>
    <t>22.4</t>
  </si>
  <si>
    <t>Гайка с фланцем DIN6923</t>
  </si>
  <si>
    <t>24.1</t>
  </si>
  <si>
    <t>25.1</t>
  </si>
  <si>
    <t>26.1</t>
  </si>
  <si>
    <t>27.1</t>
  </si>
  <si>
    <t>28.1</t>
  </si>
  <si>
    <t>29.1</t>
  </si>
  <si>
    <t>30.1</t>
  </si>
  <si>
    <t>Прокладка кабеля АСБ 3х95 по кронштейнам в на фасаде на высоте до 9м с креплением кабельными стяжками</t>
  </si>
  <si>
    <t>31.1</t>
  </si>
  <si>
    <t>Прокладка кабеля АСБ 3х95 по кронштейнам на стенах цеха 417 и помещении энерговставки с креплением кабельными стяжками</t>
  </si>
  <si>
    <t>32.1</t>
  </si>
  <si>
    <t>33.1</t>
  </si>
  <si>
    <t>Прокладка кабеля АСБ 3х95 по кронштейнам в приямке и на стенах ПС №25 с креплением кабельными стяжками</t>
  </si>
  <si>
    <t>34.1</t>
  </si>
  <si>
    <t>Покраска кабеля  АСБ 3х95 огнезащитным составом в помещении энерговставки и ПС-25 (384м)</t>
  </si>
  <si>
    <t>35.1</t>
  </si>
  <si>
    <t>36.1</t>
  </si>
  <si>
    <t xml:space="preserve">Реконструкция высоковольтного кабеля от ПС №106 к ПС №24, 6 кВ 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</si>
  <si>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</si>
  <si>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консолей с опорой по фасаду здания на высоте до 12м</t>
  </si>
  <si>
    <t>где материал?</t>
  </si>
  <si>
    <t>Труба кв 50х50х4 - 0,3т</t>
  </si>
  <si>
    <t>Монтаж горизонтального лотка лестничного 400х100 между кабельной эстакадой и фасадом на высоте до 9м</t>
  </si>
  <si>
    <t>39.1</t>
  </si>
  <si>
    <t>Монтаж вертикального лотка лестничного 400х100 высоте до 12м</t>
  </si>
  <si>
    <t>41.1</t>
  </si>
  <si>
    <t>Монтаж обшивки фасада из профлиста  (ранее демонтированного) на высоте до 12м, с установкой лесов</t>
  </si>
  <si>
    <t>Монтаж кронштейнов Т-образных L=400 по парапету цеха №5 Монтаж консолей</t>
  </si>
  <si>
    <t>42.1</t>
  </si>
  <si>
    <t>Монтаж горизонтального лотка лестничного 400х100</t>
  </si>
  <si>
    <t>м.п</t>
  </si>
  <si>
    <t>43.1</t>
  </si>
  <si>
    <t>Установкой ж/б опор с интервалом 2м по кровле цеха №5</t>
  </si>
  <si>
    <t>Пришлите счет или ссылку, какой вес, объем бетона, габариты</t>
  </si>
  <si>
    <t>специальна опора для монтажа опор на мягкой кровле</t>
  </si>
  <si>
    <t>лотков на мягкой кровле</t>
  </si>
  <si>
    <t>44.1</t>
  </si>
  <si>
    <t>номенклатура, рисунок, не понятно что за изделие</t>
  </si>
  <si>
    <t>Не нашел фото на сайте у поставщика, в счете есть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</si>
  <si>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</si>
  <si>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45.1</t>
  </si>
  <si>
    <t>45.2</t>
  </si>
  <si>
    <t>45.3</t>
  </si>
  <si>
    <t>45.4</t>
  </si>
  <si>
    <t>45.5</t>
  </si>
  <si>
    <t>45.6</t>
  </si>
  <si>
    <t>Монтаж кронштейнов Т-образных L=400 по стенам зенитного фонаря цеха №5</t>
  </si>
  <si>
    <t>46.1</t>
  </si>
  <si>
    <t>Сверление отверстий</t>
  </si>
  <si>
    <t>какаких? Диаметр, глубина</t>
  </si>
  <si>
    <t>д10, гл.100мм</t>
  </si>
  <si>
    <t xml:space="preserve">Установка распорных анкерных болтов </t>
  </si>
  <si>
    <t>48.1</t>
  </si>
  <si>
    <t>Анкер болт с гайкой М10х95 цинк</t>
  </si>
  <si>
    <t>Герметизация примыканий в местах установки анкеров на кровле</t>
  </si>
  <si>
    <t>49.1</t>
  </si>
  <si>
    <t xml:space="preserve">Монтаж горизонтального лотка лестничного 400х100 </t>
  </si>
  <si>
    <t>50.1</t>
  </si>
  <si>
    <t>50.2</t>
  </si>
  <si>
    <t>50.3</t>
  </si>
  <si>
    <t>Монтаж кронштейнов Т-образных L=200 по парапету цеха №5 до опуска к ПС №24</t>
  </si>
  <si>
    <t>51.1</t>
  </si>
  <si>
    <t xml:space="preserve">Монтаж горизонтального лотка лестничного 200х100 </t>
  </si>
  <si>
    <t>52.1</t>
  </si>
  <si>
    <t>Монтаж вертикального лотка лестничного 200х100 с кровли цеха №5 в помещение ПС №24 на высоте до 12м с установкой лесов</t>
  </si>
  <si>
    <t>53.1</t>
  </si>
  <si>
    <t>54.1</t>
  </si>
  <si>
    <t>55.1</t>
  </si>
  <si>
    <t>56.1</t>
  </si>
  <si>
    <t>Прокладка кабеля АСБ 3х95 по горизонтальному лотку лестничному на высоте до 9м с креплением кабельными стяжками</t>
  </si>
  <si>
    <t>57.1</t>
  </si>
  <si>
    <t>Прокладка кабеля АСБ 3х95 по вертикальному лотку лестничному на высоте до 12м с креплением кабельными стяжками</t>
  </si>
  <si>
    <t>58.1</t>
  </si>
  <si>
    <t>Прокладка кабеля АСБ 3х95 по горизонтальному лестничному лотку с креплением кабельными стяжками</t>
  </si>
  <si>
    <t>59.1</t>
  </si>
  <si>
    <t>Прокладка кабеля АСБ 3х95 в лотках перфорированных по кровле цеха №5</t>
  </si>
  <si>
    <t>60.1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</si>
  <si>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</si>
  <si>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61.1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</si>
  <si>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</si>
  <si>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62.1</t>
  </si>
  <si>
    <t>Прокладка кабеля АСБ 3х95 в ПС №24 по вертикальному лотку лестничному на высоте до 12м с креплением кабельными стяжками</t>
  </si>
  <si>
    <t>63.1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</si>
  <si>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</si>
  <si>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</si>
  <si>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64.1</t>
  </si>
  <si>
    <t>количество</t>
  </si>
  <si>
    <t>опечатка</t>
  </si>
  <si>
    <t>Монтаж горизонтального лотка лестничного 200х100</t>
  </si>
  <si>
    <t>65.1</t>
  </si>
  <si>
    <t>Монтаж кронштейнов Т-образных L=200 по фасаду цеха №121</t>
  </si>
  <si>
    <t>66.1</t>
  </si>
  <si>
    <t>67.1</t>
  </si>
  <si>
    <t>Монтаж соединительных муфт на кабель АСБ 3х95</t>
  </si>
  <si>
    <t>68.1</t>
  </si>
  <si>
    <t>Муфта соединительная 3 СТп-10 (70-120) с соединителями</t>
  </si>
  <si>
    <t>69.1</t>
  </si>
  <si>
    <t>70.1</t>
  </si>
  <si>
    <t>71.1</t>
  </si>
  <si>
    <t>72.1</t>
  </si>
  <si>
    <t>73.1</t>
  </si>
  <si>
    <t>74.1</t>
  </si>
  <si>
    <t>75.1</t>
  </si>
  <si>
    <t>76.1</t>
  </si>
  <si>
    <t>Прокладка кабеля АСБ 3х95 по горизонтальному лестничному лотку по парапету до эстакады</t>
  </si>
  <si>
    <t>77.1</t>
  </si>
  <si>
    <t xml:space="preserve">Прокладка кабеля АСБ 3х95 по существующим кронштейнам эстакада высотой до 9м с креплением кабельными стяжками </t>
  </si>
  <si>
    <t>78.1</t>
  </si>
  <si>
    <t>Прокладка кабеля АСБ 3х95 по кронштейнам на фасаде цеха №121 в ПС №30 высотой до 9м с креплением кабельными стяжками</t>
  </si>
  <si>
    <t>79.1</t>
  </si>
  <si>
    <t>Прокладка кабеля АСБ 3х95 по кронштейнам в приямке и на стенах ПС №30 с креплением кабельными стяжками</t>
  </si>
  <si>
    <t>80.1</t>
  </si>
  <si>
    <t>Покраска кабеля  АСБ 3х95 огнезащитным составом толщиной слоя 0,8 ммв ПС-30 (20м)</t>
  </si>
  <si>
    <t>81.1</t>
  </si>
  <si>
    <t xml:space="preserve">Подъем кабеля и м/к лотков у на кровлю здания цеха  высотой до 14м </t>
  </si>
  <si>
    <t>В расценках учтены Краны на автомобильном ходу, грузоподъемность 16 т</t>
  </si>
  <si>
    <t>Пусконаладочные работы</t>
  </si>
  <si>
    <t>Испытания изоляции кабеля повышенным напряжением перед переключением</t>
  </si>
  <si>
    <t>испытание</t>
  </si>
  <si>
    <t>Испытания изоляции кабельной линии повышенным напряжением после переключения</t>
  </si>
  <si>
    <t>Фазировка кабельной линии</t>
  </si>
  <si>
    <t>жил</t>
  </si>
  <si>
    <t>Непредвиденные</t>
  </si>
  <si>
    <t>компл.</t>
  </si>
  <si>
    <t xml:space="preserve">Итого </t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</si>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</sst>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"/>
    <numFmt numFmtId="168" formatCode="0.000000"/>
    <numFmt numFmtId="169" formatCode="0.000"/>
  </numFmts>
  <fonts count="2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0" fillId="0" borderId="0">
      <alignment vertical="top"/>
    </xf>
    <xf numFmtId="0" fontId="20" fillId="0" borderId="0"/>
  </cellStyleXfs>
  <cellXfs count="166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Border="1" applyAlignment="1" applyProtection="1">
      <alignment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168" fontId="2" fillId="0" borderId="3" xfId="0" applyNumberFormat="1" applyFont="1" applyFill="1" applyBorder="1" applyAlignment="1" applyProtection="1">
      <alignment horizontal="center" vertical="top" wrapText="1"/>
    </xf>
    <xf numFmtId="169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2" borderId="3" xfId="0" applyNumberFormat="1" applyFont="1" applyFill="1" applyBorder="1" applyAlignment="1" applyProtection="1">
      <alignment horizontal="center" vertical="top" wrapText="1"/>
    </xf>
    <xf numFmtId="49" fontId="18" fillId="2" borderId="3" xfId="0" applyNumberFormat="1" applyFont="1" applyFill="1" applyBorder="1" applyAlignment="1" applyProtection="1">
      <alignment horizontal="left" vertical="top" wrapText="1"/>
    </xf>
    <xf numFmtId="0" fontId="18" fillId="2" borderId="3" xfId="0" applyNumberFormat="1" applyFont="1" applyFill="1" applyBorder="1" applyAlignment="1" applyProtection="1">
      <alignment vertical="top" wrapText="1"/>
    </xf>
    <xf numFmtId="0" fontId="18" fillId="2" borderId="3" xfId="0" applyNumberFormat="1" applyFont="1" applyFill="1" applyBorder="1" applyAlignment="1" applyProtection="1">
      <alignment horizontal="center" vertical="top" wrapText="1"/>
    </xf>
    <xf numFmtId="0" fontId="17" fillId="4" borderId="3" xfId="0" applyNumberFormat="1" applyFont="1" applyFill="1" applyBorder="1" applyAlignment="1" applyProtection="1">
      <alignment horizontal="center" vertical="top" wrapText="1"/>
    </xf>
    <xf numFmtId="49" fontId="18" fillId="4" borderId="3" xfId="0" applyNumberFormat="1" applyFont="1" applyFill="1" applyBorder="1" applyAlignment="1" applyProtection="1">
      <alignment horizontal="left" vertical="top" wrapText="1"/>
    </xf>
    <xf numFmtId="0" fontId="18" fillId="4" borderId="3" xfId="0" applyNumberFormat="1" applyFont="1" applyFill="1" applyBorder="1" applyAlignment="1" applyProtection="1">
      <alignment vertical="top" wrapText="1"/>
    </xf>
    <xf numFmtId="0" fontId="18" fillId="4" borderId="3" xfId="0" applyNumberFormat="1" applyFont="1" applyFill="1" applyBorder="1" applyAlignment="1" applyProtection="1">
      <alignment horizontal="center" vertical="top" wrapText="1"/>
    </xf>
    <xf numFmtId="0" fontId="1" fillId="0" borderId="0" xfId="1"/>
    <xf numFmtId="1" fontId="19" fillId="0" borderId="3" xfId="2" applyNumberFormat="1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 wrapText="1"/>
    </xf>
    <xf numFmtId="0" fontId="22" fillId="5" borderId="3" xfId="1" applyFont="1" applyFill="1" applyBorder="1" applyAlignment="1">
      <alignment horizontal="center" vertical="center" wrapText="1"/>
    </xf>
    <xf numFmtId="0" fontId="21" fillId="5" borderId="3" xfId="3" applyFont="1" applyFill="1" applyBorder="1" applyAlignment="1">
      <alignment horizontal="left" vertical="center" wrapText="1"/>
    </xf>
    <xf numFmtId="2" fontId="22" fillId="5" borderId="3" xfId="1" applyNumberFormat="1" applyFont="1" applyFill="1" applyBorder="1" applyAlignment="1">
      <alignment horizontal="center" vertical="center" wrapText="1"/>
    </xf>
    <xf numFmtId="0" fontId="22" fillId="6" borderId="3" xfId="1" applyFont="1" applyFill="1" applyBorder="1" applyAlignment="1">
      <alignment horizontal="center" vertical="center" wrapText="1"/>
    </xf>
    <xf numFmtId="0" fontId="22" fillId="0" borderId="3" xfId="3" applyFont="1" applyBorder="1" applyAlignment="1">
      <alignment horizontal="left" vertical="center" wrapText="1"/>
    </xf>
    <xf numFmtId="0" fontId="22" fillId="0" borderId="3" xfId="1" applyFont="1" applyBorder="1" applyAlignment="1">
      <alignment horizontal="center" vertical="center" wrapText="1"/>
    </xf>
    <xf numFmtId="1" fontId="22" fillId="2" borderId="3" xfId="1" applyNumberFormat="1" applyFont="1" applyFill="1" applyBorder="1" applyAlignment="1">
      <alignment horizontal="center" vertical="center" wrapText="1"/>
    </xf>
    <xf numFmtId="49" fontId="22" fillId="7" borderId="3" xfId="1" applyNumberFormat="1" applyFont="1" applyFill="1" applyBorder="1" applyAlignment="1">
      <alignment horizontal="center" vertical="center" wrapText="1"/>
    </xf>
    <xf numFmtId="0" fontId="22" fillId="7" borderId="3" xfId="3" applyFont="1" applyFill="1" applyBorder="1" applyAlignment="1">
      <alignment horizontal="left" vertical="center" wrapText="1"/>
    </xf>
    <xf numFmtId="0" fontId="22" fillId="7" borderId="3" xfId="1" applyFont="1" applyFill="1" applyBorder="1" applyAlignment="1">
      <alignment horizontal="center" vertical="center" wrapText="1"/>
    </xf>
    <xf numFmtId="49" fontId="22" fillId="8" borderId="3" xfId="1" applyNumberFormat="1" applyFont="1" applyFill="1" applyBorder="1" applyAlignment="1">
      <alignment horizontal="center" vertical="center" wrapText="1"/>
    </xf>
    <xf numFmtId="0" fontId="22" fillId="8" borderId="3" xfId="3" applyFont="1" applyFill="1" applyBorder="1" applyAlignment="1">
      <alignment horizontal="left" vertical="center" wrapText="1"/>
    </xf>
    <xf numFmtId="0" fontId="22" fillId="8" borderId="3" xfId="1" applyFont="1" applyFill="1" applyBorder="1" applyAlignment="1">
      <alignment horizontal="center" vertical="center" wrapText="1"/>
    </xf>
    <xf numFmtId="0" fontId="22" fillId="6" borderId="3" xfId="3" applyFont="1" applyFill="1" applyBorder="1" applyAlignment="1">
      <alignment horizontal="left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2" fontId="22" fillId="2" borderId="3" xfId="1" applyNumberFormat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23" fillId="5" borderId="3" xfId="1" applyFont="1" applyFill="1" applyBorder="1" applyAlignment="1">
      <alignment horizontal="center" vertical="center" wrapText="1"/>
    </xf>
    <xf numFmtId="0" fontId="19" fillId="5" borderId="3" xfId="3" applyFont="1" applyFill="1" applyBorder="1" applyAlignment="1">
      <alignment horizontal="left" vertical="center" wrapText="1"/>
    </xf>
    <xf numFmtId="2" fontId="23" fillId="5" borderId="3" xfId="1" applyNumberFormat="1" applyFont="1" applyFill="1" applyBorder="1" applyAlignment="1">
      <alignment horizontal="center" vertical="center" wrapText="1"/>
    </xf>
    <xf numFmtId="0" fontId="23" fillId="6" borderId="3" xfId="1" applyFont="1" applyFill="1" applyBorder="1" applyAlignment="1">
      <alignment horizontal="center" vertical="center" wrapText="1"/>
    </xf>
    <xf numFmtId="0" fontId="23" fillId="0" borderId="3" xfId="3" applyFont="1" applyBorder="1" applyAlignment="1">
      <alignment horizontal="left" vertical="center" wrapText="1"/>
    </xf>
    <xf numFmtId="0" fontId="23" fillId="0" borderId="3" xfId="1" applyFont="1" applyBorder="1" applyAlignment="1">
      <alignment horizontal="center" vertical="center" wrapText="1"/>
    </xf>
    <xf numFmtId="1" fontId="23" fillId="2" borderId="3" xfId="1" applyNumberFormat="1" applyFont="1" applyFill="1" applyBorder="1" applyAlignment="1">
      <alignment horizontal="center" vertical="center" wrapText="1"/>
    </xf>
    <xf numFmtId="49" fontId="23" fillId="7" borderId="3" xfId="1" applyNumberFormat="1" applyFont="1" applyFill="1" applyBorder="1" applyAlignment="1">
      <alignment horizontal="center" vertical="center" wrapText="1"/>
    </xf>
    <xf numFmtId="0" fontId="23" fillId="7" borderId="3" xfId="3" applyFont="1" applyFill="1" applyBorder="1" applyAlignment="1">
      <alignment horizontal="left" vertical="center" wrapText="1"/>
    </xf>
    <xf numFmtId="0" fontId="23" fillId="7" borderId="3" xfId="1" applyFont="1" applyFill="1" applyBorder="1" applyAlignment="1">
      <alignment horizontal="center" vertical="center" wrapText="1"/>
    </xf>
    <xf numFmtId="2" fontId="23" fillId="2" borderId="3" xfId="1" applyNumberFormat="1" applyFont="1" applyFill="1" applyBorder="1" applyAlignment="1">
      <alignment horizontal="center" vertical="center" wrapText="1"/>
    </xf>
    <xf numFmtId="0" fontId="23" fillId="6" borderId="3" xfId="3" applyFont="1" applyFill="1" applyBorder="1" applyAlignment="1">
      <alignment horizontal="left" vertical="center" wrapText="1"/>
    </xf>
    <xf numFmtId="167" fontId="23" fillId="2" borderId="3" xfId="1" applyNumberFormat="1" applyFont="1" applyFill="1" applyBorder="1" applyAlignment="1">
      <alignment horizontal="center" vertical="center" wrapText="1"/>
    </xf>
    <xf numFmtId="49" fontId="23" fillId="8" borderId="3" xfId="1" applyNumberFormat="1" applyFont="1" applyFill="1" applyBorder="1" applyAlignment="1">
      <alignment horizontal="center" vertical="center" wrapText="1"/>
    </xf>
    <xf numFmtId="0" fontId="23" fillId="8" borderId="3" xfId="3" applyFont="1" applyFill="1" applyBorder="1" applyAlignment="1">
      <alignment horizontal="left" vertical="center" wrapText="1"/>
    </xf>
    <xf numFmtId="0" fontId="23" fillId="8" borderId="3" xfId="1" applyFont="1" applyFill="1" applyBorder="1" applyAlignment="1">
      <alignment horizontal="center" vertical="center" wrapText="1"/>
    </xf>
    <xf numFmtId="0" fontId="22" fillId="9" borderId="3" xfId="1" applyFont="1" applyFill="1" applyBorder="1" applyAlignment="1">
      <alignment horizontal="center" vertical="center" wrapText="1"/>
    </xf>
    <xf numFmtId="0" fontId="22" fillId="9" borderId="3" xfId="3" applyFont="1" applyFill="1" applyBorder="1" applyAlignment="1">
      <alignment horizontal="left" vertical="center" wrapText="1"/>
    </xf>
    <xf numFmtId="1" fontId="22" fillId="9" borderId="3" xfId="1" applyNumberFormat="1" applyFont="1" applyFill="1" applyBorder="1" applyAlignment="1">
      <alignment horizontal="center" vertical="center" wrapText="1"/>
    </xf>
    <xf numFmtId="2" fontId="1" fillId="0" borderId="0" xfId="1" applyNumberFormat="1"/>
    <xf numFmtId="0" fontId="22" fillId="10" borderId="3" xfId="1" applyFont="1" applyFill="1" applyBorder="1" applyAlignment="1">
      <alignment horizontal="center" vertical="center" wrapText="1"/>
    </xf>
    <xf numFmtId="0" fontId="22" fillId="10" borderId="3" xfId="3" applyFont="1" applyFill="1" applyBorder="1" applyAlignment="1">
      <alignment horizontal="left" vertical="center" wrapText="1"/>
    </xf>
    <xf numFmtId="1" fontId="22" fillId="0" borderId="3" xfId="1" applyNumberFormat="1" applyFont="1" applyBorder="1" applyAlignment="1">
      <alignment horizontal="center" vertical="center" wrapText="1"/>
    </xf>
    <xf numFmtId="0" fontId="1" fillId="0" borderId="9" xfId="1" applyBorder="1"/>
    <xf numFmtId="49" fontId="22" fillId="10" borderId="3" xfId="1" applyNumberFormat="1" applyFont="1" applyFill="1" applyBorder="1" applyAlignment="1">
      <alignment horizontal="center" vertical="center" wrapText="1"/>
    </xf>
    <xf numFmtId="1" fontId="22" fillId="7" borderId="3" xfId="1" applyNumberFormat="1" applyFont="1" applyFill="1" applyBorder="1" applyAlignment="1">
      <alignment horizontal="center" vertical="center" wrapText="1"/>
    </xf>
    <xf numFmtId="0" fontId="23" fillId="11" borderId="3" xfId="1" applyFont="1" applyFill="1" applyBorder="1" applyAlignment="1">
      <alignment horizontal="center" vertical="center" wrapText="1"/>
    </xf>
    <xf numFmtId="0" fontId="22" fillId="11" borderId="3" xfId="3" applyFont="1" applyFill="1" applyBorder="1" applyAlignment="1">
      <alignment horizontal="left" vertical="center" wrapText="1"/>
    </xf>
    <xf numFmtId="0" fontId="23" fillId="11" borderId="3" xfId="3" applyFont="1" applyFill="1" applyBorder="1" applyAlignment="1">
      <alignment horizontal="left" vertical="center" wrapText="1"/>
    </xf>
    <xf numFmtId="2" fontId="23" fillId="11" borderId="3" xfId="1" applyNumberFormat="1" applyFont="1" applyFill="1" applyBorder="1" applyAlignment="1">
      <alignment horizontal="center" vertical="center" wrapText="1"/>
    </xf>
    <xf numFmtId="0" fontId="24" fillId="0" borderId="3" xfId="3" applyFont="1" applyBorder="1" applyAlignment="1">
      <alignment horizontal="right" wrapText="1"/>
    </xf>
    <xf numFmtId="0" fontId="24" fillId="0" borderId="3" xfId="3" applyFont="1" applyBorder="1" applyAlignment="1">
      <alignment horizontal="center" vertical="center" wrapText="1"/>
    </xf>
    <xf numFmtId="0" fontId="1" fillId="0" borderId="0" xfId="1" applyAlignment="1">
      <alignment wrapText="1"/>
    </xf>
    <xf numFmtId="1" fontId="22" fillId="12" borderId="3" xfId="1" applyNumberFormat="1" applyFont="1" applyFill="1" applyBorder="1" applyAlignment="1">
      <alignment horizontal="center" vertical="center" wrapText="1"/>
    </xf>
    <xf numFmtId="49" fontId="25" fillId="12" borderId="3" xfId="1" applyNumberFormat="1" applyFont="1" applyFill="1" applyBorder="1" applyAlignment="1">
      <alignment horizontal="center" vertical="center" wrapText="1"/>
    </xf>
    <xf numFmtId="0" fontId="25" fillId="12" borderId="3" xfId="3" applyFont="1" applyFill="1" applyBorder="1" applyAlignment="1">
      <alignment horizontal="left" vertical="center" wrapText="1"/>
    </xf>
    <xf numFmtId="0" fontId="25" fillId="12" borderId="3" xfId="1" applyFont="1" applyFill="1" applyBorder="1" applyAlignment="1">
      <alignment horizontal="center" vertical="center" wrapText="1"/>
    </xf>
    <xf numFmtId="1" fontId="25" fillId="12" borderId="3" xfId="1" applyNumberFormat="1" applyFont="1" applyFill="1" applyBorder="1" applyAlignment="1">
      <alignment horizontal="center" vertical="center" wrapText="1"/>
    </xf>
    <xf numFmtId="49" fontId="25" fillId="2" borderId="3" xfId="1" applyNumberFormat="1" applyFont="1" applyFill="1" applyBorder="1" applyAlignment="1">
      <alignment horizontal="center" vertical="center" wrapText="1"/>
    </xf>
    <xf numFmtId="0" fontId="25" fillId="2" borderId="3" xfId="3" applyFont="1" applyFill="1" applyBorder="1" applyAlignment="1">
      <alignment horizontal="left" vertical="center" wrapText="1"/>
    </xf>
    <xf numFmtId="0" fontId="25" fillId="2" borderId="3" xfId="1" applyFont="1" applyFill="1" applyBorder="1" applyAlignment="1">
      <alignment horizontal="center" vertical="center" wrapText="1"/>
    </xf>
    <xf numFmtId="49" fontId="25" fillId="13" borderId="3" xfId="1" applyNumberFormat="1" applyFont="1" applyFill="1" applyBorder="1" applyAlignment="1">
      <alignment horizontal="center" vertical="center" wrapText="1"/>
    </xf>
    <xf numFmtId="0" fontId="25" fillId="13" borderId="3" xfId="3" applyFont="1" applyFill="1" applyBorder="1" applyAlignment="1">
      <alignment horizontal="left" vertical="center" wrapText="1"/>
    </xf>
    <xf numFmtId="0" fontId="25" fillId="13" borderId="3" xfId="1" applyFont="1" applyFill="1" applyBorder="1" applyAlignment="1">
      <alignment horizontal="center" vertical="center" wrapText="1"/>
    </xf>
    <xf numFmtId="1" fontId="25" fillId="13" borderId="3" xfId="1" applyNumberFormat="1" applyFont="1" applyFill="1" applyBorder="1" applyAlignment="1">
      <alignment horizontal="center" vertical="center" wrapText="1"/>
    </xf>
    <xf numFmtId="0" fontId="26" fillId="0" borderId="0" xfId="1" applyFont="1"/>
    <xf numFmtId="49" fontId="25" fillId="14" borderId="3" xfId="1" applyNumberFormat="1" applyFont="1" applyFill="1" applyBorder="1" applyAlignment="1">
      <alignment horizontal="center" vertical="center" wrapText="1"/>
    </xf>
    <xf numFmtId="0" fontId="25" fillId="14" borderId="3" xfId="3" applyFont="1" applyFill="1" applyBorder="1" applyAlignment="1">
      <alignment horizontal="left" vertical="center" wrapText="1"/>
    </xf>
    <xf numFmtId="0" fontId="25" fillId="14" borderId="3" xfId="1" applyFont="1" applyFill="1" applyBorder="1" applyAlignment="1">
      <alignment horizontal="center" vertical="center" wrapText="1"/>
    </xf>
    <xf numFmtId="1" fontId="1" fillId="0" borderId="0" xfId="1" applyNumberFormat="1"/>
    <xf numFmtId="167" fontId="1" fillId="0" borderId="0" xfId="1" applyNumberFormat="1"/>
    <xf numFmtId="167" fontId="22" fillId="14" borderId="3" xfId="1" applyNumberFormat="1" applyFont="1" applyFill="1" applyBorder="1" applyAlignment="1">
      <alignment horizontal="center" vertical="center" wrapText="1"/>
    </xf>
    <xf numFmtId="1" fontId="22" fillId="14" borderId="3" xfId="1" applyNumberFormat="1" applyFont="1" applyFill="1" applyBorder="1" applyAlignment="1">
      <alignment horizontal="center" vertical="center" wrapText="1"/>
    </xf>
    <xf numFmtId="0" fontId="27" fillId="0" borderId="0" xfId="1" applyFont="1" applyAlignment="1">
      <alignment horizontal="center"/>
    </xf>
    <xf numFmtId="1" fontId="27" fillId="0" borderId="0" xfId="1" applyNumberFormat="1" applyFont="1" applyAlignment="1">
      <alignment horizontal="center"/>
    </xf>
    <xf numFmtId="167" fontId="27" fillId="0" borderId="0" xfId="1" applyNumberFormat="1" applyFont="1" applyAlignment="1">
      <alignment horizontal="center"/>
    </xf>
    <xf numFmtId="1" fontId="28" fillId="2" borderId="3" xfId="0" applyNumberFormat="1" applyFont="1" applyFill="1" applyBorder="1" applyAlignment="1" applyProtection="1">
      <alignment horizontal="center" vertical="top" wrapText="1"/>
    </xf>
    <xf numFmtId="1" fontId="28" fillId="4" borderId="3" xfId="0" applyNumberFormat="1" applyFont="1" applyFill="1" applyBorder="1" applyAlignment="1" applyProtection="1">
      <alignment horizontal="center" vertical="top" wrapText="1"/>
    </xf>
    <xf numFmtId="167" fontId="28" fillId="4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6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Alignment="1" applyProtection="1">
      <alignment horizontal="right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11" fillId="0" borderId="0" xfId="0" applyNumberFormat="1" applyFont="1" applyFill="1" applyBorder="1" applyAlignment="1" applyProtection="1">
      <alignment horizontal="right"/>
    </xf>
    <xf numFmtId="0" fontId="19" fillId="3" borderId="3" xfId="1" applyFont="1" applyFill="1" applyBorder="1" applyAlignment="1">
      <alignment horizontal="left" vertical="center" wrapText="1"/>
    </xf>
    <xf numFmtId="0" fontId="1" fillId="9" borderId="9" xfId="1" applyFill="1" applyBorder="1" applyAlignment="1">
      <alignment horizontal="center"/>
    </xf>
    <xf numFmtId="0" fontId="1" fillId="9" borderId="0" xfId="1" applyFill="1" applyAlignment="1">
      <alignment horizontal="center"/>
    </xf>
    <xf numFmtId="0" fontId="1" fillId="0" borderId="9" xfId="1" applyBorder="1" applyAlignment="1">
      <alignment horizontal="center"/>
    </xf>
    <xf numFmtId="0" fontId="1" fillId="0" borderId="0" xfId="1" applyAlignment="1">
      <alignment horizontal="center"/>
    </xf>
    <xf numFmtId="0" fontId="19" fillId="0" borderId="3" xfId="1" applyFont="1" applyBorder="1" applyAlignment="1">
      <alignment horizontal="center" vertical="center" wrapText="1"/>
    </xf>
    <xf numFmtId="4" fontId="19" fillId="0" borderId="3" xfId="1" applyNumberFormat="1" applyFont="1" applyBorder="1" applyAlignment="1">
      <alignment horizontal="center" vertical="center" wrapText="1"/>
    </xf>
    <xf numFmtId="4" fontId="19" fillId="0" borderId="7" xfId="1" applyNumberFormat="1" applyFont="1" applyBorder="1" applyAlignment="1">
      <alignment horizontal="center" vertical="center" wrapText="1"/>
    </xf>
    <xf numFmtId="4" fontId="19" fillId="0" borderId="8" xfId="1" applyNumberFormat="1" applyFont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left" vertical="center" wrapText="1"/>
    </xf>
  </cellXfs>
  <cellStyles count="4">
    <cellStyle name="ЛокСмМТСН" xfId="2" xr:uid="{42BDBC41-7234-45C7-A72C-CB7B9CFD5389}"/>
    <cellStyle name="Обычный" xfId="0" builtinId="0"/>
    <cellStyle name="Обычный 2" xfId="1" xr:uid="{B81FD8D5-A9B5-46E3-9ABE-C16618679891}"/>
    <cellStyle name="Обычный 2 2" xfId="3" xr:uid="{8B2807D0-B0B6-446A-9AA4-479342F49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X129"/>
  <sheetViews>
    <sheetView tabSelected="1" topLeftCell="A17" workbookViewId="0">
      <selection activeCell="K68" sqref="K68"/>
    </sheetView>
  </sheetViews>
  <sheetFormatPr defaultColWidth="9.140625" defaultRowHeight="11.25" customHeight="1" x14ac:dyDescent="0.2"/>
  <cols>
    <col min="1" max="1" width="11" style="1" customWidth="1"/>
    <col min="2" max="2" width="30.8554687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hidden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6" width="67.85546875" style="2" hidden="1" customWidth="1"/>
    <col min="17" max="17" width="101.85546875" style="2" hidden="1" customWidth="1"/>
    <col min="18" max="18" width="54.42578125" style="2" hidden="1" customWidth="1"/>
    <col min="19" max="20" width="129.28515625" style="2" hidden="1" customWidth="1"/>
    <col min="21" max="22" width="112.85546875" style="2" hidden="1" customWidth="1"/>
    <col min="23" max="23" width="61" style="2" hidden="1" customWidth="1"/>
    <col min="24" max="24" width="57.28515625" style="2" hidden="1" customWidth="1"/>
    <col min="25" max="16384" width="9.140625" style="1"/>
  </cols>
  <sheetData>
    <row r="1" spans="1:18" customFormat="1" ht="15" x14ac:dyDescent="0.25">
      <c r="A1" s="3"/>
      <c r="C1" s="152" t="s">
        <v>0</v>
      </c>
      <c r="D1" s="152"/>
      <c r="E1" s="152"/>
      <c r="F1" s="4"/>
      <c r="G1" s="4"/>
      <c r="H1" s="4"/>
      <c r="P1" s="5" t="s">
        <v>0</v>
      </c>
    </row>
    <row r="2" spans="1:18" customFormat="1" ht="13.5" customHeight="1" x14ac:dyDescent="0.25">
      <c r="A2" s="3"/>
      <c r="D2" s="6" t="s">
        <v>1</v>
      </c>
      <c r="H2" s="7"/>
    </row>
    <row r="3" spans="1:18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18" customFormat="1" ht="18" x14ac:dyDescent="0.25">
      <c r="B4" s="7"/>
      <c r="D4" s="8" t="s">
        <v>2</v>
      </c>
      <c r="E4" s="9" t="s">
        <v>3</v>
      </c>
      <c r="G4" s="9"/>
      <c r="H4" s="7"/>
    </row>
    <row r="5" spans="1:18" customFormat="1" ht="13.5" customHeight="1" x14ac:dyDescent="0.25">
      <c r="B5" s="9"/>
      <c r="C5" s="10"/>
      <c r="D5" s="11" t="s">
        <v>4</v>
      </c>
      <c r="E5" s="9"/>
      <c r="F5" s="9"/>
      <c r="G5" s="9"/>
      <c r="H5" s="7"/>
    </row>
    <row r="6" spans="1:18" customFormat="1" ht="13.5" customHeight="1" x14ac:dyDescent="0.25">
      <c r="B6" s="9"/>
      <c r="C6" s="10"/>
      <c r="D6" s="11"/>
      <c r="E6" s="9"/>
      <c r="F6" s="9"/>
      <c r="G6" s="9"/>
      <c r="H6" s="7"/>
    </row>
    <row r="7" spans="1:18" customFormat="1" ht="26.25" x14ac:dyDescent="0.25">
      <c r="A7" s="12" t="s">
        <v>5</v>
      </c>
      <c r="B7" s="153" t="s">
        <v>6</v>
      </c>
      <c r="C7" s="153"/>
      <c r="D7" s="153"/>
      <c r="E7" s="153"/>
      <c r="F7" s="153"/>
      <c r="G7" s="13"/>
      <c r="H7" s="7"/>
      <c r="Q7" s="5" t="s">
        <v>6</v>
      </c>
    </row>
    <row r="8" spans="1:18" customFormat="1" ht="13.5" customHeight="1" x14ac:dyDescent="0.25">
      <c r="A8" s="9"/>
      <c r="B8" s="9"/>
      <c r="C8" s="9"/>
      <c r="D8" s="6" t="s">
        <v>7</v>
      </c>
      <c r="E8" s="9"/>
      <c r="F8" s="9"/>
      <c r="G8" s="9"/>
      <c r="H8" s="7"/>
    </row>
    <row r="9" spans="1:18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18" customFormat="1" ht="18" x14ac:dyDescent="0.25">
      <c r="B10" s="3" t="s">
        <v>8</v>
      </c>
      <c r="C10" s="154" t="s">
        <v>9</v>
      </c>
      <c r="D10" s="154"/>
      <c r="E10" s="9"/>
      <c r="F10" s="9"/>
      <c r="G10" s="9"/>
      <c r="H10" s="7"/>
      <c r="R10" s="5" t="s">
        <v>9</v>
      </c>
    </row>
    <row r="11" spans="1:18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18" customFormat="1" ht="13.5" customHeight="1" x14ac:dyDescent="0.25">
      <c r="B12" s="3"/>
      <c r="C12" s="3"/>
      <c r="D12" s="3"/>
      <c r="E12" s="15" t="s">
        <v>10</v>
      </c>
      <c r="F12" s="146"/>
      <c r="G12" s="146"/>
      <c r="H12" s="7"/>
    </row>
    <row r="13" spans="1:18" customFormat="1" ht="13.5" customHeight="1" x14ac:dyDescent="0.25">
      <c r="B13" s="3"/>
      <c r="C13" s="3"/>
      <c r="D13" s="3"/>
      <c r="E13" s="15" t="s">
        <v>11</v>
      </c>
      <c r="F13" s="155">
        <v>1929.62</v>
      </c>
      <c r="G13" s="146"/>
      <c r="H13" s="7"/>
    </row>
    <row r="14" spans="1:18" customFormat="1" ht="13.5" customHeight="1" x14ac:dyDescent="0.25">
      <c r="A14" s="7"/>
      <c r="D14" s="7"/>
      <c r="E14" s="15" t="s">
        <v>12</v>
      </c>
      <c r="F14" s="146"/>
      <c r="G14" s="146"/>
      <c r="H14" s="16"/>
      <c r="I14" s="17"/>
      <c r="J14" s="17"/>
      <c r="K14" s="17"/>
    </row>
    <row r="15" spans="1:18" customFormat="1" ht="13.5" customHeight="1" x14ac:dyDescent="0.25">
      <c r="A15" s="7"/>
      <c r="D15" s="18"/>
      <c r="E15" s="15" t="s">
        <v>13</v>
      </c>
      <c r="F15" s="147">
        <v>0</v>
      </c>
      <c r="G15" s="146"/>
    </row>
    <row r="16" spans="1:18" customFormat="1" ht="13.5" customHeight="1" x14ac:dyDescent="0.25">
      <c r="D16" s="18"/>
      <c r="E16" s="15" t="s">
        <v>14</v>
      </c>
      <c r="F16" s="147">
        <v>0</v>
      </c>
      <c r="G16" s="146"/>
      <c r="H16" s="19"/>
      <c r="I16" s="19"/>
    </row>
    <row r="17" spans="1:20" customFormat="1" ht="15" x14ac:dyDescent="0.25">
      <c r="B17" s="3"/>
      <c r="C17" s="18"/>
      <c r="D17" s="18"/>
      <c r="E17" s="18"/>
      <c r="F17" s="18"/>
      <c r="G17" s="18"/>
      <c r="H17" s="18"/>
    </row>
    <row r="18" spans="1:20" customFormat="1" ht="28.5" customHeight="1" x14ac:dyDescent="0.25">
      <c r="A18" s="148" t="s">
        <v>15</v>
      </c>
      <c r="B18" s="149" t="s">
        <v>16</v>
      </c>
      <c r="C18" s="148" t="s">
        <v>17</v>
      </c>
      <c r="D18" s="148" t="s">
        <v>18</v>
      </c>
      <c r="E18" s="148" t="s">
        <v>19</v>
      </c>
      <c r="F18" s="150" t="s">
        <v>20</v>
      </c>
      <c r="G18" s="151"/>
    </row>
    <row r="19" spans="1:20" customFormat="1" ht="18" hidden="1" customHeight="1" x14ac:dyDescent="0.25">
      <c r="A19" s="148"/>
      <c r="B19" s="149"/>
      <c r="C19" s="148"/>
      <c r="D19" s="148"/>
      <c r="E19" s="148"/>
      <c r="F19" s="20" t="s">
        <v>21</v>
      </c>
      <c r="G19" s="20" t="s">
        <v>22</v>
      </c>
      <c r="H19" s="21"/>
    </row>
    <row r="20" spans="1:20" customFormat="1" ht="12" hidden="1" customHeight="1" x14ac:dyDescent="0.25">
      <c r="A20" s="22">
        <v>1</v>
      </c>
      <c r="B20" s="22" t="s">
        <v>23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0" customFormat="1" ht="15" hidden="1" x14ac:dyDescent="0.25">
      <c r="A21" s="142" t="s">
        <v>24</v>
      </c>
      <c r="B21" s="142"/>
      <c r="C21" s="142"/>
      <c r="D21" s="142"/>
      <c r="E21" s="142"/>
      <c r="F21" s="142"/>
      <c r="G21" s="142"/>
      <c r="H21" s="23"/>
      <c r="S21" s="24" t="s">
        <v>24</v>
      </c>
    </row>
    <row r="22" spans="1:20" customFormat="1" ht="15" hidden="1" x14ac:dyDescent="0.25">
      <c r="A22" s="142" t="s">
        <v>25</v>
      </c>
      <c r="B22" s="142"/>
      <c r="C22" s="142"/>
      <c r="D22" s="142"/>
      <c r="E22" s="142"/>
      <c r="F22" s="142"/>
      <c r="G22" s="142"/>
      <c r="H22" s="23"/>
      <c r="S22" s="24"/>
      <c r="T22" s="24" t="s">
        <v>25</v>
      </c>
    </row>
    <row r="23" spans="1:20" customFormat="1" ht="22.5" hidden="1" x14ac:dyDescent="0.25">
      <c r="A23" s="25">
        <f>IF(J23&lt;&gt;"",COUNTA(J$1:J23),"")</f>
        <v>1</v>
      </c>
      <c r="B23" s="26" t="s">
        <v>26</v>
      </c>
      <c r="C23" s="27" t="s">
        <v>27</v>
      </c>
      <c r="D23" s="28" t="s">
        <v>28</v>
      </c>
      <c r="E23" s="29">
        <v>2.4000000000000001E-4</v>
      </c>
      <c r="F23" s="30"/>
      <c r="G23" s="31"/>
      <c r="H23" s="32"/>
      <c r="J23" s="1" t="s">
        <v>29</v>
      </c>
      <c r="S23" s="24"/>
      <c r="T23" s="24"/>
    </row>
    <row r="24" spans="1:20" customFormat="1" ht="15" hidden="1" x14ac:dyDescent="0.25">
      <c r="A24" s="25">
        <f>IF(J24&lt;&gt;"",COUNTA(J$1:J24),"")</f>
        <v>2</v>
      </c>
      <c r="B24" s="26" t="s">
        <v>30</v>
      </c>
      <c r="C24" s="27" t="s">
        <v>31</v>
      </c>
      <c r="D24" s="28" t="s">
        <v>28</v>
      </c>
      <c r="E24" s="33">
        <v>1.44E-2</v>
      </c>
      <c r="F24" s="30"/>
      <c r="G24" s="31"/>
      <c r="H24" s="32"/>
      <c r="J24" s="1" t="s">
        <v>29</v>
      </c>
      <c r="S24" s="24"/>
      <c r="T24" s="24"/>
    </row>
    <row r="25" spans="1:20" customFormat="1" ht="15" hidden="1" x14ac:dyDescent="0.25">
      <c r="A25" s="25">
        <f>IF(J25&lt;&gt;"",COUNTA(J$1:J25),"")</f>
        <v>3</v>
      </c>
      <c r="B25" s="26" t="s">
        <v>32</v>
      </c>
      <c r="C25" s="27" t="s">
        <v>33</v>
      </c>
      <c r="D25" s="28" t="s">
        <v>28</v>
      </c>
      <c r="E25" s="33">
        <v>2.0000000000000001E-4</v>
      </c>
      <c r="F25" s="30"/>
      <c r="G25" s="31"/>
      <c r="H25" s="32"/>
      <c r="J25" s="1" t="s">
        <v>29</v>
      </c>
      <c r="S25" s="24"/>
      <c r="T25" s="24"/>
    </row>
    <row r="26" spans="1:20" customFormat="1" ht="15" hidden="1" x14ac:dyDescent="0.25">
      <c r="A26" s="25">
        <f>IF(J26&lt;&gt;"",COUNTA(J$1:J26),"")</f>
        <v>4</v>
      </c>
      <c r="B26" s="26" t="s">
        <v>34</v>
      </c>
      <c r="C26" s="27" t="s">
        <v>35</v>
      </c>
      <c r="D26" s="28" t="s">
        <v>36</v>
      </c>
      <c r="E26" s="33">
        <v>4.7382</v>
      </c>
      <c r="F26" s="30"/>
      <c r="G26" s="31"/>
      <c r="H26" s="32"/>
      <c r="J26" s="1" t="s">
        <v>29</v>
      </c>
      <c r="S26" s="24"/>
      <c r="T26" s="24"/>
    </row>
    <row r="27" spans="1:20" customFormat="1" ht="15" hidden="1" x14ac:dyDescent="0.25">
      <c r="A27" s="25">
        <f>IF(J27&lt;&gt;"",COUNTA(J$1:J27),"")</f>
        <v>5</v>
      </c>
      <c r="B27" s="26" t="s">
        <v>37</v>
      </c>
      <c r="C27" s="27" t="s">
        <v>38</v>
      </c>
      <c r="D27" s="28" t="s">
        <v>39</v>
      </c>
      <c r="E27" s="29">
        <v>1.43577</v>
      </c>
      <c r="F27" s="30"/>
      <c r="G27" s="31"/>
      <c r="H27" s="32"/>
      <c r="J27" s="1" t="s">
        <v>29</v>
      </c>
      <c r="S27" s="24"/>
      <c r="T27" s="24"/>
    </row>
    <row r="28" spans="1:20" customFormat="1" ht="15" hidden="1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36</v>
      </c>
      <c r="E28" s="29">
        <v>0.23008000000000001</v>
      </c>
      <c r="F28" s="30"/>
      <c r="G28" s="31"/>
      <c r="H28" s="32"/>
      <c r="J28" s="1" t="s">
        <v>29</v>
      </c>
      <c r="S28" s="24"/>
      <c r="T28" s="24"/>
    </row>
    <row r="29" spans="1:20" customFormat="1" ht="15" hidden="1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44</v>
      </c>
      <c r="E29" s="34">
        <v>11.336275499999999</v>
      </c>
      <c r="F29" s="30"/>
      <c r="G29" s="31"/>
      <c r="H29" s="32"/>
      <c r="J29" s="1" t="s">
        <v>29</v>
      </c>
      <c r="S29" s="24"/>
      <c r="T29" s="24"/>
    </row>
    <row r="30" spans="1:20" customFormat="1" ht="15" hidden="1" x14ac:dyDescent="0.25">
      <c r="A30" s="25">
        <f>IF(J30&lt;&gt;"",COUNTA(J$1:J30),"")</f>
        <v>8</v>
      </c>
      <c r="B30" s="26" t="s">
        <v>45</v>
      </c>
      <c r="C30" s="27" t="s">
        <v>46</v>
      </c>
      <c r="D30" s="28" t="s">
        <v>47</v>
      </c>
      <c r="E30" s="33">
        <v>8.5464000000000002</v>
      </c>
      <c r="F30" s="30"/>
      <c r="G30" s="31"/>
      <c r="H30" s="32"/>
      <c r="J30" s="1" t="s">
        <v>29</v>
      </c>
      <c r="S30" s="24"/>
      <c r="T30" s="24"/>
    </row>
    <row r="31" spans="1:20" customFormat="1" ht="15" hidden="1" x14ac:dyDescent="0.25">
      <c r="A31" s="25">
        <f>IF(J31&lt;&gt;"",COUNTA(J$1:J31),"")</f>
        <v>9</v>
      </c>
      <c r="B31" s="26" t="s">
        <v>48</v>
      </c>
      <c r="C31" s="27" t="s">
        <v>49</v>
      </c>
      <c r="D31" s="28" t="s">
        <v>50</v>
      </c>
      <c r="E31" s="35">
        <v>9.76</v>
      </c>
      <c r="F31" s="30"/>
      <c r="G31" s="31"/>
      <c r="H31" s="32"/>
      <c r="J31" s="1" t="s">
        <v>29</v>
      </c>
      <c r="S31" s="24"/>
      <c r="T31" s="24"/>
    </row>
    <row r="32" spans="1:20" customFormat="1" ht="15" hidden="1" x14ac:dyDescent="0.25">
      <c r="A32" s="25">
        <f>IF(J32&lt;&gt;"",COUNTA(J$1:J32),"")</f>
        <v>10</v>
      </c>
      <c r="B32" s="26" t="s">
        <v>51</v>
      </c>
      <c r="C32" s="27" t="s">
        <v>52</v>
      </c>
      <c r="D32" s="28" t="s">
        <v>39</v>
      </c>
      <c r="E32" s="36">
        <v>0.6</v>
      </c>
      <c r="F32" s="30"/>
      <c r="G32" s="31"/>
      <c r="H32" s="32"/>
      <c r="J32" s="1" t="s">
        <v>29</v>
      </c>
      <c r="S32" s="24"/>
      <c r="T32" s="24"/>
    </row>
    <row r="33" spans="1:20" customFormat="1" ht="15" hidden="1" x14ac:dyDescent="0.25">
      <c r="A33" s="25">
        <f>IF(J33&lt;&gt;"",COUNTA(J$1:J33),"")</f>
        <v>11</v>
      </c>
      <c r="B33" s="26" t="s">
        <v>53</v>
      </c>
      <c r="C33" s="27" t="s">
        <v>54</v>
      </c>
      <c r="D33" s="28" t="s">
        <v>39</v>
      </c>
      <c r="E33" s="35">
        <v>2.88</v>
      </c>
      <c r="F33" s="30"/>
      <c r="G33" s="31"/>
      <c r="H33" s="32"/>
      <c r="J33" s="1" t="s">
        <v>29</v>
      </c>
      <c r="S33" s="24"/>
      <c r="T33" s="24"/>
    </row>
    <row r="34" spans="1:20" customFormat="1" ht="15" hidden="1" x14ac:dyDescent="0.25">
      <c r="A34" s="25">
        <f>IF(J34&lt;&gt;"",COUNTA(J$1:J34),"")</f>
        <v>12</v>
      </c>
      <c r="B34" s="26" t="s">
        <v>55</v>
      </c>
      <c r="C34" s="27" t="s">
        <v>56</v>
      </c>
      <c r="D34" s="28" t="s">
        <v>28</v>
      </c>
      <c r="E34" s="37">
        <v>5.4060000000000002E-3</v>
      </c>
      <c r="F34" s="30"/>
      <c r="G34" s="31"/>
      <c r="H34" s="32"/>
      <c r="J34" s="1" t="s">
        <v>29</v>
      </c>
      <c r="S34" s="24"/>
      <c r="T34" s="24"/>
    </row>
    <row r="35" spans="1:20" customFormat="1" ht="15" hidden="1" x14ac:dyDescent="0.25">
      <c r="A35" s="25">
        <f>IF(J35&lt;&gt;"",COUNTA(J$1:J35),"")</f>
        <v>13</v>
      </c>
      <c r="B35" s="26" t="s">
        <v>57</v>
      </c>
      <c r="C35" s="27" t="s">
        <v>58</v>
      </c>
      <c r="D35" s="28" t="s">
        <v>39</v>
      </c>
      <c r="E35" s="37">
        <v>16.209147999999999</v>
      </c>
      <c r="F35" s="30"/>
      <c r="G35" s="31"/>
      <c r="H35" s="32"/>
      <c r="J35" s="1" t="s">
        <v>29</v>
      </c>
      <c r="S35" s="24"/>
      <c r="T35" s="24"/>
    </row>
    <row r="36" spans="1:20" customFormat="1" ht="15" hidden="1" x14ac:dyDescent="0.25">
      <c r="A36" s="25">
        <f>IF(J36&lt;&gt;"",COUNTA(J$1:J36),"")</f>
        <v>14</v>
      </c>
      <c r="B36" s="26" t="s">
        <v>59</v>
      </c>
      <c r="C36" s="27" t="s">
        <v>60</v>
      </c>
      <c r="D36" s="28" t="s">
        <v>28</v>
      </c>
      <c r="E36" s="34">
        <v>1.2198000000000001E-3</v>
      </c>
      <c r="F36" s="30"/>
      <c r="G36" s="31"/>
      <c r="H36" s="32"/>
      <c r="J36" s="1" t="s">
        <v>29</v>
      </c>
      <c r="S36" s="24"/>
      <c r="T36" s="24"/>
    </row>
    <row r="37" spans="1:20" customFormat="1" ht="22.5" hidden="1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28</v>
      </c>
      <c r="E37" s="34">
        <v>4.2599999999999999E-5</v>
      </c>
      <c r="F37" s="30"/>
      <c r="G37" s="31"/>
      <c r="H37" s="32"/>
      <c r="J37" s="1" t="s">
        <v>29</v>
      </c>
      <c r="S37" s="24"/>
      <c r="T37" s="24"/>
    </row>
    <row r="38" spans="1:20" customFormat="1" ht="15" hidden="1" x14ac:dyDescent="0.25">
      <c r="A38" s="25">
        <f>IF(J38&lt;&gt;"",COUNTA(J$1:J38),"")</f>
        <v>16</v>
      </c>
      <c r="B38" s="26" t="s">
        <v>63</v>
      </c>
      <c r="C38" s="27" t="s">
        <v>64</v>
      </c>
      <c r="D38" s="28" t="s">
        <v>39</v>
      </c>
      <c r="E38" s="37">
        <v>13.107028</v>
      </c>
      <c r="F38" s="30"/>
      <c r="G38" s="31"/>
      <c r="H38" s="32"/>
      <c r="J38" s="1" t="s">
        <v>29</v>
      </c>
      <c r="S38" s="24"/>
      <c r="T38" s="24"/>
    </row>
    <row r="39" spans="1:20" customFormat="1" ht="15" hidden="1" x14ac:dyDescent="0.25">
      <c r="A39" s="25">
        <f>IF(J39&lt;&gt;"",COUNTA(J$1:J39),"")</f>
        <v>17</v>
      </c>
      <c r="B39" s="26" t="s">
        <v>65</v>
      </c>
      <c r="C39" s="27" t="s">
        <v>66</v>
      </c>
      <c r="D39" s="28" t="s">
        <v>28</v>
      </c>
      <c r="E39" s="34">
        <v>3.18E-5</v>
      </c>
      <c r="F39" s="30"/>
      <c r="G39" s="31"/>
      <c r="H39" s="32"/>
      <c r="J39" s="1" t="s">
        <v>29</v>
      </c>
      <c r="S39" s="24"/>
      <c r="T39" s="24"/>
    </row>
    <row r="40" spans="1:20" customFormat="1" ht="15" hidden="1" x14ac:dyDescent="0.25">
      <c r="A40" s="25">
        <f>IF(J40&lt;&gt;"",COUNTA(J$1:J40),"")</f>
        <v>18</v>
      </c>
      <c r="B40" s="26" t="s">
        <v>67</v>
      </c>
      <c r="C40" s="27" t="s">
        <v>68</v>
      </c>
      <c r="D40" s="28" t="s">
        <v>69</v>
      </c>
      <c r="E40" s="38">
        <v>0.76800000000000002</v>
      </c>
      <c r="F40" s="30"/>
      <c r="G40" s="31"/>
      <c r="H40" s="32"/>
      <c r="J40" s="1" t="s">
        <v>29</v>
      </c>
      <c r="S40" s="24"/>
      <c r="T40" s="24"/>
    </row>
    <row r="41" spans="1:20" customFormat="1" ht="33.75" hidden="1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69</v>
      </c>
      <c r="E41" s="38">
        <v>0.64800000000000002</v>
      </c>
      <c r="F41" s="30"/>
      <c r="G41" s="31"/>
      <c r="H41" s="32"/>
      <c r="J41" s="1" t="s">
        <v>29</v>
      </c>
      <c r="S41" s="24"/>
      <c r="T41" s="24"/>
    </row>
    <row r="42" spans="1:20" customFormat="1" ht="15" hidden="1" x14ac:dyDescent="0.25">
      <c r="A42" s="25">
        <f>IF(J42&lt;&gt;"",COUNTA(J$1:J42),"")</f>
        <v>20</v>
      </c>
      <c r="B42" s="26" t="s">
        <v>72</v>
      </c>
      <c r="C42" s="27" t="s">
        <v>73</v>
      </c>
      <c r="D42" s="28" t="s">
        <v>28</v>
      </c>
      <c r="E42" s="34">
        <v>2.0534400000000001E-2</v>
      </c>
      <c r="F42" s="30"/>
      <c r="G42" s="31"/>
      <c r="H42" s="32"/>
      <c r="J42" s="1" t="s">
        <v>29</v>
      </c>
      <c r="S42" s="24"/>
      <c r="T42" s="24"/>
    </row>
    <row r="43" spans="1:20" customFormat="1" ht="15" hidden="1" x14ac:dyDescent="0.25">
      <c r="A43" s="25">
        <f>IF(J43&lt;&gt;"",COUNTA(J$1:J43),"")</f>
        <v>21</v>
      </c>
      <c r="B43" s="26" t="s">
        <v>74</v>
      </c>
      <c r="C43" s="27" t="s">
        <v>75</v>
      </c>
      <c r="D43" s="28" t="s">
        <v>50</v>
      </c>
      <c r="E43" s="37">
        <v>2.3179810000000001</v>
      </c>
      <c r="F43" s="30"/>
      <c r="G43" s="31"/>
      <c r="H43" s="32"/>
      <c r="J43" s="1" t="s">
        <v>29</v>
      </c>
      <c r="S43" s="24"/>
      <c r="T43" s="24"/>
    </row>
    <row r="44" spans="1:20" customFormat="1" ht="22.5" hidden="1" x14ac:dyDescent="0.25">
      <c r="A44" s="25">
        <f>IF(J44&lt;&gt;"",COUNTA(J$1:J44),"")</f>
        <v>22</v>
      </c>
      <c r="B44" s="26" t="s">
        <v>76</v>
      </c>
      <c r="C44" s="27" t="s">
        <v>77</v>
      </c>
      <c r="D44" s="28" t="s">
        <v>50</v>
      </c>
      <c r="E44" s="37">
        <v>5.374377</v>
      </c>
      <c r="F44" s="30"/>
      <c r="G44" s="31"/>
      <c r="H44" s="32"/>
      <c r="J44" s="1" t="s">
        <v>29</v>
      </c>
      <c r="S44" s="24"/>
      <c r="T44" s="24"/>
    </row>
    <row r="45" spans="1:20" customFormat="1" ht="22.5" hidden="1" x14ac:dyDescent="0.25">
      <c r="A45" s="25">
        <f>IF(J45&lt;&gt;"",COUNTA(J$1:J45),"")</f>
        <v>23</v>
      </c>
      <c r="B45" s="26" t="s">
        <v>78</v>
      </c>
      <c r="C45" s="27" t="s">
        <v>79</v>
      </c>
      <c r="D45" s="28" t="s">
        <v>39</v>
      </c>
      <c r="E45" s="38">
        <v>6.4000000000000001E-2</v>
      </c>
      <c r="F45" s="30"/>
      <c r="G45" s="31"/>
      <c r="H45" s="32"/>
      <c r="J45" s="1" t="s">
        <v>29</v>
      </c>
      <c r="S45" s="24"/>
      <c r="T45" s="24"/>
    </row>
    <row r="46" spans="1:20" customFormat="1" ht="15" hidden="1" x14ac:dyDescent="0.25">
      <c r="A46" s="25">
        <f>IF(J46&lt;&gt;"",COUNTA(J$1:J46),"")</f>
        <v>24</v>
      </c>
      <c r="B46" s="26" t="s">
        <v>80</v>
      </c>
      <c r="C46" s="27" t="s">
        <v>81</v>
      </c>
      <c r="D46" s="28" t="s">
        <v>39</v>
      </c>
      <c r="E46" s="35">
        <v>9.76</v>
      </c>
      <c r="F46" s="30"/>
      <c r="G46" s="31"/>
      <c r="H46" s="32"/>
      <c r="J46" s="1" t="s">
        <v>29</v>
      </c>
      <c r="S46" s="24"/>
      <c r="T46" s="24"/>
    </row>
    <row r="47" spans="1:20" customFormat="1" ht="15" hidden="1" x14ac:dyDescent="0.25">
      <c r="A47" s="25">
        <f>IF(J47&lt;&gt;"",COUNTA(J$1:J47),"")</f>
        <v>25</v>
      </c>
      <c r="B47" s="26" t="s">
        <v>82</v>
      </c>
      <c r="C47" s="27" t="s">
        <v>83</v>
      </c>
      <c r="D47" s="28" t="s">
        <v>28</v>
      </c>
      <c r="E47" s="34">
        <v>2.385E-4</v>
      </c>
      <c r="F47" s="30"/>
      <c r="G47" s="31"/>
      <c r="H47" s="32"/>
      <c r="J47" s="1" t="s">
        <v>29</v>
      </c>
      <c r="S47" s="24"/>
      <c r="T47" s="24"/>
    </row>
    <row r="48" spans="1:20" customFormat="1" ht="33.75" hidden="1" x14ac:dyDescent="0.25">
      <c r="A48" s="25">
        <f>IF(J48&lt;&gt;"",COUNTA(J$1:J48),"")</f>
        <v>26</v>
      </c>
      <c r="B48" s="26" t="s">
        <v>84</v>
      </c>
      <c r="C48" s="27" t="s">
        <v>85</v>
      </c>
      <c r="D48" s="28" t="s">
        <v>28</v>
      </c>
      <c r="E48" s="29">
        <v>3.0210000000000001E-2</v>
      </c>
      <c r="F48" s="30"/>
      <c r="G48" s="31"/>
      <c r="H48" s="32"/>
      <c r="J48" s="1" t="s">
        <v>29</v>
      </c>
      <c r="S48" s="24"/>
      <c r="T48" s="24"/>
    </row>
    <row r="49" spans="1:20" customFormat="1" ht="33.75" hidden="1" x14ac:dyDescent="0.25">
      <c r="A49" s="25">
        <f>IF(J49&lt;&gt;"",COUNTA(J$1:J49),"")</f>
        <v>27</v>
      </c>
      <c r="B49" s="26" t="s">
        <v>86</v>
      </c>
      <c r="C49" s="27" t="s">
        <v>87</v>
      </c>
      <c r="D49" s="28" t="s">
        <v>47</v>
      </c>
      <c r="E49" s="29">
        <v>2.5440000000000001E-2</v>
      </c>
      <c r="F49" s="30"/>
      <c r="G49" s="31"/>
      <c r="H49" s="32"/>
      <c r="J49" s="1" t="s">
        <v>29</v>
      </c>
      <c r="S49" s="24"/>
      <c r="T49" s="24"/>
    </row>
    <row r="50" spans="1:20" customFormat="1" ht="15" hidden="1" x14ac:dyDescent="0.25">
      <c r="A50" s="25">
        <f>IF(J50&lt;&gt;"",COUNTA(J$1:J50),"")</f>
        <v>28</v>
      </c>
      <c r="B50" s="26" t="s">
        <v>88</v>
      </c>
      <c r="C50" s="27" t="s">
        <v>89</v>
      </c>
      <c r="D50" s="28" t="s">
        <v>28</v>
      </c>
      <c r="E50" s="34">
        <v>6.3600000000000001E-5</v>
      </c>
      <c r="F50" s="30"/>
      <c r="G50" s="31"/>
      <c r="H50" s="32"/>
      <c r="J50" s="1" t="s">
        <v>29</v>
      </c>
      <c r="S50" s="24"/>
      <c r="T50" s="24"/>
    </row>
    <row r="51" spans="1:20" customFormat="1" ht="15" hidden="1" x14ac:dyDescent="0.25">
      <c r="A51" s="25">
        <f>IF(J51&lt;&gt;"",COUNTA(J$1:J51),"")</f>
        <v>29</v>
      </c>
      <c r="B51" s="26" t="s">
        <v>90</v>
      </c>
      <c r="C51" s="27" t="s">
        <v>91</v>
      </c>
      <c r="D51" s="28" t="s">
        <v>28</v>
      </c>
      <c r="E51" s="34">
        <v>4.7222999999999996E-3</v>
      </c>
      <c r="F51" s="30"/>
      <c r="G51" s="31"/>
      <c r="H51" s="32"/>
      <c r="J51" s="1" t="s">
        <v>29</v>
      </c>
      <c r="S51" s="24"/>
      <c r="T51" s="24"/>
    </row>
    <row r="52" spans="1:20" customFormat="1" ht="22.5" hidden="1" x14ac:dyDescent="0.25">
      <c r="A52" s="25">
        <f>IF(J52&lt;&gt;"",COUNTA(J$1:J52),"")</f>
        <v>30</v>
      </c>
      <c r="B52" s="26" t="s">
        <v>92</v>
      </c>
      <c r="C52" s="27" t="s">
        <v>93</v>
      </c>
      <c r="D52" s="28" t="s">
        <v>28</v>
      </c>
      <c r="E52" s="29">
        <v>8.2799999999999992E-3</v>
      </c>
      <c r="F52" s="30"/>
      <c r="G52" s="31"/>
      <c r="H52" s="32"/>
      <c r="J52" s="1" t="s">
        <v>29</v>
      </c>
      <c r="S52" s="24"/>
      <c r="T52" s="24"/>
    </row>
    <row r="53" spans="1:20" customFormat="1" ht="22.5" hidden="1" x14ac:dyDescent="0.25">
      <c r="A53" s="25">
        <f>IF(J53&lt;&gt;"",COUNTA(J$1:J53),"")</f>
        <v>31</v>
      </c>
      <c r="B53" s="26" t="s">
        <v>94</v>
      </c>
      <c r="C53" s="27" t="s">
        <v>95</v>
      </c>
      <c r="D53" s="28" t="s">
        <v>36</v>
      </c>
      <c r="E53" s="37">
        <v>2.0669999999999998E-3</v>
      </c>
      <c r="F53" s="30"/>
      <c r="G53" s="31"/>
      <c r="H53" s="32"/>
      <c r="J53" s="1" t="s">
        <v>29</v>
      </c>
      <c r="S53" s="24"/>
      <c r="T53" s="24"/>
    </row>
    <row r="54" spans="1:20" customFormat="1" ht="15" hidden="1" x14ac:dyDescent="0.25">
      <c r="A54" s="25">
        <f>IF(J54&lt;&gt;"",COUNTA(J$1:J54),"")</f>
        <v>32</v>
      </c>
      <c r="B54" s="26" t="s">
        <v>96</v>
      </c>
      <c r="C54" s="27" t="s">
        <v>97</v>
      </c>
      <c r="D54" s="28" t="s">
        <v>28</v>
      </c>
      <c r="E54" s="34">
        <v>7.473E-4</v>
      </c>
      <c r="F54" s="30"/>
      <c r="G54" s="31"/>
      <c r="H54" s="32"/>
      <c r="J54" s="1" t="s">
        <v>29</v>
      </c>
      <c r="S54" s="24"/>
      <c r="T54" s="24"/>
    </row>
    <row r="55" spans="1:20" customFormat="1" ht="15" hidden="1" x14ac:dyDescent="0.25">
      <c r="A55" s="25">
        <f>IF(J55&lt;&gt;"",COUNTA(J$1:J55),"")</f>
        <v>33</v>
      </c>
      <c r="B55" s="26" t="s">
        <v>98</v>
      </c>
      <c r="C55" s="27" t="s">
        <v>99</v>
      </c>
      <c r="D55" s="28" t="s">
        <v>39</v>
      </c>
      <c r="E55" s="34">
        <v>4.0677100000000001E-2</v>
      </c>
      <c r="F55" s="30"/>
      <c r="G55" s="31"/>
      <c r="H55" s="32"/>
      <c r="J55" s="1" t="s">
        <v>29</v>
      </c>
      <c r="S55" s="24"/>
      <c r="T55" s="24"/>
    </row>
    <row r="56" spans="1:20" customFormat="1" ht="15" hidden="1" x14ac:dyDescent="0.25">
      <c r="A56" s="25">
        <f>IF(J56&lt;&gt;"",COUNTA(J$1:J56),"")</f>
        <v>34</v>
      </c>
      <c r="B56" s="26" t="s">
        <v>100</v>
      </c>
      <c r="C56" s="27" t="s">
        <v>101</v>
      </c>
      <c r="D56" s="28" t="s">
        <v>28</v>
      </c>
      <c r="E56" s="34">
        <v>2.3996799999999999E-2</v>
      </c>
      <c r="F56" s="30"/>
      <c r="G56" s="31"/>
      <c r="H56" s="32"/>
      <c r="J56" s="1" t="s">
        <v>29</v>
      </c>
      <c r="S56" s="24"/>
      <c r="T56" s="24"/>
    </row>
    <row r="57" spans="1:20" customFormat="1" ht="15" hidden="1" x14ac:dyDescent="0.25">
      <c r="A57" s="25">
        <f>IF(J57&lt;&gt;"",COUNTA(J$1:J57),"")</f>
        <v>35</v>
      </c>
      <c r="B57" s="26" t="s">
        <v>102</v>
      </c>
      <c r="C57" s="27" t="s">
        <v>103</v>
      </c>
      <c r="D57" s="28" t="s">
        <v>39</v>
      </c>
      <c r="E57" s="33">
        <v>0.1431</v>
      </c>
      <c r="F57" s="30"/>
      <c r="G57" s="31"/>
      <c r="H57" s="32"/>
      <c r="J57" s="1" t="s">
        <v>29</v>
      </c>
      <c r="S57" s="24"/>
      <c r="T57" s="24"/>
    </row>
    <row r="58" spans="1:20" customFormat="1" ht="15" hidden="1" x14ac:dyDescent="0.25">
      <c r="A58" s="25">
        <f>IF(J58&lt;&gt;"",COUNTA(J$1:J58),"")</f>
        <v>36</v>
      </c>
      <c r="B58" s="26" t="s">
        <v>104</v>
      </c>
      <c r="C58" s="27" t="s">
        <v>105</v>
      </c>
      <c r="D58" s="28" t="s">
        <v>69</v>
      </c>
      <c r="E58" s="38">
        <v>6.2E-2</v>
      </c>
      <c r="F58" s="30"/>
      <c r="G58" s="31"/>
      <c r="H58" s="32"/>
      <c r="J58" s="1" t="s">
        <v>29</v>
      </c>
      <c r="S58" s="24"/>
      <c r="T58" s="24"/>
    </row>
    <row r="59" spans="1:20" customFormat="1" ht="15" hidden="1" x14ac:dyDescent="0.25">
      <c r="A59" s="25">
        <f>IF(J59&lt;&gt;"",COUNTA(J$1:J59),"")</f>
        <v>37</v>
      </c>
      <c r="B59" s="26" t="s">
        <v>106</v>
      </c>
      <c r="C59" s="27" t="s">
        <v>107</v>
      </c>
      <c r="D59" s="28" t="s">
        <v>69</v>
      </c>
      <c r="E59" s="38">
        <v>3.3000000000000002E-2</v>
      </c>
      <c r="F59" s="30"/>
      <c r="G59" s="31"/>
      <c r="H59" s="32"/>
      <c r="J59" s="1" t="s">
        <v>29</v>
      </c>
      <c r="S59" s="24"/>
      <c r="T59" s="24"/>
    </row>
    <row r="60" spans="1:20" customFormat="1" ht="22.5" hidden="1" x14ac:dyDescent="0.25">
      <c r="A60" s="25">
        <f>IF(J60&lt;&gt;"",COUNTA(J$1:J60),"")</f>
        <v>38</v>
      </c>
      <c r="B60" s="26" t="s">
        <v>108</v>
      </c>
      <c r="C60" s="27" t="s">
        <v>109</v>
      </c>
      <c r="D60" s="28" t="s">
        <v>110</v>
      </c>
      <c r="E60" s="37">
        <v>222.689965</v>
      </c>
      <c r="F60" s="30"/>
      <c r="G60" s="31"/>
      <c r="H60" s="32"/>
      <c r="J60" s="1" t="s">
        <v>29</v>
      </c>
      <c r="S60" s="24"/>
      <c r="T60" s="24"/>
    </row>
    <row r="61" spans="1:20" customFormat="1" ht="22.5" hidden="1" x14ac:dyDescent="0.25">
      <c r="A61" s="25">
        <f>IF(J61&lt;&gt;"",COUNTA(J$1:J61),"")</f>
        <v>39</v>
      </c>
      <c r="B61" s="26" t="s">
        <v>111</v>
      </c>
      <c r="C61" s="27" t="s">
        <v>112</v>
      </c>
      <c r="D61" s="28" t="s">
        <v>50</v>
      </c>
      <c r="E61" s="39">
        <v>4</v>
      </c>
      <c r="F61" s="30"/>
      <c r="G61" s="31"/>
      <c r="H61" s="32"/>
      <c r="J61" s="1" t="s">
        <v>29</v>
      </c>
      <c r="S61" s="24"/>
      <c r="T61" s="24"/>
    </row>
    <row r="62" spans="1:20" customFormat="1" ht="38.25" x14ac:dyDescent="0.25">
      <c r="A62" s="51">
        <f>IF(J62&lt;&gt;"",COUNTA(J$1:J62),"")</f>
        <v>40</v>
      </c>
      <c r="B62" s="52" t="s">
        <v>113</v>
      </c>
      <c r="C62" s="53" t="s">
        <v>114</v>
      </c>
      <c r="D62" s="54" t="s">
        <v>50</v>
      </c>
      <c r="E62" s="137">
        <v>36</v>
      </c>
      <c r="F62" s="30"/>
      <c r="G62" s="31"/>
      <c r="H62" s="32"/>
      <c r="J62" s="1" t="s">
        <v>29</v>
      </c>
      <c r="S62" s="24"/>
      <c r="T62" s="24"/>
    </row>
    <row r="63" spans="1:20" customFormat="1" ht="38.25" x14ac:dyDescent="0.25">
      <c r="A63" s="51">
        <f>IF(J63&lt;&gt;"",COUNTA(J$1:J63),"")</f>
        <v>41</v>
      </c>
      <c r="B63" s="52" t="s">
        <v>115</v>
      </c>
      <c r="C63" s="53" t="s">
        <v>116</v>
      </c>
      <c r="D63" s="54" t="s">
        <v>50</v>
      </c>
      <c r="E63" s="137">
        <v>36</v>
      </c>
      <c r="F63" s="30"/>
      <c r="G63" s="31"/>
      <c r="H63" s="32"/>
      <c r="J63" s="1" t="s">
        <v>29</v>
      </c>
      <c r="S63" s="24"/>
      <c r="T63" s="24"/>
    </row>
    <row r="64" spans="1:20" customFormat="1" ht="38.25" x14ac:dyDescent="0.25">
      <c r="A64" s="55">
        <f>IF(J64&lt;&gt;"",COUNTA(J$1:J64),"")</f>
        <v>42</v>
      </c>
      <c r="B64" s="56" t="s">
        <v>117</v>
      </c>
      <c r="C64" s="57" t="s">
        <v>118</v>
      </c>
      <c r="D64" s="58" t="s">
        <v>50</v>
      </c>
      <c r="E64" s="138">
        <v>3</v>
      </c>
      <c r="F64" s="30"/>
      <c r="G64" s="31"/>
      <c r="H64" s="32"/>
      <c r="J64" s="1" t="s">
        <v>29</v>
      </c>
      <c r="S64" s="24"/>
      <c r="T64" s="24"/>
    </row>
    <row r="65" spans="1:20" customFormat="1" ht="38.25" x14ac:dyDescent="0.25">
      <c r="A65" s="55">
        <f>IF(J65&lt;&gt;"",COUNTA(J$1:J65),"")</f>
        <v>43</v>
      </c>
      <c r="B65" s="56" t="s">
        <v>119</v>
      </c>
      <c r="C65" s="57" t="s">
        <v>120</v>
      </c>
      <c r="D65" s="58" t="s">
        <v>50</v>
      </c>
      <c r="E65" s="138">
        <v>3</v>
      </c>
      <c r="F65" s="30"/>
      <c r="G65" s="31"/>
      <c r="H65" s="32"/>
      <c r="J65" s="1" t="s">
        <v>29</v>
      </c>
      <c r="S65" s="24"/>
      <c r="T65" s="24"/>
    </row>
    <row r="66" spans="1:20" customFormat="1" ht="38.25" x14ac:dyDescent="0.25">
      <c r="A66" s="55">
        <f>IF(J66&lt;&gt;"",COUNTA(J$1:J66),"")</f>
        <v>44</v>
      </c>
      <c r="B66" s="56" t="s">
        <v>121</v>
      </c>
      <c r="C66" s="57" t="s">
        <v>122</v>
      </c>
      <c r="D66" s="58" t="s">
        <v>50</v>
      </c>
      <c r="E66" s="138">
        <v>28</v>
      </c>
      <c r="F66" s="30"/>
      <c r="G66" s="31"/>
      <c r="H66" s="32"/>
      <c r="J66" s="1" t="s">
        <v>29</v>
      </c>
      <c r="S66" s="24"/>
      <c r="T66" s="24"/>
    </row>
    <row r="67" spans="1:20" customFormat="1" ht="38.25" x14ac:dyDescent="0.25">
      <c r="A67" s="55">
        <f>IF(J67&lt;&gt;"",COUNTA(J$1:J67),"")</f>
        <v>45</v>
      </c>
      <c r="B67" s="56" t="s">
        <v>123</v>
      </c>
      <c r="C67" s="57" t="s">
        <v>124</v>
      </c>
      <c r="D67" s="58" t="s">
        <v>50</v>
      </c>
      <c r="E67" s="138">
        <v>28</v>
      </c>
      <c r="F67" s="30"/>
      <c r="G67" s="31"/>
      <c r="H67" s="32"/>
      <c r="J67" s="1" t="s">
        <v>29</v>
      </c>
      <c r="S67" s="24"/>
      <c r="T67" s="24"/>
    </row>
    <row r="68" spans="1:20" customFormat="1" ht="38.25" x14ac:dyDescent="0.25">
      <c r="A68" s="55">
        <f>IF(J68&lt;&gt;"",COUNTA(J$1:J68),"")</f>
        <v>46</v>
      </c>
      <c r="B68" s="56" t="s">
        <v>125</v>
      </c>
      <c r="C68" s="57" t="s">
        <v>126</v>
      </c>
      <c r="D68" s="58" t="s">
        <v>50</v>
      </c>
      <c r="E68" s="138">
        <v>3</v>
      </c>
      <c r="F68" s="30"/>
      <c r="G68" s="31"/>
      <c r="H68" s="32"/>
      <c r="J68" s="1" t="s">
        <v>29</v>
      </c>
      <c r="S68" s="24"/>
      <c r="T68" s="24"/>
    </row>
    <row r="69" spans="1:20" customFormat="1" ht="38.25" x14ac:dyDescent="0.25">
      <c r="A69" s="55">
        <f>IF(J69&lt;&gt;"",COUNTA(J$1:J69),"")</f>
        <v>47</v>
      </c>
      <c r="B69" s="56" t="s">
        <v>127</v>
      </c>
      <c r="C69" s="57" t="s">
        <v>128</v>
      </c>
      <c r="D69" s="58" t="s">
        <v>50</v>
      </c>
      <c r="E69" s="138">
        <v>3</v>
      </c>
      <c r="F69" s="30"/>
      <c r="G69" s="31"/>
      <c r="H69" s="32"/>
      <c r="J69" s="1" t="s">
        <v>29</v>
      </c>
      <c r="S69" s="24"/>
      <c r="T69" s="24"/>
    </row>
    <row r="70" spans="1:20" customFormat="1" ht="22.5" hidden="1" x14ac:dyDescent="0.25">
      <c r="A70" s="25">
        <f>IF(J70&lt;&gt;"",COUNTA(J$1:J70),"")</f>
        <v>48</v>
      </c>
      <c r="B70" s="26" t="s">
        <v>129</v>
      </c>
      <c r="C70" s="27" t="s">
        <v>130</v>
      </c>
      <c r="D70" s="28" t="s">
        <v>50</v>
      </c>
      <c r="E70" s="39">
        <v>2</v>
      </c>
      <c r="F70" s="30"/>
      <c r="G70" s="31"/>
      <c r="H70" s="32"/>
      <c r="J70" s="1" t="s">
        <v>29</v>
      </c>
      <c r="S70" s="24"/>
      <c r="T70" s="24"/>
    </row>
    <row r="71" spans="1:20" customFormat="1" ht="38.25" x14ac:dyDescent="0.25">
      <c r="A71" s="51">
        <f>IF(J71&lt;&gt;"",COUNTA(J$1:J71),"")</f>
        <v>49</v>
      </c>
      <c r="B71" s="52" t="s">
        <v>131</v>
      </c>
      <c r="C71" s="53" t="s">
        <v>132</v>
      </c>
      <c r="D71" s="54" t="s">
        <v>50</v>
      </c>
      <c r="E71" s="137">
        <v>30</v>
      </c>
      <c r="F71" s="30"/>
      <c r="G71" s="31"/>
      <c r="H71" s="32"/>
      <c r="J71" s="1" t="s">
        <v>29</v>
      </c>
      <c r="S71" s="24"/>
      <c r="T71" s="24"/>
    </row>
    <row r="72" spans="1:20" customFormat="1" ht="38.25" x14ac:dyDescent="0.25">
      <c r="A72" s="55">
        <f>IF(J72&lt;&gt;"",COUNTA(J$1:J72),"")</f>
        <v>50</v>
      </c>
      <c r="B72" s="56" t="s">
        <v>133</v>
      </c>
      <c r="C72" s="57" t="s">
        <v>134</v>
      </c>
      <c r="D72" s="58" t="s">
        <v>50</v>
      </c>
      <c r="E72" s="139">
        <v>65.400000000000006</v>
      </c>
      <c r="F72" s="30"/>
      <c r="G72" s="31"/>
      <c r="H72" s="32"/>
      <c r="J72" s="1" t="s">
        <v>29</v>
      </c>
      <c r="S72" s="24"/>
      <c r="T72" s="24"/>
    </row>
    <row r="73" spans="1:20" customFormat="1" ht="22.5" hidden="1" x14ac:dyDescent="0.25">
      <c r="A73" s="25">
        <f>IF(J73&lt;&gt;"",COUNTA(J$1:J73),"")</f>
        <v>51</v>
      </c>
      <c r="B73" s="26" t="s">
        <v>135</v>
      </c>
      <c r="C73" s="27" t="s">
        <v>136</v>
      </c>
      <c r="D73" s="28" t="s">
        <v>50</v>
      </c>
      <c r="E73" s="39">
        <v>16</v>
      </c>
      <c r="F73" s="30"/>
      <c r="G73" s="31"/>
      <c r="H73" s="32"/>
      <c r="J73" s="1" t="s">
        <v>29</v>
      </c>
      <c r="S73" s="24"/>
      <c r="T73" s="24"/>
    </row>
    <row r="74" spans="1:20" customFormat="1" ht="22.5" hidden="1" x14ac:dyDescent="0.25">
      <c r="A74" s="25">
        <f>IF(J74&lt;&gt;"",COUNTA(J$1:J74),"")</f>
        <v>52</v>
      </c>
      <c r="B74" s="26" t="s">
        <v>137</v>
      </c>
      <c r="C74" s="27" t="s">
        <v>138</v>
      </c>
      <c r="D74" s="28" t="s">
        <v>139</v>
      </c>
      <c r="E74" s="35">
        <v>3378.24</v>
      </c>
      <c r="F74" s="30"/>
      <c r="G74" s="31"/>
      <c r="H74" s="32"/>
      <c r="J74" s="1" t="s">
        <v>29</v>
      </c>
      <c r="S74" s="24"/>
      <c r="T74" s="24"/>
    </row>
    <row r="75" spans="1:20" customFormat="1" ht="22.5" hidden="1" x14ac:dyDescent="0.25">
      <c r="A75" s="25">
        <f>IF(J75&lt;&gt;"",COUNTA(J$1:J75),"")</f>
        <v>53</v>
      </c>
      <c r="B75" s="26" t="s">
        <v>140</v>
      </c>
      <c r="C75" s="27" t="s">
        <v>141</v>
      </c>
      <c r="D75" s="28" t="s">
        <v>39</v>
      </c>
      <c r="E75" s="36">
        <v>146.5</v>
      </c>
      <c r="F75" s="30"/>
      <c r="G75" s="31"/>
      <c r="H75" s="32"/>
      <c r="J75" s="1" t="s">
        <v>29</v>
      </c>
      <c r="S75" s="24"/>
      <c r="T75" s="24"/>
    </row>
    <row r="76" spans="1:20" customFormat="1" ht="22.5" hidden="1" x14ac:dyDescent="0.25">
      <c r="A76" s="25">
        <f>IF(J76&lt;&gt;"",COUNTA(J$1:J76),"")</f>
        <v>54</v>
      </c>
      <c r="B76" s="26" t="s">
        <v>142</v>
      </c>
      <c r="C76" s="27" t="s">
        <v>143</v>
      </c>
      <c r="D76" s="28" t="s">
        <v>50</v>
      </c>
      <c r="E76" s="39">
        <v>5</v>
      </c>
      <c r="F76" s="30"/>
      <c r="G76" s="31"/>
      <c r="H76" s="32"/>
      <c r="J76" s="1" t="s">
        <v>29</v>
      </c>
      <c r="S76" s="24"/>
      <c r="T76" s="24"/>
    </row>
    <row r="77" spans="1:20" customFormat="1" ht="22.5" hidden="1" x14ac:dyDescent="0.25">
      <c r="A77" s="25">
        <f>IF(J77&lt;&gt;"",COUNTA(J$1:J77),"")</f>
        <v>55</v>
      </c>
      <c r="B77" s="26" t="s">
        <v>144</v>
      </c>
      <c r="C77" s="27" t="s">
        <v>145</v>
      </c>
      <c r="D77" s="28" t="s">
        <v>50</v>
      </c>
      <c r="E77" s="39">
        <v>128</v>
      </c>
      <c r="F77" s="30"/>
      <c r="G77" s="31"/>
      <c r="H77" s="32"/>
      <c r="J77" s="1" t="s">
        <v>29</v>
      </c>
      <c r="S77" s="24"/>
      <c r="T77" s="24"/>
    </row>
    <row r="78" spans="1:20" customFormat="1" ht="22.5" hidden="1" x14ac:dyDescent="0.25">
      <c r="A78" s="25">
        <f>IF(J78&lt;&gt;"",COUNTA(J$1:J78),"")</f>
        <v>56</v>
      </c>
      <c r="B78" s="26" t="s">
        <v>146</v>
      </c>
      <c r="C78" s="27" t="s">
        <v>147</v>
      </c>
      <c r="D78" s="28" t="s">
        <v>50</v>
      </c>
      <c r="E78" s="39">
        <v>211</v>
      </c>
      <c r="F78" s="30"/>
      <c r="G78" s="31"/>
      <c r="H78" s="32"/>
      <c r="J78" s="1" t="s">
        <v>29</v>
      </c>
      <c r="S78" s="24"/>
      <c r="T78" s="24"/>
    </row>
    <row r="79" spans="1:20" customFormat="1" ht="22.5" hidden="1" x14ac:dyDescent="0.25">
      <c r="A79" s="25">
        <f>IF(J79&lt;&gt;"",COUNTA(J$1:J79),"")</f>
        <v>57</v>
      </c>
      <c r="B79" s="26" t="s">
        <v>148</v>
      </c>
      <c r="C79" s="27" t="s">
        <v>149</v>
      </c>
      <c r="D79" s="28" t="s">
        <v>50</v>
      </c>
      <c r="E79" s="39">
        <v>16</v>
      </c>
      <c r="F79" s="30"/>
      <c r="G79" s="31"/>
      <c r="H79" s="32"/>
      <c r="J79" s="1" t="s">
        <v>29</v>
      </c>
      <c r="S79" s="24"/>
      <c r="T79" s="24"/>
    </row>
    <row r="80" spans="1:20" customFormat="1" ht="15" hidden="1" x14ac:dyDescent="0.25">
      <c r="A80" s="25">
        <f>IF(J80&lt;&gt;"",COUNTA(J$1:J80),"")</f>
        <v>58</v>
      </c>
      <c r="B80" s="26" t="s">
        <v>150</v>
      </c>
      <c r="C80" s="27" t="s">
        <v>54</v>
      </c>
      <c r="D80" s="28" t="s">
        <v>39</v>
      </c>
      <c r="E80" s="35">
        <v>-2.88</v>
      </c>
      <c r="F80" s="30"/>
      <c r="G80" s="31"/>
      <c r="H80" s="32"/>
      <c r="J80" s="1" t="s">
        <v>29</v>
      </c>
      <c r="S80" s="24"/>
      <c r="T80" s="24"/>
    </row>
    <row r="81" spans="1:22" customFormat="1" ht="22.5" hidden="1" x14ac:dyDescent="0.25">
      <c r="A81" s="25">
        <f>IF(J81&lt;&gt;"",COUNTA(J$1:J81),"")</f>
        <v>59</v>
      </c>
      <c r="B81" s="26" t="s">
        <v>151</v>
      </c>
      <c r="C81" s="27" t="s">
        <v>152</v>
      </c>
      <c r="D81" s="28" t="s">
        <v>69</v>
      </c>
      <c r="E81" s="39">
        <v>6</v>
      </c>
      <c r="F81" s="30"/>
      <c r="G81" s="31"/>
      <c r="H81" s="32"/>
      <c r="J81" s="1" t="s">
        <v>29</v>
      </c>
      <c r="S81" s="24"/>
      <c r="T81" s="24"/>
    </row>
    <row r="82" spans="1:22" customFormat="1" ht="15" hidden="1" x14ac:dyDescent="0.25">
      <c r="A82" s="25">
        <f>IF(J82&lt;&gt;"",COUNTA(J$1:J82),"")</f>
        <v>60</v>
      </c>
      <c r="B82" s="26" t="s">
        <v>153</v>
      </c>
      <c r="C82" s="27" t="s">
        <v>154</v>
      </c>
      <c r="D82" s="28" t="s">
        <v>28</v>
      </c>
      <c r="E82" s="33">
        <v>8.3000000000000001E-3</v>
      </c>
      <c r="F82" s="30"/>
      <c r="G82" s="31"/>
      <c r="H82" s="32"/>
      <c r="J82" s="1" t="s">
        <v>29</v>
      </c>
      <c r="S82" s="24"/>
      <c r="T82" s="24"/>
    </row>
    <row r="83" spans="1:22" customFormat="1" ht="15" hidden="1" x14ac:dyDescent="0.25">
      <c r="A83" s="25">
        <f>IF(J83&lt;&gt;"",COUNTA(J$1:J83),"")</f>
        <v>61</v>
      </c>
      <c r="B83" s="26" t="s">
        <v>155</v>
      </c>
      <c r="C83" s="27" t="s">
        <v>156</v>
      </c>
      <c r="D83" s="28" t="s">
        <v>28</v>
      </c>
      <c r="E83" s="33">
        <v>1.24E-2</v>
      </c>
      <c r="F83" s="30"/>
      <c r="G83" s="31"/>
      <c r="H83" s="32"/>
      <c r="J83" s="1" t="s">
        <v>29</v>
      </c>
      <c r="S83" s="24"/>
      <c r="T83" s="24"/>
    </row>
    <row r="84" spans="1:22" customFormat="1" ht="15" hidden="1" x14ac:dyDescent="0.25">
      <c r="A84" s="25">
        <f>IF(J84&lt;&gt;"",COUNTA(J$1:J84),"")</f>
        <v>62</v>
      </c>
      <c r="B84" s="26" t="s">
        <v>157</v>
      </c>
      <c r="C84" s="27" t="s">
        <v>158</v>
      </c>
      <c r="D84" s="28" t="s">
        <v>50</v>
      </c>
      <c r="E84" s="39">
        <v>2</v>
      </c>
      <c r="F84" s="30"/>
      <c r="G84" s="31"/>
      <c r="H84" s="32"/>
      <c r="J84" s="1" t="s">
        <v>29</v>
      </c>
      <c r="S84" s="24"/>
      <c r="T84" s="24"/>
    </row>
    <row r="85" spans="1:22" customFormat="1" ht="22.5" hidden="1" x14ac:dyDescent="0.25">
      <c r="A85" s="25">
        <f>IF(J85&lt;&gt;"",COUNTA(J$1:J85),"")</f>
        <v>63</v>
      </c>
      <c r="B85" s="26" t="s">
        <v>159</v>
      </c>
      <c r="C85" s="27" t="s">
        <v>160</v>
      </c>
      <c r="D85" s="28" t="s">
        <v>139</v>
      </c>
      <c r="E85" s="35">
        <v>53.96</v>
      </c>
      <c r="F85" s="30"/>
      <c r="G85" s="31"/>
      <c r="H85" s="32"/>
      <c r="J85" s="1" t="s">
        <v>29</v>
      </c>
      <c r="S85" s="24"/>
      <c r="T85" s="24"/>
    </row>
    <row r="86" spans="1:22" customFormat="1" ht="15" hidden="1" x14ac:dyDescent="0.25">
      <c r="A86" s="25">
        <f>IF(J86&lt;&gt;"",COUNTA(J$1:J86),"")</f>
        <v>64</v>
      </c>
      <c r="B86" s="26" t="s">
        <v>161</v>
      </c>
      <c r="C86" s="27" t="s">
        <v>162</v>
      </c>
      <c r="D86" s="28" t="s">
        <v>139</v>
      </c>
      <c r="E86" s="33">
        <v>1.5984</v>
      </c>
      <c r="F86" s="30"/>
      <c r="G86" s="31"/>
      <c r="H86" s="32"/>
      <c r="J86" s="1" t="s">
        <v>29</v>
      </c>
      <c r="S86" s="24"/>
      <c r="T86" s="24"/>
    </row>
    <row r="87" spans="1:22" customFormat="1" ht="15" hidden="1" x14ac:dyDescent="0.25">
      <c r="A87" s="28"/>
      <c r="B87" s="40"/>
      <c r="C87" s="41" t="s">
        <v>163</v>
      </c>
      <c r="D87" s="25" t="s">
        <v>110</v>
      </c>
      <c r="E87" s="25"/>
      <c r="F87" s="31"/>
      <c r="G87" s="42"/>
      <c r="H87" s="32"/>
      <c r="S87" s="24"/>
      <c r="T87" s="24"/>
    </row>
    <row r="88" spans="1:22" customFormat="1" ht="15" hidden="1" x14ac:dyDescent="0.25">
      <c r="A88" s="143" t="s">
        <v>164</v>
      </c>
      <c r="B88" s="144"/>
      <c r="C88" s="144"/>
      <c r="D88" s="144"/>
      <c r="E88" s="144"/>
      <c r="F88" s="145"/>
      <c r="G88" s="42"/>
      <c r="H88" s="43"/>
      <c r="I88" s="43"/>
      <c r="J88" s="44"/>
      <c r="K88" s="44"/>
      <c r="L88" s="44"/>
      <c r="U88" s="45" t="s">
        <v>164</v>
      </c>
    </row>
    <row r="89" spans="1:22" customFormat="1" ht="15" hidden="1" x14ac:dyDescent="0.25">
      <c r="A89" s="140" t="s">
        <v>165</v>
      </c>
      <c r="B89" s="140"/>
      <c r="C89" s="140"/>
      <c r="D89" s="140"/>
      <c r="E89" s="140"/>
      <c r="F89" s="140"/>
      <c r="G89" s="42"/>
      <c r="H89" s="43"/>
      <c r="I89" s="43"/>
      <c r="J89" s="44"/>
      <c r="K89" s="44"/>
      <c r="L89" s="44"/>
      <c r="U89" s="45"/>
      <c r="V89" s="45" t="s">
        <v>165</v>
      </c>
    </row>
    <row r="90" spans="1:22" customFormat="1" ht="15" hidden="1" x14ac:dyDescent="0.25">
      <c r="A90" s="140" t="s">
        <v>166</v>
      </c>
      <c r="B90" s="140"/>
      <c r="C90" s="140"/>
      <c r="D90" s="140"/>
      <c r="E90" s="140"/>
      <c r="F90" s="140"/>
      <c r="G90" s="42"/>
      <c r="H90" s="43"/>
      <c r="I90" s="43"/>
      <c r="J90" s="44"/>
      <c r="K90" s="44"/>
      <c r="L90" s="44"/>
      <c r="U90" s="45"/>
      <c r="V90" s="45" t="s">
        <v>166</v>
      </c>
    </row>
    <row r="91" spans="1:22" customFormat="1" ht="15" hidden="1" x14ac:dyDescent="0.25">
      <c r="A91" s="140" t="s">
        <v>167</v>
      </c>
      <c r="B91" s="140"/>
      <c r="C91" s="140"/>
      <c r="D91" s="140"/>
      <c r="E91" s="140"/>
      <c r="F91" s="140"/>
      <c r="G91" s="42"/>
      <c r="H91" s="43"/>
      <c r="I91" s="43"/>
      <c r="J91" s="44"/>
      <c r="K91" s="44"/>
      <c r="L91" s="44"/>
      <c r="U91" s="45"/>
      <c r="V91" s="45" t="s">
        <v>167</v>
      </c>
    </row>
    <row r="92" spans="1:22" customFormat="1" ht="15" hidden="1" x14ac:dyDescent="0.25">
      <c r="A92" s="140" t="s">
        <v>168</v>
      </c>
      <c r="B92" s="140"/>
      <c r="C92" s="140"/>
      <c r="D92" s="140"/>
      <c r="E92" s="140"/>
      <c r="F92" s="140"/>
      <c r="G92" s="42"/>
      <c r="H92" s="43"/>
      <c r="I92" s="43"/>
      <c r="J92" s="44"/>
      <c r="K92" s="44"/>
      <c r="L92" s="44"/>
      <c r="U92" s="45"/>
      <c r="V92" s="45" t="s">
        <v>168</v>
      </c>
    </row>
    <row r="93" spans="1:22" customFormat="1" ht="15" hidden="1" x14ac:dyDescent="0.25">
      <c r="A93" s="140" t="s">
        <v>169</v>
      </c>
      <c r="B93" s="140"/>
      <c r="C93" s="140"/>
      <c r="D93" s="140"/>
      <c r="E93" s="140"/>
      <c r="F93" s="140"/>
      <c r="G93" s="42"/>
      <c r="H93" s="43"/>
      <c r="I93" s="43"/>
      <c r="J93" s="44"/>
      <c r="K93" s="44"/>
      <c r="L93" s="44"/>
      <c r="U93" s="45"/>
      <c r="V93" s="45" t="s">
        <v>169</v>
      </c>
    </row>
    <row r="94" spans="1:22" customFormat="1" ht="15" hidden="1" x14ac:dyDescent="0.25">
      <c r="A94" s="140" t="s">
        <v>170</v>
      </c>
      <c r="B94" s="140"/>
      <c r="C94" s="140"/>
      <c r="D94" s="140"/>
      <c r="E94" s="140"/>
      <c r="F94" s="140"/>
      <c r="G94" s="42"/>
      <c r="H94" s="43"/>
      <c r="I94" s="43"/>
      <c r="J94" s="44"/>
      <c r="K94" s="44"/>
      <c r="L94" s="44"/>
      <c r="U94" s="45"/>
      <c r="V94" s="45" t="s">
        <v>170</v>
      </c>
    </row>
    <row r="95" spans="1:22" customFormat="1" ht="15" hidden="1" x14ac:dyDescent="0.25">
      <c r="A95" s="140" t="s">
        <v>171</v>
      </c>
      <c r="B95" s="140"/>
      <c r="C95" s="140"/>
      <c r="D95" s="140"/>
      <c r="E95" s="140"/>
      <c r="F95" s="140"/>
      <c r="G95" s="42"/>
      <c r="H95" s="43"/>
      <c r="I95" s="43"/>
      <c r="J95" s="44"/>
      <c r="K95" s="44"/>
      <c r="L95" s="44"/>
      <c r="U95" s="45"/>
      <c r="V95" s="45" t="s">
        <v>171</v>
      </c>
    </row>
    <row r="96" spans="1:22" customFormat="1" ht="15" hidden="1" x14ac:dyDescent="0.25">
      <c r="A96" s="140" t="s">
        <v>166</v>
      </c>
      <c r="B96" s="140"/>
      <c r="C96" s="140"/>
      <c r="D96" s="140"/>
      <c r="E96" s="140"/>
      <c r="F96" s="140"/>
      <c r="G96" s="42"/>
      <c r="H96" s="43"/>
      <c r="I96" s="43"/>
      <c r="J96" s="44"/>
      <c r="K96" s="44"/>
      <c r="L96" s="44"/>
      <c r="U96" s="45"/>
      <c r="V96" s="45" t="s">
        <v>166</v>
      </c>
    </row>
    <row r="97" spans="1:22" customFormat="1" ht="15" hidden="1" x14ac:dyDescent="0.25">
      <c r="A97" s="140" t="s">
        <v>172</v>
      </c>
      <c r="B97" s="140"/>
      <c r="C97" s="140"/>
      <c r="D97" s="140"/>
      <c r="E97" s="140"/>
      <c r="F97" s="140"/>
      <c r="G97" s="42"/>
      <c r="H97" s="43"/>
      <c r="I97" s="43"/>
      <c r="J97" s="44"/>
      <c r="K97" s="44"/>
      <c r="L97" s="44"/>
      <c r="U97" s="45"/>
      <c r="V97" s="45" t="s">
        <v>172</v>
      </c>
    </row>
    <row r="98" spans="1:22" customFormat="1" ht="15" hidden="1" x14ac:dyDescent="0.25">
      <c r="A98" s="140" t="s">
        <v>173</v>
      </c>
      <c r="B98" s="140"/>
      <c r="C98" s="140"/>
      <c r="D98" s="140"/>
      <c r="E98" s="140"/>
      <c r="F98" s="140"/>
      <c r="G98" s="42"/>
      <c r="H98" s="43"/>
      <c r="I98" s="43"/>
      <c r="J98" s="44"/>
      <c r="K98" s="44"/>
      <c r="L98" s="44"/>
      <c r="U98" s="45"/>
      <c r="V98" s="45" t="s">
        <v>173</v>
      </c>
    </row>
    <row r="99" spans="1:22" customFormat="1" ht="15" hidden="1" x14ac:dyDescent="0.25">
      <c r="A99" s="140" t="s">
        <v>174</v>
      </c>
      <c r="B99" s="140"/>
      <c r="C99" s="140"/>
      <c r="D99" s="140"/>
      <c r="E99" s="140"/>
      <c r="F99" s="140"/>
      <c r="G99" s="42"/>
      <c r="H99" s="43"/>
      <c r="I99" s="43"/>
      <c r="J99" s="44"/>
      <c r="K99" s="44"/>
      <c r="L99" s="44"/>
      <c r="U99" s="45"/>
      <c r="V99" s="45" t="s">
        <v>174</v>
      </c>
    </row>
    <row r="100" spans="1:22" customFormat="1" ht="15" hidden="1" x14ac:dyDescent="0.25">
      <c r="A100" s="140" t="s">
        <v>175</v>
      </c>
      <c r="B100" s="140"/>
      <c r="C100" s="140"/>
      <c r="D100" s="140"/>
      <c r="E100" s="140"/>
      <c r="F100" s="140"/>
      <c r="G100" s="42"/>
      <c r="H100" s="43"/>
      <c r="I100" s="43"/>
      <c r="J100" s="44"/>
      <c r="K100" s="44"/>
      <c r="L100" s="44"/>
      <c r="U100" s="45"/>
      <c r="V100" s="45" t="s">
        <v>175</v>
      </c>
    </row>
    <row r="101" spans="1:22" customFormat="1" ht="15" hidden="1" x14ac:dyDescent="0.25">
      <c r="A101" s="140" t="s">
        <v>176</v>
      </c>
      <c r="B101" s="140"/>
      <c r="C101" s="140"/>
      <c r="D101" s="140"/>
      <c r="E101" s="140"/>
      <c r="F101" s="140"/>
      <c r="G101" s="42"/>
      <c r="H101" s="43"/>
      <c r="I101" s="43"/>
      <c r="J101" s="44"/>
      <c r="K101" s="44"/>
      <c r="L101" s="44"/>
      <c r="U101" s="45"/>
      <c r="V101" s="45" t="s">
        <v>176</v>
      </c>
    </row>
    <row r="102" spans="1:22" customFormat="1" ht="15" hidden="1" x14ac:dyDescent="0.25">
      <c r="A102" s="140" t="s">
        <v>177</v>
      </c>
      <c r="B102" s="140"/>
      <c r="C102" s="140"/>
      <c r="D102" s="140"/>
      <c r="E102" s="140"/>
      <c r="F102" s="140"/>
      <c r="G102" s="42"/>
      <c r="H102" s="43"/>
      <c r="I102" s="43"/>
      <c r="J102" s="44"/>
      <c r="K102" s="44"/>
      <c r="L102" s="44"/>
      <c r="U102" s="45"/>
      <c r="V102" s="45" t="s">
        <v>177</v>
      </c>
    </row>
    <row r="103" spans="1:22" customFormat="1" ht="15" hidden="1" x14ac:dyDescent="0.25">
      <c r="A103" s="140" t="s">
        <v>178</v>
      </c>
      <c r="B103" s="140"/>
      <c r="C103" s="140"/>
      <c r="D103" s="140"/>
      <c r="E103" s="140"/>
      <c r="F103" s="140"/>
      <c r="G103" s="42"/>
      <c r="H103" s="43"/>
      <c r="I103" s="43"/>
      <c r="J103" s="44"/>
      <c r="K103" s="44"/>
      <c r="L103" s="44"/>
      <c r="U103" s="45"/>
      <c r="V103" s="45" t="s">
        <v>178</v>
      </c>
    </row>
    <row r="104" spans="1:22" customFormat="1" ht="15" hidden="1" x14ac:dyDescent="0.25">
      <c r="A104" s="140" t="s">
        <v>166</v>
      </c>
      <c r="B104" s="140"/>
      <c r="C104" s="140"/>
      <c r="D104" s="140"/>
      <c r="E104" s="140"/>
      <c r="F104" s="140"/>
      <c r="G104" s="42"/>
      <c r="H104" s="43"/>
      <c r="I104" s="43"/>
      <c r="J104" s="44"/>
      <c r="K104" s="44"/>
      <c r="L104" s="44"/>
      <c r="U104" s="45"/>
      <c r="V104" s="45" t="s">
        <v>166</v>
      </c>
    </row>
    <row r="105" spans="1:22" customFormat="1" ht="15" hidden="1" x14ac:dyDescent="0.25">
      <c r="A105" s="140" t="s">
        <v>172</v>
      </c>
      <c r="B105" s="140"/>
      <c r="C105" s="140"/>
      <c r="D105" s="140"/>
      <c r="E105" s="140"/>
      <c r="F105" s="140"/>
      <c r="G105" s="42"/>
      <c r="H105" s="43"/>
      <c r="I105" s="43"/>
      <c r="J105" s="44"/>
      <c r="K105" s="44"/>
      <c r="L105" s="44"/>
      <c r="U105" s="45"/>
      <c r="V105" s="45" t="s">
        <v>172</v>
      </c>
    </row>
    <row r="106" spans="1:22" customFormat="1" ht="15" hidden="1" x14ac:dyDescent="0.25">
      <c r="A106" s="140" t="s">
        <v>173</v>
      </c>
      <c r="B106" s="140"/>
      <c r="C106" s="140"/>
      <c r="D106" s="140"/>
      <c r="E106" s="140"/>
      <c r="F106" s="140"/>
      <c r="G106" s="42"/>
      <c r="H106" s="43"/>
      <c r="I106" s="43"/>
      <c r="J106" s="44"/>
      <c r="K106" s="44"/>
      <c r="L106" s="44"/>
      <c r="U106" s="45"/>
      <c r="V106" s="45" t="s">
        <v>173</v>
      </c>
    </row>
    <row r="107" spans="1:22" customFormat="1" ht="15" hidden="1" x14ac:dyDescent="0.25">
      <c r="A107" s="140" t="s">
        <v>174</v>
      </c>
      <c r="B107" s="140"/>
      <c r="C107" s="140"/>
      <c r="D107" s="140"/>
      <c r="E107" s="140"/>
      <c r="F107" s="140"/>
      <c r="G107" s="42"/>
      <c r="H107" s="43"/>
      <c r="I107" s="43"/>
      <c r="J107" s="44"/>
      <c r="K107" s="44"/>
      <c r="L107" s="44"/>
      <c r="U107" s="45"/>
      <c r="V107" s="45" t="s">
        <v>174</v>
      </c>
    </row>
    <row r="108" spans="1:22" customFormat="1" ht="15" hidden="1" x14ac:dyDescent="0.25">
      <c r="A108" s="140" t="s">
        <v>175</v>
      </c>
      <c r="B108" s="140"/>
      <c r="C108" s="140"/>
      <c r="D108" s="140"/>
      <c r="E108" s="140"/>
      <c r="F108" s="140"/>
      <c r="G108" s="42"/>
      <c r="H108" s="43"/>
      <c r="I108" s="43"/>
      <c r="J108" s="44"/>
      <c r="K108" s="44"/>
      <c r="L108" s="44"/>
      <c r="U108" s="45"/>
      <c r="V108" s="45" t="s">
        <v>175</v>
      </c>
    </row>
    <row r="109" spans="1:22" customFormat="1" ht="15" hidden="1" x14ac:dyDescent="0.25">
      <c r="A109" s="140" t="s">
        <v>176</v>
      </c>
      <c r="B109" s="140"/>
      <c r="C109" s="140"/>
      <c r="D109" s="140"/>
      <c r="E109" s="140"/>
      <c r="F109" s="140"/>
      <c r="G109" s="42"/>
      <c r="H109" s="43"/>
      <c r="I109" s="43"/>
      <c r="J109" s="44"/>
      <c r="K109" s="44"/>
      <c r="L109" s="44"/>
      <c r="U109" s="45"/>
      <c r="V109" s="45" t="s">
        <v>176</v>
      </c>
    </row>
    <row r="110" spans="1:22" customFormat="1" ht="15" hidden="1" x14ac:dyDescent="0.25">
      <c r="A110" s="140" t="s">
        <v>177</v>
      </c>
      <c r="B110" s="140"/>
      <c r="C110" s="140"/>
      <c r="D110" s="140"/>
      <c r="E110" s="140"/>
      <c r="F110" s="140"/>
      <c r="G110" s="42"/>
      <c r="H110" s="43"/>
      <c r="I110" s="43"/>
      <c r="J110" s="44"/>
      <c r="K110" s="44"/>
      <c r="L110" s="44"/>
      <c r="U110" s="45"/>
      <c r="V110" s="45" t="s">
        <v>177</v>
      </c>
    </row>
    <row r="111" spans="1:22" customFormat="1" ht="15" hidden="1" x14ac:dyDescent="0.25">
      <c r="A111" s="140" t="s">
        <v>179</v>
      </c>
      <c r="B111" s="140"/>
      <c r="C111" s="140"/>
      <c r="D111" s="140"/>
      <c r="E111" s="140"/>
      <c r="F111" s="140"/>
      <c r="G111" s="42"/>
      <c r="H111" s="43"/>
      <c r="I111" s="43"/>
      <c r="J111" s="44"/>
      <c r="K111" s="44"/>
      <c r="L111" s="44"/>
      <c r="U111" s="45"/>
      <c r="V111" s="45" t="s">
        <v>179</v>
      </c>
    </row>
    <row r="112" spans="1:22" customFormat="1" ht="15" hidden="1" x14ac:dyDescent="0.25">
      <c r="A112" s="140" t="s">
        <v>180</v>
      </c>
      <c r="B112" s="140"/>
      <c r="C112" s="140"/>
      <c r="D112" s="140"/>
      <c r="E112" s="140"/>
      <c r="F112" s="140"/>
      <c r="G112" s="42"/>
      <c r="H112" s="43"/>
      <c r="I112" s="43"/>
      <c r="J112" s="44"/>
      <c r="K112" s="44"/>
      <c r="L112" s="44"/>
      <c r="U112" s="45"/>
      <c r="V112" s="45" t="s">
        <v>180</v>
      </c>
    </row>
    <row r="113" spans="1:24" customFormat="1" ht="15" hidden="1" x14ac:dyDescent="0.25">
      <c r="A113" s="140" t="s">
        <v>166</v>
      </c>
      <c r="B113" s="140"/>
      <c r="C113" s="140"/>
      <c r="D113" s="140"/>
      <c r="E113" s="140"/>
      <c r="F113" s="140"/>
      <c r="G113" s="42"/>
      <c r="H113" s="43"/>
      <c r="I113" s="43"/>
      <c r="J113" s="44"/>
      <c r="K113" s="44"/>
      <c r="L113" s="44"/>
      <c r="U113" s="45"/>
      <c r="V113" s="45" t="s">
        <v>166</v>
      </c>
    </row>
    <row r="114" spans="1:24" customFormat="1" ht="15" hidden="1" x14ac:dyDescent="0.25">
      <c r="A114" s="140" t="s">
        <v>172</v>
      </c>
      <c r="B114" s="140"/>
      <c r="C114" s="140"/>
      <c r="D114" s="140"/>
      <c r="E114" s="140"/>
      <c r="F114" s="140"/>
      <c r="G114" s="42"/>
      <c r="H114" s="43"/>
      <c r="I114" s="43"/>
      <c r="J114" s="44"/>
      <c r="K114" s="44"/>
      <c r="L114" s="44"/>
      <c r="U114" s="45"/>
      <c r="V114" s="45" t="s">
        <v>172</v>
      </c>
    </row>
    <row r="115" spans="1:24" customFormat="1" ht="15" hidden="1" x14ac:dyDescent="0.25">
      <c r="A115" s="140" t="s">
        <v>176</v>
      </c>
      <c r="B115" s="140"/>
      <c r="C115" s="140"/>
      <c r="D115" s="140"/>
      <c r="E115" s="140"/>
      <c r="F115" s="140"/>
      <c r="G115" s="42"/>
      <c r="H115" s="43"/>
      <c r="I115" s="43"/>
      <c r="J115" s="44"/>
      <c r="K115" s="44"/>
      <c r="L115" s="44"/>
      <c r="U115" s="45"/>
      <c r="V115" s="45" t="s">
        <v>176</v>
      </c>
    </row>
    <row r="116" spans="1:24" customFormat="1" ht="15" hidden="1" x14ac:dyDescent="0.25">
      <c r="A116" s="140" t="s">
        <v>177</v>
      </c>
      <c r="B116" s="140"/>
      <c r="C116" s="140"/>
      <c r="D116" s="140"/>
      <c r="E116" s="140"/>
      <c r="F116" s="140"/>
      <c r="G116" s="42"/>
      <c r="H116" s="43"/>
      <c r="I116" s="43"/>
      <c r="J116" s="44"/>
      <c r="K116" s="44"/>
      <c r="L116" s="44"/>
      <c r="U116" s="45"/>
      <c r="V116" s="45" t="s">
        <v>177</v>
      </c>
    </row>
    <row r="117" spans="1:24" customFormat="1" ht="15" hidden="1" x14ac:dyDescent="0.25">
      <c r="A117" s="140" t="s">
        <v>181</v>
      </c>
      <c r="B117" s="140"/>
      <c r="C117" s="140"/>
      <c r="D117" s="140"/>
      <c r="E117" s="140"/>
      <c r="F117" s="140"/>
      <c r="G117" s="42"/>
      <c r="H117" s="43"/>
      <c r="I117" s="43"/>
      <c r="J117" s="44"/>
      <c r="K117" s="44"/>
      <c r="L117" s="44"/>
      <c r="U117" s="45"/>
      <c r="V117" s="45" t="s">
        <v>181</v>
      </c>
    </row>
    <row r="118" spans="1:24" customFormat="1" ht="15" hidden="1" x14ac:dyDescent="0.25">
      <c r="A118" s="140" t="s">
        <v>182</v>
      </c>
      <c r="B118" s="140"/>
      <c r="C118" s="140"/>
      <c r="D118" s="140"/>
      <c r="E118" s="140"/>
      <c r="F118" s="140"/>
      <c r="G118" s="42"/>
      <c r="H118" s="43"/>
      <c r="I118" s="43"/>
      <c r="J118" s="44"/>
      <c r="K118" s="44"/>
      <c r="L118" s="44"/>
      <c r="U118" s="45"/>
      <c r="V118" s="45" t="s">
        <v>182</v>
      </c>
    </row>
    <row r="119" spans="1:24" customFormat="1" ht="15" hidden="1" x14ac:dyDescent="0.25">
      <c r="A119" s="140" t="s">
        <v>183</v>
      </c>
      <c r="B119" s="140"/>
      <c r="C119" s="140"/>
      <c r="D119" s="140"/>
      <c r="E119" s="140"/>
      <c r="F119" s="140"/>
      <c r="G119" s="42"/>
      <c r="H119" s="43"/>
      <c r="I119" s="43"/>
      <c r="J119" s="44"/>
      <c r="K119" s="44"/>
      <c r="L119" s="44"/>
      <c r="U119" s="45"/>
      <c r="V119" s="45" t="s">
        <v>183</v>
      </c>
    </row>
    <row r="120" spans="1:24" customFormat="1" ht="15" hidden="1" x14ac:dyDescent="0.25">
      <c r="A120" s="140" t="s">
        <v>184</v>
      </c>
      <c r="B120" s="140"/>
      <c r="C120" s="140"/>
      <c r="D120" s="140"/>
      <c r="E120" s="140"/>
      <c r="F120" s="140"/>
      <c r="G120" s="42"/>
      <c r="H120" s="43"/>
      <c r="I120" s="43"/>
      <c r="J120" s="44"/>
      <c r="K120" s="44"/>
      <c r="L120" s="44"/>
      <c r="U120" s="45"/>
      <c r="V120" s="45" t="s">
        <v>184</v>
      </c>
    </row>
    <row r="121" spans="1:24" customFormat="1" ht="15" hidden="1" x14ac:dyDescent="0.25">
      <c r="A121" s="140" t="s">
        <v>185</v>
      </c>
      <c r="B121" s="140"/>
      <c r="C121" s="140"/>
      <c r="D121" s="140"/>
      <c r="E121" s="140"/>
      <c r="F121" s="140"/>
      <c r="G121" s="42"/>
      <c r="H121" s="43"/>
      <c r="I121" s="43"/>
      <c r="J121" s="44"/>
      <c r="K121" s="44"/>
      <c r="L121" s="44"/>
      <c r="U121" s="45"/>
      <c r="V121" s="45" t="s">
        <v>185</v>
      </c>
    </row>
    <row r="122" spans="1:24" customFormat="1" ht="15" hidden="1" x14ac:dyDescent="0.25">
      <c r="A122" s="140" t="s">
        <v>186</v>
      </c>
      <c r="B122" s="140"/>
      <c r="C122" s="140"/>
      <c r="D122" s="140"/>
      <c r="E122" s="140"/>
      <c r="F122" s="140"/>
      <c r="G122" s="42"/>
      <c r="H122" s="43"/>
      <c r="I122" s="43"/>
      <c r="J122" s="44"/>
      <c r="K122" s="44"/>
      <c r="L122" s="44"/>
      <c r="U122" s="45"/>
      <c r="V122" s="45" t="s">
        <v>186</v>
      </c>
    </row>
    <row r="123" spans="1:24" customFormat="1" ht="15" hidden="1" x14ac:dyDescent="0.25">
      <c r="A123" s="140" t="s">
        <v>187</v>
      </c>
      <c r="B123" s="140"/>
      <c r="C123" s="140"/>
      <c r="D123" s="140"/>
      <c r="E123" s="140"/>
      <c r="F123" s="140"/>
      <c r="G123" s="42"/>
      <c r="H123" s="43"/>
      <c r="I123" s="43"/>
      <c r="J123" s="44"/>
      <c r="K123" s="44"/>
      <c r="L123" s="44"/>
      <c r="U123" s="45"/>
      <c r="V123" s="45" t="s">
        <v>187</v>
      </c>
    </row>
    <row r="124" spans="1:24" customFormat="1" ht="15" hidden="1" x14ac:dyDescent="0.25">
      <c r="A124" s="140" t="s">
        <v>188</v>
      </c>
      <c r="B124" s="140"/>
      <c r="C124" s="140"/>
      <c r="D124" s="140"/>
      <c r="E124" s="140"/>
      <c r="F124" s="140"/>
      <c r="G124" s="42"/>
      <c r="H124" s="43"/>
      <c r="I124" s="43"/>
      <c r="J124" s="44"/>
      <c r="K124" s="44"/>
      <c r="L124" s="44"/>
      <c r="U124" s="45"/>
      <c r="V124" s="45" t="s">
        <v>188</v>
      </c>
    </row>
    <row r="125" spans="1:24" customFormat="1" ht="15" hidden="1" x14ac:dyDescent="0.25">
      <c r="A125" s="140" t="s">
        <v>189</v>
      </c>
      <c r="B125" s="140"/>
      <c r="C125" s="140"/>
      <c r="D125" s="140"/>
      <c r="E125" s="140"/>
      <c r="F125" s="140"/>
      <c r="G125" s="42"/>
      <c r="H125" s="43"/>
      <c r="I125" s="43"/>
      <c r="J125" s="44"/>
      <c r="K125" s="44"/>
      <c r="L125" s="44"/>
      <c r="U125" s="45"/>
      <c r="V125" s="45" t="s">
        <v>189</v>
      </c>
    </row>
    <row r="126" spans="1:24" customFormat="1" ht="15" hidden="1" x14ac:dyDescent="0.25">
      <c r="A126" s="140" t="s">
        <v>190</v>
      </c>
      <c r="B126" s="140"/>
      <c r="C126" s="140"/>
      <c r="D126" s="140"/>
      <c r="E126" s="140"/>
      <c r="F126" s="140"/>
      <c r="G126" s="42"/>
      <c r="H126" s="43"/>
      <c r="I126" s="43"/>
      <c r="J126" s="44"/>
      <c r="K126" s="44"/>
      <c r="L126" s="44"/>
      <c r="U126" s="45"/>
      <c r="V126" s="45" t="s">
        <v>190</v>
      </c>
    </row>
    <row r="127" spans="1:24" customFormat="1" ht="13.5" customHeight="1" x14ac:dyDescent="0.25"/>
    <row r="128" spans="1:24" customFormat="1" ht="15" x14ac:dyDescent="0.25">
      <c r="A128" s="46"/>
      <c r="B128" s="141" t="s">
        <v>191</v>
      </c>
      <c r="C128" s="141"/>
      <c r="D128" s="141" t="s">
        <v>192</v>
      </c>
      <c r="E128" s="141"/>
      <c r="F128" s="141"/>
      <c r="G128" s="141"/>
      <c r="H128" s="47"/>
      <c r="I128" s="47"/>
      <c r="J128" s="47"/>
      <c r="K128" s="47"/>
      <c r="L128" s="47"/>
      <c r="M128" s="47"/>
      <c r="N128" s="47"/>
      <c r="O128" s="47"/>
      <c r="W128" s="48" t="s">
        <v>191</v>
      </c>
      <c r="X128" s="48" t="s">
        <v>192</v>
      </c>
    </row>
    <row r="129" spans="2:24" customFormat="1" ht="11.25" customHeight="1" x14ac:dyDescent="0.25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W129" s="48"/>
      <c r="X129" s="48"/>
    </row>
  </sheetData>
  <autoFilter ref="A18:G126" xr:uid="{00000000-0001-0000-0000-000000000000}">
    <filterColumn colId="2">
      <filters>
        <filter val="Крышка лотка универсальная 200х0,7 L= 3000 цинк"/>
        <filter val="Крышка лотка универсальная 400х0,7 L= 3000 цинк"/>
        <filter val="Крышка угла внутреннего 90° 400х1.2 цинк"/>
        <filter val="Крышка угла наружного 90° 400х1.2 цинк"/>
        <filter val="Лоток лестничный 200х100х1,2 L= 3000 цинк"/>
        <filter val="Лоток лестничный 400х100х1,2 L= 3000 цинк"/>
        <filter val="Лоток перфорированный 200х100х1,0 L= 3000 цинк"/>
        <filter val="Лоток перфорированный 400х100х1,0 L= 3000 цинк"/>
        <filter val="Угол внутренний 90° 400х100х1.2 цинк"/>
        <filter val="Угол наружный 90° 400х100х1.2 цинк"/>
      </filters>
    </filterColumn>
    <filterColumn colId="5" showButton="0"/>
  </autoFilter>
  <mergeCells count="57">
    <mergeCell ref="C1:E1"/>
    <mergeCell ref="B7:F7"/>
    <mergeCell ref="C10:D10"/>
    <mergeCell ref="F12:G12"/>
    <mergeCell ref="F13:G1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A21:G21"/>
    <mergeCell ref="A22:G22"/>
    <mergeCell ref="A88:F88"/>
    <mergeCell ref="A89:F89"/>
    <mergeCell ref="A90:F90"/>
    <mergeCell ref="A91:F91"/>
    <mergeCell ref="A92:F92"/>
    <mergeCell ref="A93:F93"/>
    <mergeCell ref="A94:F94"/>
    <mergeCell ref="A95:F95"/>
    <mergeCell ref="A96:F96"/>
    <mergeCell ref="A97:F97"/>
    <mergeCell ref="A98:F98"/>
    <mergeCell ref="A99:F99"/>
    <mergeCell ref="A100:F100"/>
    <mergeCell ref="A101:F101"/>
    <mergeCell ref="A102:F102"/>
    <mergeCell ref="A103:F103"/>
    <mergeCell ref="A104:F104"/>
    <mergeCell ref="A105:F105"/>
    <mergeCell ref="A106:F106"/>
    <mergeCell ref="A107:F107"/>
    <mergeCell ref="A108:F108"/>
    <mergeCell ref="A109:F109"/>
    <mergeCell ref="A110:F110"/>
    <mergeCell ref="A111:F111"/>
    <mergeCell ref="A112:F112"/>
    <mergeCell ref="A113:F113"/>
    <mergeCell ref="A114:F114"/>
    <mergeCell ref="A115:F115"/>
    <mergeCell ref="A116:F116"/>
    <mergeCell ref="A117:F117"/>
    <mergeCell ref="A118:F118"/>
    <mergeCell ref="A119:F119"/>
    <mergeCell ref="A120:F120"/>
    <mergeCell ref="A126:F126"/>
    <mergeCell ref="B128:C128"/>
    <mergeCell ref="D128:G128"/>
    <mergeCell ref="A121:F121"/>
    <mergeCell ref="A122:F122"/>
    <mergeCell ref="A123:F123"/>
    <mergeCell ref="A124:F124"/>
    <mergeCell ref="A125:F125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2E95-36DA-4EA4-AA31-AFB4CB61D22D}">
  <sheetPr filterMode="1"/>
  <dimension ref="B2:N191"/>
  <sheetViews>
    <sheetView zoomScaleNormal="100" workbookViewId="0">
      <selection activeCell="C208" sqref="C208"/>
    </sheetView>
  </sheetViews>
  <sheetFormatPr defaultRowHeight="15" x14ac:dyDescent="0.25"/>
  <cols>
    <col min="1" max="2" width="9.140625" style="59"/>
    <col min="3" max="3" width="65.140625" style="59" customWidth="1"/>
    <col min="4" max="4" width="31.42578125" style="113" hidden="1" customWidth="1"/>
    <col min="5" max="5" width="11.5703125" style="59" customWidth="1"/>
    <col min="6" max="6" width="11" style="59" bestFit="1" customWidth="1"/>
    <col min="7" max="7" width="9.140625" style="59"/>
    <col min="8" max="8" width="9.140625" style="134"/>
    <col min="9" max="16384" width="9.140625" style="59"/>
  </cols>
  <sheetData>
    <row r="2" spans="2:11" ht="24" customHeight="1" x14ac:dyDescent="0.25">
      <c r="B2" s="161" t="s">
        <v>193</v>
      </c>
      <c r="C2" s="162" t="s">
        <v>194</v>
      </c>
      <c r="D2" s="163"/>
      <c r="E2" s="162" t="s">
        <v>195</v>
      </c>
      <c r="F2" s="162" t="s">
        <v>196</v>
      </c>
      <c r="H2" s="134" t="s">
        <v>380</v>
      </c>
    </row>
    <row r="3" spans="2:11" hidden="1" x14ac:dyDescent="0.25">
      <c r="B3" s="161"/>
      <c r="C3" s="162"/>
      <c r="D3" s="164"/>
      <c r="E3" s="162"/>
      <c r="F3" s="162"/>
      <c r="H3" s="59"/>
    </row>
    <row r="4" spans="2:11" hidden="1" x14ac:dyDescent="0.25">
      <c r="B4" s="60">
        <v>1</v>
      </c>
      <c r="C4" s="61">
        <v>2</v>
      </c>
      <c r="D4" s="62"/>
      <c r="E4" s="61">
        <v>3</v>
      </c>
      <c r="F4" s="61">
        <v>4</v>
      </c>
      <c r="H4" s="59"/>
    </row>
    <row r="5" spans="2:11" hidden="1" x14ac:dyDescent="0.25">
      <c r="B5" s="63"/>
      <c r="C5" s="165" t="s">
        <v>197</v>
      </c>
      <c r="D5" s="165"/>
      <c r="E5" s="165"/>
      <c r="F5" s="165"/>
      <c r="H5" s="59"/>
    </row>
    <row r="6" spans="2:11" hidden="1" x14ac:dyDescent="0.25">
      <c r="B6" s="64"/>
      <c r="C6" s="65" t="s">
        <v>198</v>
      </c>
      <c r="D6" s="65"/>
      <c r="E6" s="64"/>
      <c r="F6" s="66"/>
      <c r="H6" s="59"/>
    </row>
    <row r="7" spans="2:11" ht="30" hidden="1" x14ac:dyDescent="0.25">
      <c r="B7" s="67">
        <v>1</v>
      </c>
      <c r="C7" s="68" t="s">
        <v>199</v>
      </c>
      <c r="D7" s="68"/>
      <c r="E7" s="69" t="s">
        <v>50</v>
      </c>
      <c r="F7" s="70">
        <v>16</v>
      </c>
      <c r="H7" s="59"/>
    </row>
    <row r="8" spans="2:11" hidden="1" x14ac:dyDescent="0.25">
      <c r="B8" s="71" t="s">
        <v>200</v>
      </c>
      <c r="C8" s="72" t="s">
        <v>201</v>
      </c>
      <c r="D8" s="72"/>
      <c r="E8" s="73" t="s">
        <v>202</v>
      </c>
      <c r="F8" s="70">
        <v>16</v>
      </c>
      <c r="H8" s="59"/>
    </row>
    <row r="9" spans="2:11" ht="30" hidden="1" x14ac:dyDescent="0.25">
      <c r="B9" s="67">
        <f>B7+1</f>
        <v>2</v>
      </c>
      <c r="C9" s="68" t="s">
        <v>203</v>
      </c>
      <c r="D9" s="68"/>
      <c r="E9" s="69" t="s">
        <v>204</v>
      </c>
      <c r="F9" s="70">
        <v>114</v>
      </c>
      <c r="H9" s="59"/>
    </row>
    <row r="10" spans="2:11" ht="30" hidden="1" x14ac:dyDescent="0.25">
      <c r="B10" s="67">
        <f>B9+1</f>
        <v>3</v>
      </c>
      <c r="C10" s="68" t="s">
        <v>205</v>
      </c>
      <c r="D10" s="68"/>
      <c r="E10" s="69" t="s">
        <v>50</v>
      </c>
      <c r="F10" s="70">
        <v>51</v>
      </c>
      <c r="H10" s="59"/>
    </row>
    <row r="11" spans="2:11" hidden="1" x14ac:dyDescent="0.25">
      <c r="B11" s="71" t="s">
        <v>206</v>
      </c>
      <c r="C11" s="72" t="s">
        <v>147</v>
      </c>
      <c r="D11" s="72"/>
      <c r="E11" s="73" t="s">
        <v>202</v>
      </c>
      <c r="F11" s="70">
        <v>51</v>
      </c>
      <c r="H11" s="59"/>
    </row>
    <row r="12" spans="2:11" ht="30" hidden="1" x14ac:dyDescent="0.25">
      <c r="B12" s="67">
        <f>B10+1</f>
        <v>4</v>
      </c>
      <c r="C12" s="68" t="s">
        <v>207</v>
      </c>
      <c r="D12" s="68"/>
      <c r="E12" s="69" t="s">
        <v>204</v>
      </c>
      <c r="F12" s="70">
        <v>114</v>
      </c>
      <c r="H12" s="59"/>
    </row>
    <row r="13" spans="2:11" ht="30" hidden="1" x14ac:dyDescent="0.25">
      <c r="B13" s="67">
        <f>B12+1</f>
        <v>5</v>
      </c>
      <c r="C13" s="68" t="s">
        <v>208</v>
      </c>
      <c r="D13" s="68"/>
      <c r="E13" s="69" t="s">
        <v>50</v>
      </c>
      <c r="F13" s="70">
        <v>27</v>
      </c>
      <c r="H13" s="59"/>
    </row>
    <row r="14" spans="2:11" hidden="1" x14ac:dyDescent="0.25">
      <c r="B14" s="71" t="s">
        <v>209</v>
      </c>
      <c r="C14" s="72" t="s">
        <v>147</v>
      </c>
      <c r="D14" s="72"/>
      <c r="E14" s="73" t="s">
        <v>202</v>
      </c>
      <c r="F14" s="70">
        <v>27</v>
      </c>
      <c r="H14" s="59"/>
    </row>
    <row r="15" spans="2:11" ht="30" hidden="1" x14ac:dyDescent="0.25">
      <c r="B15" s="67">
        <f>B13+1</f>
        <v>6</v>
      </c>
      <c r="C15" s="68" t="s">
        <v>210</v>
      </c>
      <c r="D15" s="68"/>
      <c r="E15" s="69" t="s">
        <v>211</v>
      </c>
      <c r="F15" s="70">
        <v>54</v>
      </c>
      <c r="H15" s="59"/>
    </row>
    <row r="16" spans="2:11" x14ac:dyDescent="0.25">
      <c r="B16" s="115" t="s">
        <v>212</v>
      </c>
      <c r="C16" s="116" t="s">
        <v>124</v>
      </c>
      <c r="D16" s="75"/>
      <c r="E16" s="117" t="s">
        <v>202</v>
      </c>
      <c r="F16" s="114">
        <v>18</v>
      </c>
      <c r="G16" s="130">
        <f>F16+F99</f>
        <v>28</v>
      </c>
      <c r="H16" s="135">
        <v>28</v>
      </c>
      <c r="I16" s="130"/>
      <c r="J16" s="130"/>
      <c r="K16" s="130"/>
    </row>
    <row r="17" spans="2:11" x14ac:dyDescent="0.25">
      <c r="B17" s="115" t="s">
        <v>213</v>
      </c>
      <c r="C17" s="116" t="s">
        <v>122</v>
      </c>
      <c r="D17" s="75"/>
      <c r="E17" s="117" t="s">
        <v>202</v>
      </c>
      <c r="F17" s="114">
        <v>18</v>
      </c>
      <c r="G17" s="130">
        <f>F17+F100</f>
        <v>28</v>
      </c>
      <c r="H17" s="135">
        <v>28</v>
      </c>
      <c r="I17" s="130"/>
      <c r="J17" s="130"/>
      <c r="K17" s="130"/>
    </row>
    <row r="18" spans="2:11" ht="30" hidden="1" x14ac:dyDescent="0.25">
      <c r="B18" s="67">
        <f>B15+1</f>
        <v>7</v>
      </c>
      <c r="C18" s="68" t="s">
        <v>214</v>
      </c>
      <c r="D18" s="68"/>
      <c r="E18" s="69" t="s">
        <v>50</v>
      </c>
      <c r="F18" s="70">
        <v>2</v>
      </c>
      <c r="H18" s="59"/>
    </row>
    <row r="19" spans="2:11" ht="30" hidden="1" x14ac:dyDescent="0.25">
      <c r="B19" s="67">
        <f>B18+1</f>
        <v>8</v>
      </c>
      <c r="C19" s="77" t="s">
        <v>215</v>
      </c>
      <c r="D19" s="77"/>
      <c r="E19" s="67" t="s">
        <v>50</v>
      </c>
      <c r="F19" s="70">
        <v>2</v>
      </c>
      <c r="H19" s="59"/>
    </row>
    <row r="20" spans="2:11" hidden="1" x14ac:dyDescent="0.25">
      <c r="B20" s="71" t="s">
        <v>216</v>
      </c>
      <c r="C20" s="72" t="s">
        <v>217</v>
      </c>
      <c r="D20" s="72"/>
      <c r="E20" s="73" t="s">
        <v>139</v>
      </c>
      <c r="F20" s="78">
        <f>2*0.4</f>
        <v>0.8</v>
      </c>
      <c r="H20" s="59"/>
    </row>
    <row r="21" spans="2:11" ht="30" hidden="1" x14ac:dyDescent="0.25">
      <c r="B21" s="67">
        <f>B19+1</f>
        <v>9</v>
      </c>
      <c r="C21" s="68" t="s">
        <v>218</v>
      </c>
      <c r="D21" s="68"/>
      <c r="E21" s="69" t="s">
        <v>211</v>
      </c>
      <c r="F21" s="70">
        <v>10</v>
      </c>
      <c r="H21" s="59"/>
    </row>
    <row r="22" spans="2:11" x14ac:dyDescent="0.25">
      <c r="B22" s="119" t="s">
        <v>219</v>
      </c>
      <c r="C22" s="120" t="s">
        <v>132</v>
      </c>
      <c r="D22" s="72"/>
      <c r="E22" s="121" t="s">
        <v>202</v>
      </c>
      <c r="F22" s="78">
        <f>ROUND(10/3,1)</f>
        <v>3.3</v>
      </c>
      <c r="G22" s="130">
        <f>F22+F119+F121+F150+F59</f>
        <v>30</v>
      </c>
      <c r="H22" s="135">
        <v>30</v>
      </c>
      <c r="I22" s="130"/>
      <c r="J22" s="130"/>
      <c r="K22" s="130"/>
    </row>
    <row r="23" spans="2:11" ht="30" hidden="1" x14ac:dyDescent="0.25">
      <c r="B23" s="67">
        <f>B21+1</f>
        <v>10</v>
      </c>
      <c r="C23" s="68" t="s">
        <v>220</v>
      </c>
      <c r="D23" s="68"/>
      <c r="E23" s="69" t="s">
        <v>50</v>
      </c>
      <c r="F23" s="70">
        <v>21</v>
      </c>
      <c r="H23" s="59"/>
    </row>
    <row r="24" spans="2:11" hidden="1" x14ac:dyDescent="0.25">
      <c r="B24" s="71" t="s">
        <v>221</v>
      </c>
      <c r="C24" s="72" t="s">
        <v>145</v>
      </c>
      <c r="D24" s="72"/>
      <c r="E24" s="73" t="s">
        <v>202</v>
      </c>
      <c r="F24" s="70">
        <v>21</v>
      </c>
      <c r="H24" s="59"/>
    </row>
    <row r="25" spans="2:11" hidden="1" x14ac:dyDescent="0.25">
      <c r="B25" s="64"/>
      <c r="C25" s="65" t="s">
        <v>222</v>
      </c>
      <c r="D25" s="65"/>
      <c r="E25" s="64"/>
      <c r="F25" s="66"/>
      <c r="H25" s="59"/>
    </row>
    <row r="26" spans="2:11" hidden="1" x14ac:dyDescent="0.25">
      <c r="B26" s="67">
        <f>B23+1</f>
        <v>11</v>
      </c>
      <c r="C26" s="68" t="s">
        <v>223</v>
      </c>
      <c r="D26" s="68"/>
      <c r="E26" s="69" t="s">
        <v>50</v>
      </c>
      <c r="F26" s="70">
        <v>4</v>
      </c>
      <c r="H26" s="59"/>
    </row>
    <row r="27" spans="2:11" hidden="1" x14ac:dyDescent="0.25">
      <c r="B27" s="71" t="s">
        <v>224</v>
      </c>
      <c r="C27" s="72" t="s">
        <v>136</v>
      </c>
      <c r="D27" s="72"/>
      <c r="E27" s="73" t="s">
        <v>202</v>
      </c>
      <c r="F27" s="70">
        <v>4</v>
      </c>
      <c r="H27" s="59"/>
    </row>
    <row r="28" spans="2:11" ht="30" hidden="1" x14ac:dyDescent="0.25">
      <c r="B28" s="67">
        <f>B26+1</f>
        <v>12</v>
      </c>
      <c r="C28" s="68" t="s">
        <v>225</v>
      </c>
      <c r="D28" s="68"/>
      <c r="E28" s="69" t="s">
        <v>211</v>
      </c>
      <c r="F28" s="70">
        <v>30</v>
      </c>
      <c r="H28" s="59"/>
    </row>
    <row r="29" spans="2:11" hidden="1" x14ac:dyDescent="0.25">
      <c r="B29" s="71" t="s">
        <v>226</v>
      </c>
      <c r="C29" s="72" t="s">
        <v>227</v>
      </c>
      <c r="D29" s="72"/>
      <c r="E29" s="73" t="s">
        <v>228</v>
      </c>
      <c r="F29" s="79">
        <f>ROUND(30*1.02,2)</f>
        <v>30.6</v>
      </c>
      <c r="H29" s="59"/>
    </row>
    <row r="30" spans="2:11" hidden="1" x14ac:dyDescent="0.25">
      <c r="B30" s="67">
        <f>B28+1</f>
        <v>13</v>
      </c>
      <c r="C30" s="77" t="s">
        <v>229</v>
      </c>
      <c r="D30" s="77"/>
      <c r="E30" s="67" t="s">
        <v>204</v>
      </c>
      <c r="F30" s="78">
        <v>4.2</v>
      </c>
      <c r="H30" s="59"/>
    </row>
    <row r="31" spans="2:11" hidden="1" x14ac:dyDescent="0.25">
      <c r="B31" s="74" t="s">
        <v>230</v>
      </c>
      <c r="C31" s="75" t="s">
        <v>141</v>
      </c>
      <c r="D31" s="75"/>
      <c r="E31" s="76" t="s">
        <v>39</v>
      </c>
      <c r="F31" s="79">
        <v>6.3</v>
      </c>
      <c r="H31" s="59"/>
    </row>
    <row r="32" spans="2:11" ht="30" hidden="1" x14ac:dyDescent="0.25">
      <c r="B32" s="67">
        <f>B30+1</f>
        <v>14</v>
      </c>
      <c r="C32" s="68" t="s">
        <v>231</v>
      </c>
      <c r="D32" s="68"/>
      <c r="E32" s="69" t="s">
        <v>211</v>
      </c>
      <c r="F32" s="70">
        <v>304</v>
      </c>
      <c r="H32" s="59"/>
    </row>
    <row r="33" spans="2:6" s="59" customFormat="1" hidden="1" x14ac:dyDescent="0.25">
      <c r="B33" s="71" t="s">
        <v>232</v>
      </c>
      <c r="C33" s="72" t="s">
        <v>227</v>
      </c>
      <c r="D33" s="72"/>
      <c r="E33" s="73" t="s">
        <v>228</v>
      </c>
      <c r="F33" s="79">
        <f>ROUND(304*1.02,2)</f>
        <v>310.08</v>
      </c>
    </row>
    <row r="34" spans="2:6" s="59" customFormat="1" ht="30" hidden="1" x14ac:dyDescent="0.25">
      <c r="B34" s="67">
        <f>B32+1</f>
        <v>15</v>
      </c>
      <c r="C34" s="68" t="s">
        <v>233</v>
      </c>
      <c r="D34" s="68"/>
      <c r="E34" s="69" t="s">
        <v>211</v>
      </c>
      <c r="F34" s="70">
        <v>152</v>
      </c>
    </row>
    <row r="35" spans="2:6" s="59" customFormat="1" hidden="1" x14ac:dyDescent="0.25">
      <c r="B35" s="71" t="s">
        <v>234</v>
      </c>
      <c r="C35" s="72" t="s">
        <v>227</v>
      </c>
      <c r="D35" s="72"/>
      <c r="E35" s="73" t="s">
        <v>228</v>
      </c>
      <c r="F35" s="79">
        <f>ROUND(152*1.02,2)</f>
        <v>155.04</v>
      </c>
    </row>
    <row r="36" spans="2:6" s="59" customFormat="1" ht="45" hidden="1" x14ac:dyDescent="0.25">
      <c r="B36" s="67">
        <f>B34+1</f>
        <v>16</v>
      </c>
      <c r="C36" s="68" t="s">
        <v>235</v>
      </c>
      <c r="D36" s="68"/>
      <c r="E36" s="69" t="s">
        <v>211</v>
      </c>
      <c r="F36" s="70">
        <v>108</v>
      </c>
    </row>
    <row r="37" spans="2:6" s="59" customFormat="1" hidden="1" x14ac:dyDescent="0.25">
      <c r="B37" s="71" t="s">
        <v>236</v>
      </c>
      <c r="C37" s="72" t="s">
        <v>227</v>
      </c>
      <c r="D37" s="72"/>
      <c r="E37" s="73" t="s">
        <v>228</v>
      </c>
      <c r="F37" s="79">
        <f>ROUND(108*1.02,2)</f>
        <v>110.16</v>
      </c>
    </row>
    <row r="38" spans="2:6" s="59" customFormat="1" ht="30" hidden="1" x14ac:dyDescent="0.25">
      <c r="B38" s="67">
        <f>B36+1</f>
        <v>17</v>
      </c>
      <c r="C38" s="68" t="s">
        <v>237</v>
      </c>
      <c r="D38" s="68"/>
      <c r="E38" s="69" t="s">
        <v>211</v>
      </c>
      <c r="F38" s="70">
        <v>20</v>
      </c>
    </row>
    <row r="39" spans="2:6" s="59" customFormat="1" hidden="1" x14ac:dyDescent="0.25">
      <c r="B39" s="71" t="s">
        <v>238</v>
      </c>
      <c r="C39" s="72" t="s">
        <v>227</v>
      </c>
      <c r="D39" s="72"/>
      <c r="E39" s="73" t="s">
        <v>228</v>
      </c>
      <c r="F39" s="79">
        <f>ROUND(20*1.02,2)</f>
        <v>20.399999999999999</v>
      </c>
    </row>
    <row r="40" spans="2:6" s="59" customFormat="1" ht="30" hidden="1" x14ac:dyDescent="0.25">
      <c r="B40" s="67">
        <f>B38+1</f>
        <v>18</v>
      </c>
      <c r="C40" s="68" t="s">
        <v>239</v>
      </c>
      <c r="D40" s="68"/>
      <c r="E40" s="69" t="s">
        <v>211</v>
      </c>
      <c r="F40" s="70">
        <v>40</v>
      </c>
    </row>
    <row r="41" spans="2:6" s="59" customFormat="1" hidden="1" x14ac:dyDescent="0.25">
      <c r="B41" s="71" t="s">
        <v>240</v>
      </c>
      <c r="C41" s="72" t="s">
        <v>227</v>
      </c>
      <c r="D41" s="72"/>
      <c r="E41" s="73" t="s">
        <v>228</v>
      </c>
      <c r="F41" s="79">
        <f>ROUND(40*1.02,2)</f>
        <v>40.799999999999997</v>
      </c>
    </row>
    <row r="42" spans="2:6" s="59" customFormat="1" ht="30" hidden="1" x14ac:dyDescent="0.25">
      <c r="B42" s="67">
        <f>B40+1</f>
        <v>19</v>
      </c>
      <c r="C42" s="77" t="s">
        <v>241</v>
      </c>
      <c r="D42" s="77"/>
      <c r="E42" s="67" t="s">
        <v>204</v>
      </c>
      <c r="F42" s="78">
        <v>23.7</v>
      </c>
    </row>
    <row r="43" spans="2:6" s="59" customFormat="1" hidden="1" x14ac:dyDescent="0.25">
      <c r="B43" s="74" t="s">
        <v>242</v>
      </c>
      <c r="C43" s="75" t="s">
        <v>141</v>
      </c>
      <c r="D43" s="75"/>
      <c r="E43" s="76" t="s">
        <v>39</v>
      </c>
      <c r="F43" s="79">
        <v>35.6</v>
      </c>
    </row>
    <row r="44" spans="2:6" s="59" customFormat="1" hidden="1" x14ac:dyDescent="0.25">
      <c r="B44" s="67">
        <f>B42+1</f>
        <v>20</v>
      </c>
      <c r="C44" s="77" t="s">
        <v>243</v>
      </c>
      <c r="D44" s="77"/>
      <c r="E44" s="67" t="s">
        <v>50</v>
      </c>
      <c r="F44" s="70">
        <v>2</v>
      </c>
    </row>
    <row r="45" spans="2:6" s="59" customFormat="1" hidden="1" x14ac:dyDescent="0.25">
      <c r="B45" s="74" t="s">
        <v>244</v>
      </c>
      <c r="C45" s="75" t="s">
        <v>112</v>
      </c>
      <c r="D45" s="75"/>
      <c r="E45" s="76" t="s">
        <v>50</v>
      </c>
      <c r="F45" s="70">
        <v>2</v>
      </c>
    </row>
    <row r="46" spans="2:6" s="59" customFormat="1" hidden="1" x14ac:dyDescent="0.25">
      <c r="B46" s="80"/>
      <c r="C46" s="156" t="s">
        <v>245</v>
      </c>
      <c r="D46" s="156"/>
      <c r="E46" s="156"/>
      <c r="F46" s="156"/>
    </row>
    <row r="47" spans="2:6" s="59" customFormat="1" hidden="1" x14ac:dyDescent="0.25">
      <c r="B47" s="81"/>
      <c r="C47" s="82" t="s">
        <v>198</v>
      </c>
      <c r="D47" s="82"/>
      <c r="E47" s="81"/>
      <c r="F47" s="83"/>
    </row>
    <row r="48" spans="2:6" s="59" customFormat="1" ht="30" hidden="1" x14ac:dyDescent="0.25">
      <c r="B48" s="67">
        <f>B44+1</f>
        <v>21</v>
      </c>
      <c r="C48" s="68" t="s">
        <v>246</v>
      </c>
      <c r="D48" s="68"/>
      <c r="E48" s="69" t="s">
        <v>50</v>
      </c>
      <c r="F48" s="70">
        <v>54</v>
      </c>
    </row>
    <row r="49" spans="2:11" hidden="1" x14ac:dyDescent="0.25">
      <c r="B49" s="71" t="s">
        <v>247</v>
      </c>
      <c r="C49" s="72" t="s">
        <v>145</v>
      </c>
      <c r="D49" s="72"/>
      <c r="E49" s="73" t="s">
        <v>202</v>
      </c>
      <c r="F49" s="70">
        <v>54</v>
      </c>
      <c r="H49" s="59"/>
    </row>
    <row r="50" spans="2:11" ht="30" hidden="1" x14ac:dyDescent="0.25">
      <c r="B50" s="67">
        <f>B48+1</f>
        <v>22</v>
      </c>
      <c r="C50" s="68" t="s">
        <v>248</v>
      </c>
      <c r="D50" s="68"/>
      <c r="E50" s="69" t="s">
        <v>211</v>
      </c>
      <c r="F50" s="70">
        <v>108</v>
      </c>
      <c r="H50" s="59"/>
    </row>
    <row r="51" spans="2:11" x14ac:dyDescent="0.25">
      <c r="B51" s="122" t="s">
        <v>249</v>
      </c>
      <c r="C51" s="123" t="s">
        <v>116</v>
      </c>
      <c r="D51" s="75"/>
      <c r="E51" s="124" t="s">
        <v>202</v>
      </c>
      <c r="F51" s="125">
        <v>36</v>
      </c>
      <c r="G51" s="130">
        <f>F51</f>
        <v>36</v>
      </c>
      <c r="H51" s="135">
        <v>36</v>
      </c>
      <c r="I51" s="130"/>
      <c r="J51" s="130"/>
      <c r="K51" s="130"/>
    </row>
    <row r="52" spans="2:11" x14ac:dyDescent="0.25">
      <c r="B52" s="122" t="s">
        <v>250</v>
      </c>
      <c r="C52" s="123" t="s">
        <v>114</v>
      </c>
      <c r="D52" s="75"/>
      <c r="E52" s="124" t="s">
        <v>202</v>
      </c>
      <c r="F52" s="125">
        <v>36</v>
      </c>
      <c r="G52" s="130">
        <f>F52</f>
        <v>36</v>
      </c>
      <c r="H52" s="135">
        <v>36</v>
      </c>
      <c r="I52" s="130"/>
      <c r="J52" s="130"/>
      <c r="K52" s="130"/>
    </row>
    <row r="53" spans="2:11" hidden="1" x14ac:dyDescent="0.25">
      <c r="B53" s="71" t="s">
        <v>251</v>
      </c>
      <c r="C53" s="72" t="s">
        <v>252</v>
      </c>
      <c r="D53" s="72"/>
      <c r="E53" s="73" t="s">
        <v>202</v>
      </c>
      <c r="F53" s="70">
        <v>158</v>
      </c>
      <c r="H53" s="59"/>
    </row>
    <row r="54" spans="2:11" hidden="1" x14ac:dyDescent="0.25">
      <c r="B54" s="71" t="s">
        <v>253</v>
      </c>
      <c r="C54" s="72" t="s">
        <v>254</v>
      </c>
      <c r="D54" s="72"/>
      <c r="E54" s="73" t="s">
        <v>202</v>
      </c>
      <c r="F54" s="70">
        <v>158</v>
      </c>
      <c r="H54" s="59"/>
    </row>
    <row r="55" spans="2:11" ht="30" hidden="1" x14ac:dyDescent="0.25">
      <c r="B55" s="67">
        <f>B50+1</f>
        <v>23</v>
      </c>
      <c r="C55" s="77" t="s">
        <v>214</v>
      </c>
      <c r="D55" s="77"/>
      <c r="E55" s="67" t="s">
        <v>50</v>
      </c>
      <c r="F55" s="70">
        <v>2</v>
      </c>
      <c r="H55" s="59"/>
    </row>
    <row r="56" spans="2:11" ht="30" hidden="1" x14ac:dyDescent="0.25">
      <c r="B56" s="67">
        <f>B55+1</f>
        <v>24</v>
      </c>
      <c r="C56" s="77" t="s">
        <v>215</v>
      </c>
      <c r="D56" s="77"/>
      <c r="E56" s="67" t="s">
        <v>50</v>
      </c>
      <c r="F56" s="70">
        <v>2</v>
      </c>
      <c r="H56" s="59"/>
    </row>
    <row r="57" spans="2:11" hidden="1" x14ac:dyDescent="0.25">
      <c r="B57" s="71" t="s">
        <v>255</v>
      </c>
      <c r="C57" s="72" t="s">
        <v>217</v>
      </c>
      <c r="D57" s="72"/>
      <c r="E57" s="73" t="s">
        <v>139</v>
      </c>
      <c r="F57" s="78">
        <f>2*0.4</f>
        <v>0.8</v>
      </c>
      <c r="H57" s="59"/>
    </row>
    <row r="58" spans="2:11" ht="30" hidden="1" x14ac:dyDescent="0.25">
      <c r="B58" s="67">
        <f>B56+1</f>
        <v>25</v>
      </c>
      <c r="C58" s="68" t="s">
        <v>218</v>
      </c>
      <c r="D58" s="68"/>
      <c r="E58" s="69" t="s">
        <v>211</v>
      </c>
      <c r="F58" s="70">
        <v>10</v>
      </c>
      <c r="H58" s="59"/>
    </row>
    <row r="59" spans="2:11" hidden="1" x14ac:dyDescent="0.25">
      <c r="B59" s="119" t="s">
        <v>256</v>
      </c>
      <c r="C59" s="120" t="s">
        <v>132</v>
      </c>
      <c r="D59" s="72"/>
      <c r="E59" s="121" t="s">
        <v>202</v>
      </c>
      <c r="F59" s="78">
        <f>ROUND(10/3,1)</f>
        <v>3.3</v>
      </c>
      <c r="H59" s="59"/>
    </row>
    <row r="60" spans="2:11" ht="30" hidden="1" x14ac:dyDescent="0.25">
      <c r="B60" s="67">
        <f>B58+1</f>
        <v>26</v>
      </c>
      <c r="C60" s="68" t="s">
        <v>220</v>
      </c>
      <c r="D60" s="68"/>
      <c r="E60" s="69" t="s">
        <v>50</v>
      </c>
      <c r="F60" s="70">
        <v>21</v>
      </c>
      <c r="H60" s="59"/>
    </row>
    <row r="61" spans="2:11" hidden="1" x14ac:dyDescent="0.25">
      <c r="B61" s="71" t="s">
        <v>257</v>
      </c>
      <c r="C61" s="72" t="s">
        <v>145</v>
      </c>
      <c r="D61" s="72"/>
      <c r="E61" s="73" t="s">
        <v>202</v>
      </c>
      <c r="F61" s="70">
        <v>21</v>
      </c>
      <c r="H61" s="59"/>
    </row>
    <row r="62" spans="2:11" hidden="1" x14ac:dyDescent="0.25">
      <c r="B62" s="81"/>
      <c r="C62" s="82" t="s">
        <v>222</v>
      </c>
      <c r="D62" s="82"/>
      <c r="E62" s="81"/>
      <c r="F62" s="83"/>
      <c r="H62" s="59"/>
    </row>
    <row r="63" spans="2:11" hidden="1" x14ac:dyDescent="0.25">
      <c r="B63" s="67">
        <f>B60+1</f>
        <v>27</v>
      </c>
      <c r="C63" s="68" t="s">
        <v>223</v>
      </c>
      <c r="D63" s="68"/>
      <c r="E63" s="69" t="s">
        <v>50</v>
      </c>
      <c r="F63" s="70">
        <v>4</v>
      </c>
      <c r="H63" s="59"/>
    </row>
    <row r="64" spans="2:11" hidden="1" x14ac:dyDescent="0.25">
      <c r="B64" s="71" t="s">
        <v>258</v>
      </c>
      <c r="C64" s="72" t="s">
        <v>136</v>
      </c>
      <c r="D64" s="72"/>
      <c r="E64" s="73" t="s">
        <v>202</v>
      </c>
      <c r="F64" s="70">
        <v>4</v>
      </c>
      <c r="H64" s="59"/>
    </row>
    <row r="65" spans="2:6" s="59" customFormat="1" ht="30" hidden="1" x14ac:dyDescent="0.25">
      <c r="B65" s="67">
        <f>B63+1</f>
        <v>28</v>
      </c>
      <c r="C65" s="68" t="s">
        <v>225</v>
      </c>
      <c r="D65" s="68"/>
      <c r="E65" s="69" t="s">
        <v>211</v>
      </c>
      <c r="F65" s="70">
        <v>30</v>
      </c>
    </row>
    <row r="66" spans="2:6" s="59" customFormat="1" hidden="1" x14ac:dyDescent="0.25">
      <c r="B66" s="71" t="s">
        <v>259</v>
      </c>
      <c r="C66" s="72" t="s">
        <v>227</v>
      </c>
      <c r="D66" s="72"/>
      <c r="E66" s="73" t="s">
        <v>228</v>
      </c>
      <c r="F66" s="79">
        <f>ROUND(30*1.02,2)</f>
        <v>30.6</v>
      </c>
    </row>
    <row r="67" spans="2:6" s="59" customFormat="1" hidden="1" x14ac:dyDescent="0.25">
      <c r="B67" s="67">
        <f>B65+1</f>
        <v>29</v>
      </c>
      <c r="C67" s="77" t="s">
        <v>229</v>
      </c>
      <c r="D67" s="77"/>
      <c r="E67" s="67" t="s">
        <v>204</v>
      </c>
      <c r="F67" s="78">
        <v>4.2</v>
      </c>
    </row>
    <row r="68" spans="2:6" s="59" customFormat="1" hidden="1" x14ac:dyDescent="0.25">
      <c r="B68" s="74" t="s">
        <v>260</v>
      </c>
      <c r="C68" s="75" t="s">
        <v>141</v>
      </c>
      <c r="D68" s="75"/>
      <c r="E68" s="76" t="s">
        <v>39</v>
      </c>
      <c r="F68" s="79">
        <v>6.3</v>
      </c>
    </row>
    <row r="69" spans="2:6" s="59" customFormat="1" ht="30" hidden="1" x14ac:dyDescent="0.25">
      <c r="B69" s="67">
        <f>B67+1</f>
        <v>30</v>
      </c>
      <c r="C69" s="68" t="s">
        <v>231</v>
      </c>
      <c r="D69" s="68"/>
      <c r="E69" s="69" t="s">
        <v>211</v>
      </c>
      <c r="F69" s="70">
        <v>304</v>
      </c>
    </row>
    <row r="70" spans="2:6" s="59" customFormat="1" hidden="1" x14ac:dyDescent="0.25">
      <c r="B70" s="71" t="s">
        <v>261</v>
      </c>
      <c r="C70" s="72" t="s">
        <v>227</v>
      </c>
      <c r="D70" s="72"/>
      <c r="E70" s="73" t="s">
        <v>228</v>
      </c>
      <c r="F70" s="79">
        <f>ROUND(304*1.02,2)</f>
        <v>310.08</v>
      </c>
    </row>
    <row r="71" spans="2:6" s="59" customFormat="1" ht="30" hidden="1" x14ac:dyDescent="0.25">
      <c r="B71" s="67">
        <f>B69+1</f>
        <v>31</v>
      </c>
      <c r="C71" s="68" t="s">
        <v>262</v>
      </c>
      <c r="D71" s="68"/>
      <c r="E71" s="69" t="s">
        <v>211</v>
      </c>
      <c r="F71" s="70">
        <v>152</v>
      </c>
    </row>
    <row r="72" spans="2:6" s="59" customFormat="1" hidden="1" x14ac:dyDescent="0.25">
      <c r="B72" s="71" t="s">
        <v>263</v>
      </c>
      <c r="C72" s="72" t="s">
        <v>227</v>
      </c>
      <c r="D72" s="72"/>
      <c r="E72" s="73" t="s">
        <v>228</v>
      </c>
      <c r="F72" s="79">
        <f>ROUND(152*1.02,2)</f>
        <v>155.04</v>
      </c>
    </row>
    <row r="73" spans="2:6" s="59" customFormat="1" ht="30" hidden="1" x14ac:dyDescent="0.25">
      <c r="B73" s="84">
        <f>B71+1</f>
        <v>32</v>
      </c>
      <c r="C73" s="68" t="s">
        <v>264</v>
      </c>
      <c r="D73" s="85"/>
      <c r="E73" s="86" t="s">
        <v>211</v>
      </c>
      <c r="F73" s="87">
        <v>324</v>
      </c>
    </row>
    <row r="74" spans="2:6" s="59" customFormat="1" hidden="1" x14ac:dyDescent="0.25">
      <c r="B74" s="88" t="s">
        <v>265</v>
      </c>
      <c r="C74" s="89" t="s">
        <v>227</v>
      </c>
      <c r="D74" s="89"/>
      <c r="E74" s="90" t="s">
        <v>228</v>
      </c>
      <c r="F74" s="91">
        <f>ROUND(324*1.02,2)</f>
        <v>330.48</v>
      </c>
    </row>
    <row r="75" spans="2:6" s="59" customFormat="1" ht="30" hidden="1" x14ac:dyDescent="0.25">
      <c r="B75" s="84">
        <f>B73+1</f>
        <v>33</v>
      </c>
      <c r="C75" s="68" t="s">
        <v>237</v>
      </c>
      <c r="D75" s="85"/>
      <c r="E75" s="86" t="s">
        <v>211</v>
      </c>
      <c r="F75" s="87">
        <v>20</v>
      </c>
    </row>
    <row r="76" spans="2:6" s="59" customFormat="1" hidden="1" x14ac:dyDescent="0.25">
      <c r="B76" s="88" t="s">
        <v>266</v>
      </c>
      <c r="C76" s="72" t="s">
        <v>227</v>
      </c>
      <c r="D76" s="89"/>
      <c r="E76" s="90" t="s">
        <v>228</v>
      </c>
      <c r="F76" s="91">
        <f>ROUND(20*1.02,2)</f>
        <v>20.399999999999999</v>
      </c>
    </row>
    <row r="77" spans="2:6" s="59" customFormat="1" ht="30" hidden="1" x14ac:dyDescent="0.25">
      <c r="B77" s="84">
        <f>B75+1</f>
        <v>34</v>
      </c>
      <c r="C77" s="68" t="s">
        <v>267</v>
      </c>
      <c r="D77" s="85"/>
      <c r="E77" s="86" t="s">
        <v>211</v>
      </c>
      <c r="F77" s="87">
        <v>40</v>
      </c>
    </row>
    <row r="78" spans="2:6" s="59" customFormat="1" hidden="1" x14ac:dyDescent="0.25">
      <c r="B78" s="88" t="s">
        <v>268</v>
      </c>
      <c r="C78" s="72" t="s">
        <v>227</v>
      </c>
      <c r="D78" s="89"/>
      <c r="E78" s="90" t="s">
        <v>228</v>
      </c>
      <c r="F78" s="91">
        <f>ROUND(40*1.02,2)</f>
        <v>40.799999999999997</v>
      </c>
    </row>
    <row r="79" spans="2:6" s="59" customFormat="1" ht="30" hidden="1" x14ac:dyDescent="0.25">
      <c r="B79" s="84">
        <f>B77+1</f>
        <v>35</v>
      </c>
      <c r="C79" s="77" t="s">
        <v>269</v>
      </c>
      <c r="D79" s="92"/>
      <c r="E79" s="84" t="s">
        <v>204</v>
      </c>
      <c r="F79" s="93">
        <v>54.3</v>
      </c>
    </row>
    <row r="80" spans="2:6" s="59" customFormat="1" hidden="1" x14ac:dyDescent="0.25">
      <c r="B80" s="94" t="s">
        <v>270</v>
      </c>
      <c r="C80" s="75" t="s">
        <v>141</v>
      </c>
      <c r="D80" s="95"/>
      <c r="E80" s="96" t="s">
        <v>39</v>
      </c>
      <c r="F80" s="91">
        <v>81.5</v>
      </c>
    </row>
    <row r="81" spans="2:14" hidden="1" x14ac:dyDescent="0.25">
      <c r="B81" s="84">
        <f>B79+1</f>
        <v>36</v>
      </c>
      <c r="C81" s="77" t="s">
        <v>243</v>
      </c>
      <c r="D81" s="92"/>
      <c r="E81" s="84" t="s">
        <v>50</v>
      </c>
      <c r="F81" s="87">
        <v>2</v>
      </c>
      <c r="H81" s="59"/>
    </row>
    <row r="82" spans="2:14" hidden="1" x14ac:dyDescent="0.25">
      <c r="B82" s="94" t="s">
        <v>271</v>
      </c>
      <c r="C82" s="75" t="s">
        <v>112</v>
      </c>
      <c r="D82" s="95"/>
      <c r="E82" s="96" t="s">
        <v>50</v>
      </c>
      <c r="F82" s="87">
        <v>2</v>
      </c>
      <c r="H82" s="59"/>
    </row>
    <row r="83" spans="2:14" hidden="1" x14ac:dyDescent="0.25">
      <c r="B83" s="80"/>
      <c r="C83" s="156" t="s">
        <v>272</v>
      </c>
      <c r="D83" s="156"/>
      <c r="E83" s="156"/>
      <c r="F83" s="156"/>
      <c r="H83" s="59"/>
    </row>
    <row r="84" spans="2:14" hidden="1" x14ac:dyDescent="0.25">
      <c r="B84" s="81"/>
      <c r="C84" s="82" t="s">
        <v>198</v>
      </c>
      <c r="D84" s="82"/>
      <c r="E84" s="81"/>
      <c r="F84" s="83"/>
      <c r="H84" s="59"/>
    </row>
    <row r="85" spans="2:14" ht="45" hidden="1" x14ac:dyDescent="0.25">
      <c r="B85" s="67">
        <f>B81+1</f>
        <v>37</v>
      </c>
      <c r="C85" s="68" t="s">
        <v>273</v>
      </c>
      <c r="D85" s="68"/>
      <c r="E85" s="69" t="s">
        <v>204</v>
      </c>
      <c r="F85" s="70">
        <v>45</v>
      </c>
      <c r="H85" s="59"/>
    </row>
    <row r="86" spans="2:14" hidden="1" x14ac:dyDescent="0.25">
      <c r="B86" s="97">
        <f>B85+1</f>
        <v>38</v>
      </c>
      <c r="C86" s="98" t="s">
        <v>274</v>
      </c>
      <c r="D86" s="98" t="s">
        <v>275</v>
      </c>
      <c r="E86" s="97" t="s">
        <v>50</v>
      </c>
      <c r="F86" s="99">
        <v>5</v>
      </c>
      <c r="G86" s="157" t="s">
        <v>276</v>
      </c>
      <c r="H86" s="158"/>
      <c r="I86" s="158"/>
    </row>
    <row r="87" spans="2:14" ht="30" hidden="1" x14ac:dyDescent="0.25">
      <c r="B87" s="67">
        <f>B86+1</f>
        <v>39</v>
      </c>
      <c r="C87" s="68" t="s">
        <v>277</v>
      </c>
      <c r="D87" s="68"/>
      <c r="E87" s="69" t="s">
        <v>211</v>
      </c>
      <c r="F87" s="70">
        <v>2.5</v>
      </c>
      <c r="H87" s="59"/>
      <c r="I87" s="59">
        <v>5.5599999999999998E-3</v>
      </c>
      <c r="J87" s="59">
        <v>1</v>
      </c>
      <c r="M87" s="59">
        <v>1</v>
      </c>
      <c r="N87" s="59">
        <v>5.5599999999999998E-3</v>
      </c>
    </row>
    <row r="88" spans="2:14" x14ac:dyDescent="0.25">
      <c r="B88" s="127" t="s">
        <v>278</v>
      </c>
      <c r="C88" s="128" t="s">
        <v>134</v>
      </c>
      <c r="D88" s="72"/>
      <c r="E88" s="129" t="s">
        <v>202</v>
      </c>
      <c r="F88" s="132">
        <f>ROUND(3/3,1)</f>
        <v>1</v>
      </c>
      <c r="G88" s="131">
        <f>F88+F90+F95+F113</f>
        <v>65.400000000000006</v>
      </c>
      <c r="H88" s="136">
        <v>65.400000000000006</v>
      </c>
      <c r="I88" s="130"/>
      <c r="J88" s="130"/>
      <c r="K88" s="130"/>
      <c r="M88" s="100"/>
    </row>
    <row r="89" spans="2:14" hidden="1" x14ac:dyDescent="0.25">
      <c r="B89" s="67">
        <f>B87+1</f>
        <v>40</v>
      </c>
      <c r="C89" s="68" t="s">
        <v>279</v>
      </c>
      <c r="D89" s="68"/>
      <c r="E89" s="69" t="s">
        <v>211</v>
      </c>
      <c r="F89" s="70">
        <v>5</v>
      </c>
      <c r="H89" s="59"/>
    </row>
    <row r="90" spans="2:14" hidden="1" x14ac:dyDescent="0.25">
      <c r="B90" s="127" t="s">
        <v>280</v>
      </c>
      <c r="C90" s="128" t="s">
        <v>134</v>
      </c>
      <c r="D90" s="72"/>
      <c r="E90" s="129" t="s">
        <v>202</v>
      </c>
      <c r="F90" s="132">
        <f>ROUND(5/3,1)</f>
        <v>1.7</v>
      </c>
      <c r="H90" s="59"/>
    </row>
    <row r="91" spans="2:14" ht="30" hidden="1" x14ac:dyDescent="0.25">
      <c r="B91" s="67">
        <f>B89+1</f>
        <v>41</v>
      </c>
      <c r="C91" s="68" t="s">
        <v>281</v>
      </c>
      <c r="D91" s="68"/>
      <c r="E91" s="69" t="s">
        <v>204</v>
      </c>
      <c r="F91" s="70">
        <v>45</v>
      </c>
      <c r="H91" s="59"/>
    </row>
    <row r="92" spans="2:14" ht="30" hidden="1" x14ac:dyDescent="0.25">
      <c r="B92" s="67">
        <f>B91+1</f>
        <v>42</v>
      </c>
      <c r="C92" s="68" t="s">
        <v>282</v>
      </c>
      <c r="D92" s="68"/>
      <c r="E92" s="69" t="s">
        <v>50</v>
      </c>
      <c r="F92" s="70">
        <v>6</v>
      </c>
      <c r="H92" s="59"/>
    </row>
    <row r="93" spans="2:14" hidden="1" x14ac:dyDescent="0.25">
      <c r="B93" s="71" t="s">
        <v>283</v>
      </c>
      <c r="C93" s="72" t="s">
        <v>147</v>
      </c>
      <c r="D93" s="72"/>
      <c r="E93" s="73" t="s">
        <v>202</v>
      </c>
      <c r="F93" s="70">
        <v>6</v>
      </c>
      <c r="H93" s="59"/>
    </row>
    <row r="94" spans="2:14" hidden="1" x14ac:dyDescent="0.25">
      <c r="B94" s="67">
        <f>B92+1</f>
        <v>43</v>
      </c>
      <c r="C94" s="68" t="s">
        <v>284</v>
      </c>
      <c r="D94" s="68"/>
      <c r="E94" s="69" t="s">
        <v>285</v>
      </c>
      <c r="F94" s="70">
        <v>8</v>
      </c>
      <c r="H94" s="59"/>
    </row>
    <row r="95" spans="2:14" hidden="1" x14ac:dyDescent="0.25">
      <c r="B95" s="127" t="s">
        <v>286</v>
      </c>
      <c r="C95" s="128" t="s">
        <v>134</v>
      </c>
      <c r="D95" s="72"/>
      <c r="E95" s="129" t="s">
        <v>202</v>
      </c>
      <c r="F95" s="132">
        <f>ROUND(8/3,1)</f>
        <v>2.7</v>
      </c>
      <c r="H95" s="59"/>
    </row>
    <row r="96" spans="2:14" ht="45" hidden="1" x14ac:dyDescent="0.25">
      <c r="B96" s="101">
        <f>B94+1</f>
        <v>44</v>
      </c>
      <c r="C96" s="102" t="s">
        <v>287</v>
      </c>
      <c r="D96" s="102" t="s">
        <v>288</v>
      </c>
      <c r="E96" s="69" t="s">
        <v>50</v>
      </c>
      <c r="F96" s="103">
        <v>16</v>
      </c>
      <c r="G96" s="104" t="s">
        <v>289</v>
      </c>
      <c r="H96" s="59"/>
      <c r="J96" s="59" t="s">
        <v>290</v>
      </c>
    </row>
    <row r="97" spans="2:11" ht="30" hidden="1" x14ac:dyDescent="0.25">
      <c r="B97" s="105" t="s">
        <v>291</v>
      </c>
      <c r="C97" s="102" t="s">
        <v>149</v>
      </c>
      <c r="D97" s="102" t="s">
        <v>292</v>
      </c>
      <c r="E97" s="73" t="s">
        <v>202</v>
      </c>
      <c r="F97" s="106">
        <v>16</v>
      </c>
      <c r="G97" s="159" t="s">
        <v>293</v>
      </c>
      <c r="H97" s="160"/>
      <c r="I97" s="160"/>
      <c r="J97" s="160"/>
      <c r="K97" s="160"/>
    </row>
    <row r="98" spans="2:11" ht="45" hidden="1" x14ac:dyDescent="0.25">
      <c r="B98" s="67">
        <f>B96+1</f>
        <v>45</v>
      </c>
      <c r="C98" s="68" t="s">
        <v>294</v>
      </c>
      <c r="D98" s="68"/>
      <c r="E98" s="69" t="s">
        <v>211</v>
      </c>
      <c r="F98" s="70">
        <v>30</v>
      </c>
      <c r="H98" s="59"/>
    </row>
    <row r="99" spans="2:11" hidden="1" x14ac:dyDescent="0.25">
      <c r="B99" s="115" t="s">
        <v>295</v>
      </c>
      <c r="C99" s="116" t="s">
        <v>124</v>
      </c>
      <c r="D99" s="75"/>
      <c r="E99" s="117" t="s">
        <v>202</v>
      </c>
      <c r="F99" s="114">
        <v>10</v>
      </c>
      <c r="H99" s="59"/>
    </row>
    <row r="100" spans="2:11" hidden="1" x14ac:dyDescent="0.25">
      <c r="B100" s="115" t="s">
        <v>296</v>
      </c>
      <c r="C100" s="116" t="s">
        <v>122</v>
      </c>
      <c r="D100" s="75"/>
      <c r="E100" s="117" t="s">
        <v>202</v>
      </c>
      <c r="F100" s="114">
        <v>10</v>
      </c>
      <c r="H100" s="59"/>
    </row>
    <row r="101" spans="2:11" x14ac:dyDescent="0.25">
      <c r="B101" s="115" t="s">
        <v>297</v>
      </c>
      <c r="C101" s="116" t="s">
        <v>126</v>
      </c>
      <c r="D101" s="75"/>
      <c r="E101" s="117" t="s">
        <v>202</v>
      </c>
      <c r="F101" s="118">
        <v>3</v>
      </c>
      <c r="G101" s="130">
        <f>F101</f>
        <v>3</v>
      </c>
      <c r="H101" s="135">
        <v>3</v>
      </c>
      <c r="I101" s="130"/>
      <c r="J101" s="130"/>
      <c r="K101" s="130"/>
    </row>
    <row r="102" spans="2:11" x14ac:dyDescent="0.25">
      <c r="B102" s="115" t="s">
        <v>298</v>
      </c>
      <c r="C102" s="116" t="s">
        <v>120</v>
      </c>
      <c r="D102" s="75"/>
      <c r="E102" s="117" t="s">
        <v>202</v>
      </c>
      <c r="F102" s="118">
        <v>3</v>
      </c>
      <c r="G102" s="130">
        <f>F102</f>
        <v>3</v>
      </c>
      <c r="H102" s="135">
        <v>3</v>
      </c>
      <c r="I102" s="130"/>
      <c r="J102" s="130"/>
      <c r="K102" s="130"/>
    </row>
    <row r="103" spans="2:11" x14ac:dyDescent="0.25">
      <c r="B103" s="115" t="s">
        <v>299</v>
      </c>
      <c r="C103" s="116" t="s">
        <v>128</v>
      </c>
      <c r="D103" s="75"/>
      <c r="E103" s="117" t="s">
        <v>202</v>
      </c>
      <c r="F103" s="118">
        <v>3</v>
      </c>
      <c r="G103" s="130">
        <f>F103</f>
        <v>3</v>
      </c>
      <c r="H103" s="135">
        <v>3</v>
      </c>
      <c r="I103" s="130"/>
      <c r="J103" s="130"/>
      <c r="K103" s="130"/>
    </row>
    <row r="104" spans="2:11" x14ac:dyDescent="0.25">
      <c r="B104" s="115" t="s">
        <v>300</v>
      </c>
      <c r="C104" s="116" t="s">
        <v>118</v>
      </c>
      <c r="D104" s="75"/>
      <c r="E104" s="117" t="s">
        <v>202</v>
      </c>
      <c r="F104" s="118">
        <v>3</v>
      </c>
      <c r="G104" s="130">
        <f>F104</f>
        <v>3</v>
      </c>
      <c r="H104" s="135">
        <v>3</v>
      </c>
      <c r="I104" s="130"/>
      <c r="J104" s="130"/>
      <c r="K104" s="130"/>
    </row>
    <row r="105" spans="2:11" ht="30" hidden="1" x14ac:dyDescent="0.25">
      <c r="B105" s="67">
        <f>B98+1</f>
        <v>46</v>
      </c>
      <c r="C105" s="68" t="s">
        <v>301</v>
      </c>
      <c r="D105" s="68"/>
      <c r="E105" s="69" t="s">
        <v>50</v>
      </c>
      <c r="F105" s="70">
        <v>90</v>
      </c>
      <c r="H105" s="59"/>
    </row>
    <row r="106" spans="2:11" hidden="1" x14ac:dyDescent="0.25">
      <c r="B106" s="71" t="s">
        <v>302</v>
      </c>
      <c r="C106" s="72" t="s">
        <v>147</v>
      </c>
      <c r="D106" s="72"/>
      <c r="E106" s="73" t="s">
        <v>202</v>
      </c>
      <c r="F106" s="70">
        <v>90</v>
      </c>
      <c r="H106" s="59"/>
    </row>
    <row r="107" spans="2:11" hidden="1" x14ac:dyDescent="0.25">
      <c r="B107" s="97">
        <f>B105+1</f>
        <v>47</v>
      </c>
      <c r="C107" s="98" t="s">
        <v>303</v>
      </c>
      <c r="D107" s="98" t="s">
        <v>304</v>
      </c>
      <c r="E107" s="97" t="s">
        <v>50</v>
      </c>
      <c r="F107" s="99">
        <v>600</v>
      </c>
      <c r="G107" s="157" t="s">
        <v>305</v>
      </c>
      <c r="H107" s="158"/>
    </row>
    <row r="108" spans="2:11" hidden="1" x14ac:dyDescent="0.25">
      <c r="B108" s="67">
        <f>B107+1</f>
        <v>48</v>
      </c>
      <c r="C108" s="68" t="s">
        <v>306</v>
      </c>
      <c r="D108" s="68"/>
      <c r="E108" s="69" t="s">
        <v>50</v>
      </c>
      <c r="F108" s="70">
        <v>600</v>
      </c>
      <c r="H108" s="59"/>
    </row>
    <row r="109" spans="2:11" hidden="1" x14ac:dyDescent="0.25">
      <c r="B109" s="71" t="s">
        <v>307</v>
      </c>
      <c r="C109" s="72" t="s">
        <v>308</v>
      </c>
      <c r="D109" s="72"/>
      <c r="E109" s="73" t="s">
        <v>202</v>
      </c>
      <c r="F109" s="70">
        <v>600</v>
      </c>
      <c r="H109" s="59"/>
    </row>
    <row r="110" spans="2:11" hidden="1" x14ac:dyDescent="0.25">
      <c r="B110" s="67">
        <f>B108+1</f>
        <v>49</v>
      </c>
      <c r="C110" s="68" t="s">
        <v>309</v>
      </c>
      <c r="D110" s="68"/>
      <c r="E110" s="69" t="s">
        <v>50</v>
      </c>
      <c r="F110" s="70">
        <v>600</v>
      </c>
      <c r="H110" s="59"/>
    </row>
    <row r="111" spans="2:11" hidden="1" x14ac:dyDescent="0.25">
      <c r="B111" s="74" t="s">
        <v>310</v>
      </c>
      <c r="C111" s="75" t="s">
        <v>143</v>
      </c>
      <c r="D111" s="75"/>
      <c r="E111" s="76" t="s">
        <v>202</v>
      </c>
      <c r="F111" s="70">
        <v>5</v>
      </c>
      <c r="H111" s="59"/>
    </row>
    <row r="112" spans="2:11" hidden="1" x14ac:dyDescent="0.25">
      <c r="B112" s="67">
        <f>B110+1</f>
        <v>50</v>
      </c>
      <c r="C112" s="68" t="s">
        <v>311</v>
      </c>
      <c r="D112" s="68"/>
      <c r="E112" s="69" t="s">
        <v>211</v>
      </c>
      <c r="F112" s="70">
        <v>180</v>
      </c>
      <c r="H112" s="59"/>
    </row>
    <row r="113" spans="2:6" s="59" customFormat="1" hidden="1" x14ac:dyDescent="0.25">
      <c r="B113" s="127" t="s">
        <v>312</v>
      </c>
      <c r="C113" s="128" t="s">
        <v>134</v>
      </c>
      <c r="D113" s="72"/>
      <c r="E113" s="129" t="s">
        <v>202</v>
      </c>
      <c r="F113" s="133">
        <f>ROUND(180/3,1)</f>
        <v>60</v>
      </c>
    </row>
    <row r="114" spans="2:6" s="59" customFormat="1" hidden="1" x14ac:dyDescent="0.25">
      <c r="B114" s="71" t="s">
        <v>313</v>
      </c>
      <c r="C114" s="72" t="s">
        <v>252</v>
      </c>
      <c r="D114" s="72"/>
      <c r="E114" s="73" t="s">
        <v>202</v>
      </c>
      <c r="F114" s="70">
        <v>158</v>
      </c>
    </row>
    <row r="115" spans="2:6" s="59" customFormat="1" hidden="1" x14ac:dyDescent="0.25">
      <c r="B115" s="71" t="s">
        <v>314</v>
      </c>
      <c r="C115" s="72" t="s">
        <v>254</v>
      </c>
      <c r="D115" s="72"/>
      <c r="E115" s="73" t="s">
        <v>202</v>
      </c>
      <c r="F115" s="70">
        <v>158</v>
      </c>
    </row>
    <row r="116" spans="2:6" s="59" customFormat="1" ht="30" hidden="1" x14ac:dyDescent="0.25">
      <c r="B116" s="67">
        <f>B112+1</f>
        <v>51</v>
      </c>
      <c r="C116" s="68" t="s">
        <v>315</v>
      </c>
      <c r="D116" s="68"/>
      <c r="E116" s="69" t="s">
        <v>50</v>
      </c>
      <c r="F116" s="70">
        <v>8</v>
      </c>
    </row>
    <row r="117" spans="2:6" s="59" customFormat="1" hidden="1" x14ac:dyDescent="0.25">
      <c r="B117" s="71" t="s">
        <v>316</v>
      </c>
      <c r="C117" s="72" t="s">
        <v>145</v>
      </c>
      <c r="D117" s="72"/>
      <c r="E117" s="73" t="s">
        <v>202</v>
      </c>
      <c r="F117" s="70">
        <v>8</v>
      </c>
    </row>
    <row r="118" spans="2:6" s="59" customFormat="1" hidden="1" x14ac:dyDescent="0.25">
      <c r="B118" s="67">
        <f>B116+1</f>
        <v>52</v>
      </c>
      <c r="C118" s="68" t="s">
        <v>317</v>
      </c>
      <c r="D118" s="68"/>
      <c r="E118" s="69" t="s">
        <v>211</v>
      </c>
      <c r="F118" s="70">
        <v>12</v>
      </c>
    </row>
    <row r="119" spans="2:6" s="59" customFormat="1" hidden="1" x14ac:dyDescent="0.25">
      <c r="B119" s="119" t="s">
        <v>318</v>
      </c>
      <c r="C119" s="120" t="s">
        <v>132</v>
      </c>
      <c r="D119" s="72"/>
      <c r="E119" s="121" t="s">
        <v>202</v>
      </c>
      <c r="F119" s="70">
        <f>ROUND(12/3,1)</f>
        <v>4</v>
      </c>
    </row>
    <row r="120" spans="2:6" s="59" customFormat="1" ht="30" hidden="1" x14ac:dyDescent="0.25">
      <c r="B120" s="67">
        <f>B118+1</f>
        <v>53</v>
      </c>
      <c r="C120" s="68" t="s">
        <v>319</v>
      </c>
      <c r="D120" s="68"/>
      <c r="E120" s="69" t="s">
        <v>211</v>
      </c>
      <c r="F120" s="70">
        <v>8</v>
      </c>
    </row>
    <row r="121" spans="2:6" s="59" customFormat="1" hidden="1" x14ac:dyDescent="0.25">
      <c r="B121" s="119" t="s">
        <v>320</v>
      </c>
      <c r="C121" s="120" t="s">
        <v>132</v>
      </c>
      <c r="D121" s="72"/>
      <c r="E121" s="121" t="s">
        <v>202</v>
      </c>
      <c r="F121" s="78">
        <f>ROUND(8/3,1)</f>
        <v>2.7</v>
      </c>
    </row>
    <row r="122" spans="2:6" s="59" customFormat="1" hidden="1" x14ac:dyDescent="0.25">
      <c r="B122" s="81"/>
      <c r="C122" s="82" t="s">
        <v>222</v>
      </c>
      <c r="D122" s="82"/>
      <c r="E122" s="81"/>
      <c r="F122" s="83"/>
    </row>
    <row r="123" spans="2:6" s="59" customFormat="1" hidden="1" x14ac:dyDescent="0.25">
      <c r="B123" s="67">
        <f>B120+1</f>
        <v>54</v>
      </c>
      <c r="C123" s="68" t="s">
        <v>223</v>
      </c>
      <c r="D123" s="68"/>
      <c r="E123" s="69" t="s">
        <v>50</v>
      </c>
      <c r="F123" s="70">
        <v>4</v>
      </c>
    </row>
    <row r="124" spans="2:6" s="59" customFormat="1" hidden="1" x14ac:dyDescent="0.25">
      <c r="B124" s="71" t="s">
        <v>321</v>
      </c>
      <c r="C124" s="72" t="s">
        <v>136</v>
      </c>
      <c r="D124" s="72"/>
      <c r="E124" s="73" t="s">
        <v>202</v>
      </c>
      <c r="F124" s="70">
        <v>4</v>
      </c>
    </row>
    <row r="125" spans="2:6" s="59" customFormat="1" ht="30" hidden="1" x14ac:dyDescent="0.25">
      <c r="B125" s="67">
        <f>B123+1</f>
        <v>55</v>
      </c>
      <c r="C125" s="68" t="s">
        <v>225</v>
      </c>
      <c r="D125" s="68"/>
      <c r="E125" s="69" t="s">
        <v>211</v>
      </c>
      <c r="F125" s="70">
        <v>30</v>
      </c>
    </row>
    <row r="126" spans="2:6" s="59" customFormat="1" hidden="1" x14ac:dyDescent="0.25">
      <c r="B126" s="71" t="s">
        <v>322</v>
      </c>
      <c r="C126" s="72" t="s">
        <v>227</v>
      </c>
      <c r="D126" s="72"/>
      <c r="E126" s="73" t="s">
        <v>228</v>
      </c>
      <c r="F126" s="79">
        <f>ROUND(30*1.02,2)</f>
        <v>30.6</v>
      </c>
    </row>
    <row r="127" spans="2:6" s="59" customFormat="1" hidden="1" x14ac:dyDescent="0.25">
      <c r="B127" s="67">
        <f>B125+1</f>
        <v>56</v>
      </c>
      <c r="C127" s="77" t="s">
        <v>229</v>
      </c>
      <c r="D127" s="77"/>
      <c r="E127" s="67" t="s">
        <v>204</v>
      </c>
      <c r="F127" s="78">
        <v>4.2</v>
      </c>
    </row>
    <row r="128" spans="2:6" s="59" customFormat="1" hidden="1" x14ac:dyDescent="0.25">
      <c r="B128" s="74" t="s">
        <v>323</v>
      </c>
      <c r="C128" s="75" t="s">
        <v>141</v>
      </c>
      <c r="D128" s="75"/>
      <c r="E128" s="76" t="s">
        <v>39</v>
      </c>
      <c r="F128" s="79">
        <v>6.3</v>
      </c>
    </row>
    <row r="129" spans="2:6" s="59" customFormat="1" ht="30" hidden="1" x14ac:dyDescent="0.25">
      <c r="B129" s="67">
        <f>B125+1</f>
        <v>56</v>
      </c>
      <c r="C129" s="68" t="s">
        <v>231</v>
      </c>
      <c r="D129" s="68"/>
      <c r="E129" s="69" t="s">
        <v>211</v>
      </c>
      <c r="F129" s="70">
        <v>216</v>
      </c>
    </row>
    <row r="130" spans="2:6" s="59" customFormat="1" hidden="1" x14ac:dyDescent="0.25">
      <c r="B130" s="71" t="s">
        <v>323</v>
      </c>
      <c r="C130" s="72" t="s">
        <v>227</v>
      </c>
      <c r="D130" s="72"/>
      <c r="E130" s="73" t="s">
        <v>228</v>
      </c>
      <c r="F130" s="79">
        <f>ROUND(216*1.02,2)</f>
        <v>220.32</v>
      </c>
    </row>
    <row r="131" spans="2:6" s="59" customFormat="1" ht="30" hidden="1" x14ac:dyDescent="0.25">
      <c r="B131" s="67">
        <f>B129+1</f>
        <v>57</v>
      </c>
      <c r="C131" s="68" t="s">
        <v>324</v>
      </c>
      <c r="D131" s="68"/>
      <c r="E131" s="69" t="s">
        <v>211</v>
      </c>
      <c r="F131" s="70">
        <v>5</v>
      </c>
    </row>
    <row r="132" spans="2:6" s="59" customFormat="1" hidden="1" x14ac:dyDescent="0.25">
      <c r="B132" s="71" t="s">
        <v>325</v>
      </c>
      <c r="C132" s="72" t="s">
        <v>227</v>
      </c>
      <c r="D132" s="72"/>
      <c r="E132" s="73" t="s">
        <v>228</v>
      </c>
      <c r="F132" s="79">
        <f>ROUND(5*1.02,2)</f>
        <v>5.0999999999999996</v>
      </c>
    </row>
    <row r="133" spans="2:6" s="59" customFormat="1" ht="30" hidden="1" x14ac:dyDescent="0.25">
      <c r="B133" s="67">
        <f>B131+1</f>
        <v>58</v>
      </c>
      <c r="C133" s="68" t="s">
        <v>326</v>
      </c>
      <c r="D133" s="68"/>
      <c r="E133" s="69" t="s">
        <v>211</v>
      </c>
      <c r="F133" s="70">
        <v>10</v>
      </c>
    </row>
    <row r="134" spans="2:6" s="59" customFormat="1" hidden="1" x14ac:dyDescent="0.25">
      <c r="B134" s="71" t="s">
        <v>327</v>
      </c>
      <c r="C134" s="72" t="s">
        <v>227</v>
      </c>
      <c r="D134" s="72"/>
      <c r="E134" s="73" t="s">
        <v>228</v>
      </c>
      <c r="F134" s="79">
        <f>ROUND(10*1.02,2)</f>
        <v>10.199999999999999</v>
      </c>
    </row>
    <row r="135" spans="2:6" s="59" customFormat="1" ht="30" hidden="1" x14ac:dyDescent="0.25">
      <c r="B135" s="67">
        <f>B133+1</f>
        <v>59</v>
      </c>
      <c r="C135" s="68" t="s">
        <v>328</v>
      </c>
      <c r="D135" s="68"/>
      <c r="E135" s="69" t="s">
        <v>211</v>
      </c>
      <c r="F135" s="70">
        <v>16</v>
      </c>
    </row>
    <row r="136" spans="2:6" s="59" customFormat="1" hidden="1" x14ac:dyDescent="0.25">
      <c r="B136" s="71" t="s">
        <v>329</v>
      </c>
      <c r="C136" s="72" t="s">
        <v>227</v>
      </c>
      <c r="D136" s="72"/>
      <c r="E136" s="73" t="s">
        <v>228</v>
      </c>
      <c r="F136" s="79">
        <f>ROUND(16*1.02,2)</f>
        <v>16.32</v>
      </c>
    </row>
    <row r="137" spans="2:6" s="59" customFormat="1" ht="30" hidden="1" x14ac:dyDescent="0.25">
      <c r="B137" s="67">
        <f>B135+1</f>
        <v>60</v>
      </c>
      <c r="C137" s="68" t="s">
        <v>330</v>
      </c>
      <c r="D137" s="68"/>
      <c r="E137" s="69" t="s">
        <v>211</v>
      </c>
      <c r="F137" s="70">
        <v>60</v>
      </c>
    </row>
    <row r="138" spans="2:6" s="59" customFormat="1" hidden="1" x14ac:dyDescent="0.25">
      <c r="B138" s="71" t="s">
        <v>331</v>
      </c>
      <c r="C138" s="72" t="s">
        <v>227</v>
      </c>
      <c r="D138" s="72"/>
      <c r="E138" s="73" t="s">
        <v>228</v>
      </c>
      <c r="F138" s="79">
        <f>ROUND(60*1.02,2)</f>
        <v>61.2</v>
      </c>
    </row>
    <row r="139" spans="2:6" s="59" customFormat="1" ht="30" hidden="1" x14ac:dyDescent="0.25">
      <c r="B139" s="67">
        <f>B137+1</f>
        <v>61</v>
      </c>
      <c r="C139" s="68" t="s">
        <v>332</v>
      </c>
      <c r="D139" s="68"/>
      <c r="E139" s="69" t="s">
        <v>211</v>
      </c>
      <c r="F139" s="70">
        <v>360</v>
      </c>
    </row>
    <row r="140" spans="2:6" s="59" customFormat="1" hidden="1" x14ac:dyDescent="0.25">
      <c r="B140" s="71" t="s">
        <v>333</v>
      </c>
      <c r="C140" s="72" t="s">
        <v>227</v>
      </c>
      <c r="D140" s="72"/>
      <c r="E140" s="73" t="s">
        <v>228</v>
      </c>
      <c r="F140" s="79">
        <f>ROUND(360*1.02,2)</f>
        <v>367.2</v>
      </c>
    </row>
    <row r="141" spans="2:6" s="59" customFormat="1" ht="45" hidden="1" x14ac:dyDescent="0.25">
      <c r="B141" s="67">
        <f>B139+1</f>
        <v>62</v>
      </c>
      <c r="C141" s="68" t="s">
        <v>334</v>
      </c>
      <c r="D141" s="68"/>
      <c r="E141" s="69" t="s">
        <v>211</v>
      </c>
      <c r="F141" s="70">
        <v>24</v>
      </c>
    </row>
    <row r="142" spans="2:6" s="59" customFormat="1" hidden="1" x14ac:dyDescent="0.25">
      <c r="B142" s="71" t="s">
        <v>335</v>
      </c>
      <c r="C142" s="72" t="s">
        <v>227</v>
      </c>
      <c r="D142" s="72"/>
      <c r="E142" s="73" t="s">
        <v>228</v>
      </c>
      <c r="F142" s="79">
        <f>ROUND(24*1.02,2)</f>
        <v>24.48</v>
      </c>
    </row>
    <row r="143" spans="2:6" s="59" customFormat="1" ht="30" hidden="1" x14ac:dyDescent="0.25">
      <c r="B143" s="67">
        <f>B141+1</f>
        <v>63</v>
      </c>
      <c r="C143" s="68" t="s">
        <v>336</v>
      </c>
      <c r="D143" s="68"/>
      <c r="E143" s="69" t="s">
        <v>211</v>
      </c>
      <c r="F143" s="70">
        <v>16</v>
      </c>
    </row>
    <row r="144" spans="2:6" s="59" customFormat="1" hidden="1" x14ac:dyDescent="0.25">
      <c r="B144" s="71" t="s">
        <v>337</v>
      </c>
      <c r="C144" s="72" t="s">
        <v>227</v>
      </c>
      <c r="D144" s="72"/>
      <c r="E144" s="73" t="s">
        <v>228</v>
      </c>
      <c r="F144" s="79">
        <f>ROUND(16*1.02,2)</f>
        <v>16.32</v>
      </c>
    </row>
    <row r="145" spans="2:7" s="59" customFormat="1" hidden="1" x14ac:dyDescent="0.25">
      <c r="B145" s="80"/>
      <c r="C145" s="156" t="s">
        <v>338</v>
      </c>
      <c r="D145" s="156"/>
      <c r="E145" s="156"/>
      <c r="F145" s="156"/>
    </row>
    <row r="146" spans="2:7" s="59" customFormat="1" hidden="1" x14ac:dyDescent="0.25">
      <c r="B146" s="81"/>
      <c r="C146" s="82" t="s">
        <v>198</v>
      </c>
      <c r="D146" s="82"/>
      <c r="E146" s="81"/>
      <c r="F146" s="83"/>
    </row>
    <row r="147" spans="2:7" s="59" customFormat="1" ht="30" hidden="1" x14ac:dyDescent="0.25">
      <c r="B147" s="84">
        <f>B143+1</f>
        <v>64</v>
      </c>
      <c r="C147" s="68" t="s">
        <v>339</v>
      </c>
      <c r="D147" s="85"/>
      <c r="E147" s="86" t="s">
        <v>50</v>
      </c>
      <c r="F147" s="87">
        <v>33</v>
      </c>
    </row>
    <row r="148" spans="2:7" s="59" customFormat="1" hidden="1" x14ac:dyDescent="0.25">
      <c r="B148" s="88" t="s">
        <v>340</v>
      </c>
      <c r="C148" s="72" t="s">
        <v>145</v>
      </c>
      <c r="D148" s="89" t="s">
        <v>341</v>
      </c>
      <c r="E148" s="90" t="s">
        <v>202</v>
      </c>
      <c r="F148" s="87">
        <v>33</v>
      </c>
      <c r="G148" s="59" t="s">
        <v>342</v>
      </c>
    </row>
    <row r="149" spans="2:7" s="59" customFormat="1" hidden="1" x14ac:dyDescent="0.25">
      <c r="B149" s="84">
        <f>B147+1</f>
        <v>65</v>
      </c>
      <c r="C149" s="68" t="s">
        <v>343</v>
      </c>
      <c r="D149" s="85"/>
      <c r="E149" s="86" t="s">
        <v>211</v>
      </c>
      <c r="F149" s="87">
        <v>50</v>
      </c>
    </row>
    <row r="150" spans="2:7" s="59" customFormat="1" hidden="1" x14ac:dyDescent="0.25">
      <c r="B150" s="119" t="s">
        <v>344</v>
      </c>
      <c r="C150" s="120" t="s">
        <v>132</v>
      </c>
      <c r="D150" s="89"/>
      <c r="E150" s="121" t="s">
        <v>202</v>
      </c>
      <c r="F150" s="78">
        <f>ROUND(50/3,1)</f>
        <v>16.7</v>
      </c>
    </row>
    <row r="151" spans="2:7" s="59" customFormat="1" hidden="1" x14ac:dyDescent="0.25">
      <c r="B151" s="84">
        <f>B149+1</f>
        <v>66</v>
      </c>
      <c r="C151" s="68" t="s">
        <v>345</v>
      </c>
      <c r="D151" s="85"/>
      <c r="E151" s="86" t="s">
        <v>50</v>
      </c>
      <c r="F151" s="87">
        <v>12</v>
      </c>
    </row>
    <row r="152" spans="2:7" s="59" customFormat="1" hidden="1" x14ac:dyDescent="0.25">
      <c r="B152" s="88" t="s">
        <v>346</v>
      </c>
      <c r="C152" s="72" t="s">
        <v>145</v>
      </c>
      <c r="D152" s="89"/>
      <c r="E152" s="90" t="s">
        <v>202</v>
      </c>
      <c r="F152" s="87">
        <v>12</v>
      </c>
    </row>
    <row r="153" spans="2:7" s="59" customFormat="1" hidden="1" x14ac:dyDescent="0.25">
      <c r="B153" s="81"/>
      <c r="C153" s="82" t="s">
        <v>222</v>
      </c>
      <c r="D153" s="82"/>
      <c r="E153" s="81"/>
      <c r="F153" s="83"/>
    </row>
    <row r="154" spans="2:7" s="59" customFormat="1" hidden="1" x14ac:dyDescent="0.25">
      <c r="B154" s="84">
        <f>B151+1</f>
        <v>67</v>
      </c>
      <c r="C154" s="68" t="s">
        <v>223</v>
      </c>
      <c r="D154" s="85"/>
      <c r="E154" s="86" t="s">
        <v>50</v>
      </c>
      <c r="F154" s="87">
        <v>4</v>
      </c>
    </row>
    <row r="155" spans="2:7" s="59" customFormat="1" hidden="1" x14ac:dyDescent="0.25">
      <c r="B155" s="88" t="s">
        <v>347</v>
      </c>
      <c r="C155" s="72" t="s">
        <v>136</v>
      </c>
      <c r="D155" s="89"/>
      <c r="E155" s="90" t="s">
        <v>202</v>
      </c>
      <c r="F155" s="87">
        <v>4</v>
      </c>
    </row>
    <row r="156" spans="2:7" s="59" customFormat="1" hidden="1" x14ac:dyDescent="0.25">
      <c r="B156" s="84">
        <f>B154+1</f>
        <v>68</v>
      </c>
      <c r="C156" s="68" t="s">
        <v>348</v>
      </c>
      <c r="D156" s="85"/>
      <c r="E156" s="86" t="s">
        <v>50</v>
      </c>
      <c r="F156" s="87">
        <v>2</v>
      </c>
    </row>
    <row r="157" spans="2:7" s="59" customFormat="1" hidden="1" x14ac:dyDescent="0.25">
      <c r="B157" s="94" t="s">
        <v>349</v>
      </c>
      <c r="C157" s="75" t="s">
        <v>350</v>
      </c>
      <c r="D157" s="95"/>
      <c r="E157" s="96" t="s">
        <v>202</v>
      </c>
      <c r="F157" s="87">
        <v>2</v>
      </c>
    </row>
    <row r="158" spans="2:7" s="59" customFormat="1" ht="30" hidden="1" x14ac:dyDescent="0.25">
      <c r="B158" s="84">
        <f>B156+1</f>
        <v>69</v>
      </c>
      <c r="C158" s="68" t="s">
        <v>225</v>
      </c>
      <c r="D158" s="85"/>
      <c r="E158" s="86" t="s">
        <v>211</v>
      </c>
      <c r="F158" s="87">
        <v>30</v>
      </c>
    </row>
    <row r="159" spans="2:7" s="59" customFormat="1" hidden="1" x14ac:dyDescent="0.25">
      <c r="B159" s="88" t="s">
        <v>351</v>
      </c>
      <c r="C159" s="72" t="s">
        <v>227</v>
      </c>
      <c r="D159" s="89"/>
      <c r="E159" s="90" t="s">
        <v>228</v>
      </c>
      <c r="F159" s="91">
        <f>ROUND(30*1.02,2)</f>
        <v>30.6</v>
      </c>
    </row>
    <row r="160" spans="2:7" s="59" customFormat="1" hidden="1" x14ac:dyDescent="0.25">
      <c r="B160" s="84">
        <f>B158+1</f>
        <v>70</v>
      </c>
      <c r="C160" s="77" t="s">
        <v>229</v>
      </c>
      <c r="D160" s="92"/>
      <c r="E160" s="84" t="s">
        <v>204</v>
      </c>
      <c r="F160" s="93">
        <v>4.2</v>
      </c>
    </row>
    <row r="161" spans="2:6" s="59" customFormat="1" hidden="1" x14ac:dyDescent="0.25">
      <c r="B161" s="94" t="s">
        <v>352</v>
      </c>
      <c r="C161" s="75" t="s">
        <v>141</v>
      </c>
      <c r="D161" s="95"/>
      <c r="E161" s="96" t="s">
        <v>39</v>
      </c>
      <c r="F161" s="91">
        <v>6.3</v>
      </c>
    </row>
    <row r="162" spans="2:6" s="59" customFormat="1" ht="30" hidden="1" x14ac:dyDescent="0.25">
      <c r="B162" s="84">
        <f>B160+1</f>
        <v>71</v>
      </c>
      <c r="C162" s="68" t="s">
        <v>231</v>
      </c>
      <c r="D162" s="85"/>
      <c r="E162" s="86" t="s">
        <v>211</v>
      </c>
      <c r="F162" s="87">
        <v>216</v>
      </c>
    </row>
    <row r="163" spans="2:6" s="59" customFormat="1" hidden="1" x14ac:dyDescent="0.25">
      <c r="B163" s="88" t="s">
        <v>353</v>
      </c>
      <c r="C163" s="72" t="s">
        <v>227</v>
      </c>
      <c r="D163" s="89"/>
      <c r="E163" s="90" t="s">
        <v>228</v>
      </c>
      <c r="F163" s="91">
        <f>ROUND(216*1.02,2)</f>
        <v>220.32</v>
      </c>
    </row>
    <row r="164" spans="2:6" s="59" customFormat="1" ht="30" hidden="1" x14ac:dyDescent="0.25">
      <c r="B164" s="84">
        <f>B162+1</f>
        <v>72</v>
      </c>
      <c r="C164" s="68" t="s">
        <v>324</v>
      </c>
      <c r="D164" s="85"/>
      <c r="E164" s="86" t="s">
        <v>211</v>
      </c>
      <c r="F164" s="87">
        <v>5</v>
      </c>
    </row>
    <row r="165" spans="2:6" s="59" customFormat="1" hidden="1" x14ac:dyDescent="0.25">
      <c r="B165" s="88" t="s">
        <v>354</v>
      </c>
      <c r="C165" s="72" t="s">
        <v>227</v>
      </c>
      <c r="D165" s="89"/>
      <c r="E165" s="90" t="s">
        <v>228</v>
      </c>
      <c r="F165" s="91">
        <f>ROUND(5*1.02,2)</f>
        <v>5.0999999999999996</v>
      </c>
    </row>
    <row r="166" spans="2:6" s="59" customFormat="1" ht="30" hidden="1" x14ac:dyDescent="0.25">
      <c r="B166" s="84">
        <f>B164+1</f>
        <v>73</v>
      </c>
      <c r="C166" s="68" t="s">
        <v>326</v>
      </c>
      <c r="D166" s="85"/>
      <c r="E166" s="86" t="s">
        <v>211</v>
      </c>
      <c r="F166" s="87">
        <v>10</v>
      </c>
    </row>
    <row r="167" spans="2:6" s="59" customFormat="1" hidden="1" x14ac:dyDescent="0.25">
      <c r="B167" s="88" t="s">
        <v>355</v>
      </c>
      <c r="C167" s="72" t="s">
        <v>227</v>
      </c>
      <c r="D167" s="89"/>
      <c r="E167" s="90" t="s">
        <v>228</v>
      </c>
      <c r="F167" s="91">
        <f>ROUND(10*1.02,2)</f>
        <v>10.199999999999999</v>
      </c>
    </row>
    <row r="168" spans="2:6" s="59" customFormat="1" ht="30" hidden="1" x14ac:dyDescent="0.25">
      <c r="B168" s="84">
        <f>B166+1</f>
        <v>74</v>
      </c>
      <c r="C168" s="68" t="s">
        <v>328</v>
      </c>
      <c r="D168" s="85"/>
      <c r="E168" s="86" t="s">
        <v>211</v>
      </c>
      <c r="F168" s="87">
        <v>16</v>
      </c>
    </row>
    <row r="169" spans="2:6" s="59" customFormat="1" hidden="1" x14ac:dyDescent="0.25">
      <c r="B169" s="88" t="s">
        <v>356</v>
      </c>
      <c r="C169" s="72" t="s">
        <v>227</v>
      </c>
      <c r="D169" s="89"/>
      <c r="E169" s="90" t="s">
        <v>228</v>
      </c>
      <c r="F169" s="91">
        <f>ROUND(16*1.02,2)</f>
        <v>16.32</v>
      </c>
    </row>
    <row r="170" spans="2:6" s="59" customFormat="1" ht="30" hidden="1" x14ac:dyDescent="0.25">
      <c r="B170" s="84">
        <f>B168+1</f>
        <v>75</v>
      </c>
      <c r="C170" s="68" t="s">
        <v>330</v>
      </c>
      <c r="D170" s="85"/>
      <c r="E170" s="86" t="s">
        <v>211</v>
      </c>
      <c r="F170" s="87">
        <v>60</v>
      </c>
    </row>
    <row r="171" spans="2:6" s="59" customFormat="1" hidden="1" x14ac:dyDescent="0.25">
      <c r="B171" s="88" t="s">
        <v>357</v>
      </c>
      <c r="C171" s="72" t="s">
        <v>227</v>
      </c>
      <c r="D171" s="89"/>
      <c r="E171" s="90" t="s">
        <v>228</v>
      </c>
      <c r="F171" s="91">
        <f>ROUND(60*1.02,2)</f>
        <v>61.2</v>
      </c>
    </row>
    <row r="172" spans="2:6" s="59" customFormat="1" ht="30" hidden="1" x14ac:dyDescent="0.25">
      <c r="B172" s="84">
        <f>B170+1</f>
        <v>76</v>
      </c>
      <c r="C172" s="68" t="s">
        <v>332</v>
      </c>
      <c r="D172" s="85"/>
      <c r="E172" s="86" t="s">
        <v>211</v>
      </c>
      <c r="F172" s="87">
        <v>360</v>
      </c>
    </row>
    <row r="173" spans="2:6" s="59" customFormat="1" hidden="1" x14ac:dyDescent="0.25">
      <c r="B173" s="88" t="s">
        <v>358</v>
      </c>
      <c r="C173" s="72" t="s">
        <v>227</v>
      </c>
      <c r="D173" s="89"/>
      <c r="E173" s="90" t="s">
        <v>228</v>
      </c>
      <c r="F173" s="91">
        <f>ROUND(360*1.02,2)</f>
        <v>367.2</v>
      </c>
    </row>
    <row r="174" spans="2:6" s="59" customFormat="1" ht="30" hidden="1" x14ac:dyDescent="0.25">
      <c r="B174" s="84">
        <f>B172+1</f>
        <v>77</v>
      </c>
      <c r="C174" s="68" t="s">
        <v>359</v>
      </c>
      <c r="D174" s="85"/>
      <c r="E174" s="86" t="s">
        <v>211</v>
      </c>
      <c r="F174" s="87">
        <v>100</v>
      </c>
    </row>
    <row r="175" spans="2:6" s="59" customFormat="1" hidden="1" x14ac:dyDescent="0.25">
      <c r="B175" s="88" t="s">
        <v>360</v>
      </c>
      <c r="C175" s="72" t="s">
        <v>227</v>
      </c>
      <c r="D175" s="89"/>
      <c r="E175" s="90" t="s">
        <v>228</v>
      </c>
      <c r="F175" s="91">
        <f>ROUND(100*1.02,2)</f>
        <v>102</v>
      </c>
    </row>
    <row r="176" spans="2:6" s="59" customFormat="1" ht="30" hidden="1" x14ac:dyDescent="0.25">
      <c r="B176" s="84">
        <f>B174+1</f>
        <v>78</v>
      </c>
      <c r="C176" s="68" t="s">
        <v>361</v>
      </c>
      <c r="D176" s="85"/>
      <c r="E176" s="86" t="s">
        <v>211</v>
      </c>
      <c r="F176" s="87">
        <v>86</v>
      </c>
    </row>
    <row r="177" spans="2:8" hidden="1" x14ac:dyDescent="0.25">
      <c r="B177" s="88" t="s">
        <v>362</v>
      </c>
      <c r="C177" s="72" t="s">
        <v>227</v>
      </c>
      <c r="D177" s="89"/>
      <c r="E177" s="90" t="s">
        <v>228</v>
      </c>
      <c r="F177" s="91">
        <f>ROUND(86*1.02,2)</f>
        <v>87.72</v>
      </c>
      <c r="H177" s="59"/>
    </row>
    <row r="178" spans="2:8" ht="30" hidden="1" x14ac:dyDescent="0.25">
      <c r="B178" s="84">
        <f>B176+1</f>
        <v>79</v>
      </c>
      <c r="C178" s="68" t="s">
        <v>363</v>
      </c>
      <c r="D178" s="85"/>
      <c r="E178" s="86" t="s">
        <v>211</v>
      </c>
      <c r="F178" s="87">
        <v>148</v>
      </c>
      <c r="H178" s="59"/>
    </row>
    <row r="179" spans="2:8" hidden="1" x14ac:dyDescent="0.25">
      <c r="B179" s="88" t="s">
        <v>364</v>
      </c>
      <c r="C179" s="72" t="s">
        <v>227</v>
      </c>
      <c r="D179" s="89"/>
      <c r="E179" s="90" t="s">
        <v>228</v>
      </c>
      <c r="F179" s="91">
        <f>ROUND(148*1.02,2)</f>
        <v>150.96</v>
      </c>
      <c r="H179" s="59"/>
    </row>
    <row r="180" spans="2:8" ht="30" hidden="1" x14ac:dyDescent="0.25">
      <c r="B180" s="84">
        <f>B178+1</f>
        <v>80</v>
      </c>
      <c r="C180" s="77" t="s">
        <v>365</v>
      </c>
      <c r="D180" s="92"/>
      <c r="E180" s="84" t="s">
        <v>211</v>
      </c>
      <c r="F180" s="87">
        <v>20</v>
      </c>
      <c r="H180" s="59"/>
    </row>
    <row r="181" spans="2:8" hidden="1" x14ac:dyDescent="0.25">
      <c r="B181" s="88" t="s">
        <v>366</v>
      </c>
      <c r="C181" s="72" t="s">
        <v>227</v>
      </c>
      <c r="D181" s="89"/>
      <c r="E181" s="90" t="s">
        <v>228</v>
      </c>
      <c r="F181" s="91">
        <v>20.399999999999999</v>
      </c>
      <c r="H181" s="59"/>
    </row>
    <row r="182" spans="2:8" ht="30" hidden="1" x14ac:dyDescent="0.25">
      <c r="B182" s="84">
        <f>B180+1</f>
        <v>81</v>
      </c>
      <c r="C182" s="77" t="s">
        <v>367</v>
      </c>
      <c r="D182" s="92"/>
      <c r="E182" s="84" t="s">
        <v>204</v>
      </c>
      <c r="F182" s="93">
        <v>2.8</v>
      </c>
      <c r="H182" s="59"/>
    </row>
    <row r="183" spans="2:8" hidden="1" x14ac:dyDescent="0.25">
      <c r="B183" s="94" t="s">
        <v>368</v>
      </c>
      <c r="C183" s="75" t="s">
        <v>141</v>
      </c>
      <c r="D183" s="95"/>
      <c r="E183" s="96" t="s">
        <v>39</v>
      </c>
      <c r="F183" s="91">
        <v>4.2</v>
      </c>
      <c r="H183" s="59"/>
    </row>
    <row r="184" spans="2:8" ht="45" hidden="1" x14ac:dyDescent="0.25">
      <c r="B184" s="107">
        <f>B182+1</f>
        <v>82</v>
      </c>
      <c r="C184" s="108" t="s">
        <v>369</v>
      </c>
      <c r="D184" s="109" t="s">
        <v>370</v>
      </c>
      <c r="E184" s="107" t="s">
        <v>28</v>
      </c>
      <c r="F184" s="110">
        <v>17.5</v>
      </c>
      <c r="H184" s="59"/>
    </row>
    <row r="185" spans="2:8" hidden="1" x14ac:dyDescent="0.25">
      <c r="B185" s="81"/>
      <c r="C185" s="82" t="s">
        <v>371</v>
      </c>
      <c r="D185" s="82"/>
      <c r="E185" s="81"/>
      <c r="F185" s="83"/>
      <c r="H185" s="59"/>
    </row>
    <row r="186" spans="2:8" ht="30" hidden="1" x14ac:dyDescent="0.25">
      <c r="B186" s="84">
        <f>B184+1</f>
        <v>83</v>
      </c>
      <c r="C186" s="85" t="s">
        <v>372</v>
      </c>
      <c r="D186" s="85"/>
      <c r="E186" s="86" t="s">
        <v>373</v>
      </c>
      <c r="F186" s="87">
        <v>8</v>
      </c>
      <c r="H186" s="59"/>
    </row>
    <row r="187" spans="2:8" ht="30" hidden="1" x14ac:dyDescent="0.25">
      <c r="B187" s="84">
        <f>B186+1</f>
        <v>84</v>
      </c>
      <c r="C187" s="92" t="s">
        <v>374</v>
      </c>
      <c r="D187" s="92"/>
      <c r="E187" s="84" t="s">
        <v>373</v>
      </c>
      <c r="F187" s="87">
        <v>8</v>
      </c>
      <c r="H187" s="59"/>
    </row>
    <row r="188" spans="2:8" hidden="1" x14ac:dyDescent="0.25">
      <c r="B188" s="84">
        <f>B187+1</f>
        <v>85</v>
      </c>
      <c r="C188" s="92" t="s">
        <v>375</v>
      </c>
      <c r="D188" s="92"/>
      <c r="E188" s="84" t="s">
        <v>376</v>
      </c>
      <c r="F188" s="87">
        <f>3*8</f>
        <v>24</v>
      </c>
      <c r="H188" s="59"/>
    </row>
    <row r="189" spans="2:8" hidden="1" x14ac:dyDescent="0.25">
      <c r="B189" s="84">
        <f>B188+1</f>
        <v>86</v>
      </c>
      <c r="C189" s="92" t="s">
        <v>377</v>
      </c>
      <c r="D189" s="92"/>
      <c r="E189" s="84" t="s">
        <v>378</v>
      </c>
      <c r="F189" s="87">
        <v>1</v>
      </c>
      <c r="H189" s="59"/>
    </row>
    <row r="190" spans="2:8" ht="18.75" hidden="1" x14ac:dyDescent="0.3">
      <c r="B190" s="111" t="s">
        <v>379</v>
      </c>
      <c r="C190" s="111"/>
      <c r="D190" s="111"/>
      <c r="E190" s="111"/>
      <c r="F190" s="112"/>
      <c r="H190" s="59"/>
    </row>
    <row r="191" spans="2:8" x14ac:dyDescent="0.25">
      <c r="B191" s="126"/>
      <c r="C191" s="126"/>
      <c r="E191" s="126"/>
      <c r="F191" s="126"/>
    </row>
  </sheetData>
  <autoFilter ref="B2:K190" xr:uid="{DD3C2E95-36DA-4EA4-AA31-AFB4CB61D22D}">
    <filterColumn colId="1">
      <filters>
        <filter val="Крышка лотка универсальная 200х0,7 L= 3000 цинк"/>
        <filter val="Крышка лотка универсальная 400х0,7 L= 3000 цинк"/>
        <filter val="Крышка угла внутреннего 90° 400х1.2 цинк"/>
        <filter val="Крышка угла наружного 90° 400х1.2 цинк"/>
        <filter val="Лоток лестничный 200х100х1,2 L= 3000 цинк"/>
        <filter val="Лоток лестничный 400х100х1,2 L= 3000 цинк"/>
        <filter val="Лоток перфорированный 200х100х1,0 L= 3000 цинк"/>
        <filter val="Лоток перфорированный 400х100х1,0 L= 3000 цинк"/>
        <filter val="Угол внутренний 90° 400х100х1.2 цинк"/>
        <filter val="Угол наружный 90° 400х100х1.2 цинк"/>
      </filters>
    </filterColumn>
  </autoFilter>
  <mergeCells count="12">
    <mergeCell ref="C145:F145"/>
    <mergeCell ref="B2:B3"/>
    <mergeCell ref="C2:C3"/>
    <mergeCell ref="D2:D3"/>
    <mergeCell ref="E2:E3"/>
    <mergeCell ref="F2:F3"/>
    <mergeCell ref="C5:F5"/>
    <mergeCell ref="C46:F46"/>
    <mergeCell ref="C83:F83"/>
    <mergeCell ref="G86:I86"/>
    <mergeCell ref="G97:K97"/>
    <mergeCell ref="G107:H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ресурсы из сметы</vt:lpstr>
      <vt:lpstr>коммерция_проверка</vt:lpstr>
      <vt:lpstr>'ресурсы из сметы'!Заголовки_для_печати</vt:lpstr>
      <vt:lpstr>'ресурсы из сметы'!Область_печати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2022-11-14T14:02:04Z</cp:lastPrinted>
  <dcterms:created xsi:type="dcterms:W3CDTF">2020-09-30T08:50:27Z</dcterms:created>
  <dcterms:modified xsi:type="dcterms:W3CDTF">2024-11-12T07:13:30Z</dcterms:modified>
</cp:coreProperties>
</file>