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!!!КМ\! ЛСР по КМД +ЗУ и к-т инфл\"/>
    </mc:Choice>
  </mc:AlternateContent>
  <xr:revisionPtr revIDLastSave="0" documentId="13_ncr:1_{7288EC03-93E6-44B3-B8BE-8BFADE72DF7B}" xr6:coauthVersionLast="47" xr6:coauthVersionMax="47" xr10:uidLastSave="{00000000-0000-0000-0000-000000000000}"/>
  <bookViews>
    <workbookView xWindow="-120" yWindow="-120" windowWidth="29040" windowHeight="15720" tabRatio="770" firstSheet="1" activeTab="5" xr2:uid="{FFA86EE9-2D57-4644-A65B-22E051DF5F38}"/>
  </bookViews>
  <sheets>
    <sheet name="!расчет по разделам (3)" sheetId="6" state="hidden" r:id="rId1"/>
    <sheet name="свод " sheetId="14" r:id="rId2"/>
    <sheet name="свод по ст" sheetId="13" state="hidden" r:id="rId3"/>
    <sheet name="!расчет (2 сценария)" sheetId="12" state="hidden" r:id="rId4"/>
    <sheet name="без настила" sheetId="1" state="hidden" r:id="rId5"/>
    <sheet name="+ЗУ+дефлятор" sheetId="8" r:id="rId6"/>
    <sheet name="!расчет по разделам" sheetId="4" state="hidden" r:id="rId7"/>
    <sheet name="+ЗУ + коэф.инфляции" sheetId="11" state="hidden" r:id="rId8"/>
    <sheet name="расчет дефлятора 2кв_1кв 26г." sheetId="7" r:id="rId9"/>
    <sheet name="Дефл год Базовый Сайт" sheetId="10" state="hidden" r:id="rId10"/>
    <sheet name="расчет по разделам" sheetId="3" state="hidden" r:id="rId11"/>
    <sheet name="с настилом" sheetId="2" state="hidden" r:id="rId12"/>
  </sheets>
  <externalReferences>
    <externalReference r:id="rId13"/>
    <externalReference r:id="rId14"/>
    <externalReference r:id="rId15"/>
    <externalReference r:id="rId16"/>
    <externalReference r:id="rId17"/>
  </externalReferences>
  <definedNames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xlnm._FilterDatabase" localSheetId="9" hidden="1">'Дефл год Базовый Сайт'!$A$4:$A$106</definedName>
    <definedName name="ColLastYearFB">[1]ФедД!$AH$17</definedName>
    <definedName name="ColLastYearFB1">[2]Управление!$AF$17</definedName>
    <definedName name="ColThisYearFB">[1]ФедД!$AG$17</definedName>
    <definedName name="PeriodLastYearName">[1]ФедД!$AH$20</definedName>
    <definedName name="PeriodThisYearName">[1]ФедД!$AG$20</definedName>
    <definedName name="short">[3]!short</definedName>
    <definedName name="title">'[4]Огл. Графиков'!$B$2:$B$31</definedName>
    <definedName name="Z_01CA8EBB_0C4C_4010_811F_073E57232CD7_.wvu.FilterData" localSheetId="9" hidden="1">'Дефл год Базовый Сайт'!$A$5:$A$106</definedName>
    <definedName name="Z_0ED5301B_3B9B_4028_A009_D402EF13F98D_.wvu.FilterData" localSheetId="9" hidden="1">'Дефл год Базовый Сайт'!$A$5:$A$100</definedName>
    <definedName name="Z_13B89219_28C6_4883_87AC_E0D1795AD51D_.wvu.FilterData" localSheetId="9" hidden="1">'Дефл год Базовый Сайт'!$A$5:$A$100</definedName>
    <definedName name="Z_268023C0_9BC0_40EB_A535_38BF110897FA_.wvu.FilterData" localSheetId="9" hidden="1">'Дефл год Базовый Сайт'!$A$5:$A$100</definedName>
    <definedName name="Z_3DEEBB3D_1270_47DE_834F_86032DB959D9_.wvu.FilterData" localSheetId="9" hidden="1">'Дефл год Базовый Сайт'!$A$5:$A$100</definedName>
    <definedName name="Z_4E2D07F0_76DB_4630_BC1D_F4D5A502B378_.wvu.FilterData" localSheetId="9" hidden="1">'Дефл год Базовый Сайт'!$A$5:$A$100</definedName>
    <definedName name="Z_572ABAB9_340C_418A_A9AD_B19F14213DA2_.wvu.FilterData" localSheetId="9" hidden="1">'Дефл год Базовый Сайт'!$A$5:$A$100</definedName>
    <definedName name="Z_ABD7BA35_04E1_43E0_AC75_033C3CA6FF3C_.wvu.Cols" localSheetId="9" hidden="1">'Дефл год Базовый Сайт'!#REF!,'Дефл год Базовый Сайт'!#REF!</definedName>
    <definedName name="Z_ABD7BA35_04E1_43E0_AC75_033C3CA6FF3C_.wvu.FilterData" localSheetId="9" hidden="1">'Дефл год Базовый Сайт'!$A$5:$A$100</definedName>
    <definedName name="Z_ABD7BA35_04E1_43E0_AC75_033C3CA6FF3C_.wvu.PrintArea" localSheetId="9" hidden="1">'Дефл год Базовый Сайт'!$A$5:$F$100</definedName>
    <definedName name="Z_C73CA27E_77B2_422A_A773_B235904BACA3_.wvu.Cols" localSheetId="9" hidden="1">'Дефл год Базовый Сайт'!#REF!,'Дефл год Базовый Сайт'!#REF!</definedName>
    <definedName name="Z_C73CA27E_77B2_422A_A773_B235904BACA3_.wvu.FilterData" localSheetId="9" hidden="1">'Дефл год Базовый Сайт'!$A$5:$A$100</definedName>
    <definedName name="Z_C73CA27E_77B2_422A_A773_B235904BACA3_.wvu.PrintArea" localSheetId="9" hidden="1">'Дефл год Базовый Сайт'!$A$5:$F$100</definedName>
    <definedName name="Z_D49940EF_113F_4789_B6E7_8353B816853A_.wvu.Cols" localSheetId="9" hidden="1">'Дефл год Базовый Сайт'!#REF!,'Дефл год Базовый Сайт'!#REF!</definedName>
    <definedName name="Z_D49940EF_113F_4789_B6E7_8353B816853A_.wvu.FilterData" localSheetId="9" hidden="1">'Дефл год Базовый Сайт'!$A$5:$A$100</definedName>
    <definedName name="Z_D49940EF_113F_4789_B6E7_8353B816853A_.wvu.PrintArea" localSheetId="9" hidden="1">'Дефл год Базовый Сайт'!$A$5:$F$100</definedName>
    <definedName name="Z_DCC68DFC_E4AF_484C_822A_D560C6D52926_.wvu.FilterData" localSheetId="9" hidden="1">'Дефл год Базовый Сайт'!$A$5:$A$100</definedName>
    <definedName name="Z_E55F6B6A_DBD3_4117_B149_A082390B8D13_.wvu.Cols" localSheetId="9" hidden="1">'Дефл год Базовый Сайт'!#REF!,'Дефл год Базовый Сайт'!#REF!</definedName>
    <definedName name="Z_E55F6B6A_DBD3_4117_B149_A082390B8D13_.wvu.FilterData" localSheetId="9" hidden="1">'Дефл год Базовый Сайт'!$A$5:$A$100</definedName>
    <definedName name="Z_E55F6B6A_DBD3_4117_B149_A082390B8D13_.wvu.PrintArea" localSheetId="9" hidden="1">'Дефл год Базовый Сайт'!$A$5:$F$100</definedName>
    <definedName name="Z_E9547856_3045_49CA_B3C7_618D2DA21087_.wvu.FilterData" localSheetId="9" hidden="1">'Дефл год Базовый Сайт'!$A$5:$A$100</definedName>
    <definedName name="Z_E9D4ABE5_580B_4EA1_8057_CB16EE65A5F9_.wvu.FilterData" localSheetId="9" hidden="1">'Дефл год Базовый Сайт'!$A$5:$A$100</definedName>
    <definedName name="Z_F49A5623_9435_4BAA_98DE_EAAB0061DE16_.wvu.FilterData" localSheetId="9" hidden="1">'Дефл год Базовый Сайт'!$A$5:$A$100</definedName>
    <definedName name="Вып_ОФ_с_пц">[4]рабочий!$Y$202:$AP$224</definedName>
    <definedName name="Вып_с_новых_ОФ">[4]рабочий!$Y$277:$AP$299</definedName>
    <definedName name="Выход">[2]Управление!$AF$20</definedName>
    <definedName name="год1">#REF!</definedName>
    <definedName name="График">"Диагр. 4"</definedName>
    <definedName name="Дефл_ц_пред_год">'[4]Текущие цены'!$AT$36:$BK$58</definedName>
    <definedName name="Дефлятор_годовой">'[4]Текущие цены'!$Y$4:$AP$27</definedName>
    <definedName name="Дефлятор_цепной">'[4]Текущие цены'!$Y$36:$AP$58</definedName>
    <definedName name="_xlnm.Print_Titles" localSheetId="9">'Дефл год Базовый Сайт'!$5:$6</definedName>
    <definedName name="новые_ОФ_2003">[4]рабочий!$F$305:$W$327</definedName>
    <definedName name="новые_ОФ_2004">[4]рабочий!$F$335:$W$357</definedName>
    <definedName name="новые_ОФ_а_всего">[4]рабочий!$F$767:$V$789</definedName>
    <definedName name="новые_ОФ_всего">[4]рабочий!$F$1331:$V$1353</definedName>
    <definedName name="новые_ОФ_п_всего">[4]рабочий!$F$1293:$V$1315</definedName>
    <definedName name="_xlnm.Print_Area" localSheetId="9">'Дефл год Базовый Сайт'!$A$1:$F$106</definedName>
    <definedName name="окраска_05">[4]окраска!$C$7:$Z$30</definedName>
    <definedName name="окраска_06">[4]окраска!$C$35:$Z$58</definedName>
    <definedName name="окраска_07">[4]окраска!$C$63:$Z$86</definedName>
    <definedName name="окраска_08">[4]окраска!$C$91:$Z$114</definedName>
    <definedName name="окраска_09">[4]окраска!$C$119:$Z$142</definedName>
    <definedName name="окраска_10">[4]окраска!$C$147:$Z$170</definedName>
    <definedName name="окраска_11">[4]окраска!$C$175:$Z$198</definedName>
    <definedName name="окраска_12">[4]окраска!$C$203:$Z$226</definedName>
    <definedName name="окраска_13">[4]окраска!$C$231:$Z$254</definedName>
    <definedName name="окраска_14">[4]окраска!$C$259:$Z$282</definedName>
    <definedName name="окраска_15">[4]окраска!$C$287:$Z$310</definedName>
    <definedName name="ОФ_а_с_пц">[4]рабочий!$CI$121:$CY$143</definedName>
    <definedName name="ПОКАЗАТЕЛИ_ДОЛГОСР.ПРОГНОЗА">'[5]2002(v2)'!#REF!</definedName>
    <definedName name="приб">[2]Управление!$AE$20</definedName>
    <definedName name="прибвб2">[2]Управление!$AF$20</definedName>
    <definedName name="Прогноз_Вып_пц">[4]рабочий!$Y$240:$AP$262</definedName>
    <definedName name="суда">[3]!суда</definedName>
    <definedName name="фо_а_н_пц">[4]рабочий!$AR$240:$BI$263</definedName>
    <definedName name="фо_а_с_пц">[4]рабочий!$AS$202:$BI$224</definedName>
    <definedName name="фо_н_03">[4]рабочий!$X$305:$X$327</definedName>
    <definedName name="фо_н_04">[4]рабочий!$X$335:$X$357</definedName>
    <definedName name="ыяпр">[3]!ыяпр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20" i="14" l="1"/>
  <c r="AA21" i="14" s="1"/>
  <c r="AA13" i="14"/>
  <c r="AA15" i="14" s="1"/>
  <c r="Y13" i="14"/>
  <c r="X20" i="14"/>
  <c r="X21" i="14" s="1"/>
  <c r="X13" i="14"/>
  <c r="X15" i="14" s="1"/>
  <c r="V13" i="14"/>
  <c r="U20" i="14"/>
  <c r="U21" i="14" s="1"/>
  <c r="U13" i="14"/>
  <c r="U15" i="14" s="1"/>
  <c r="S13" i="14"/>
  <c r="R20" i="14"/>
  <c r="R21" i="14" s="1"/>
  <c r="R13" i="14"/>
  <c r="R15" i="14" s="1"/>
  <c r="P13" i="14"/>
  <c r="O20" i="14"/>
  <c r="O21" i="14" s="1"/>
  <c r="O13" i="14"/>
  <c r="M13" i="14"/>
  <c r="L20" i="14"/>
  <c r="L21" i="14" s="1"/>
  <c r="L13" i="14"/>
  <c r="J13" i="14"/>
  <c r="I4" i="14"/>
  <c r="I13" i="14" s="1"/>
  <c r="G4" i="14"/>
  <c r="G13" i="14" s="1"/>
  <c r="D12" i="14"/>
  <c r="F4" i="14"/>
  <c r="F13" i="14" s="1"/>
  <c r="F16" i="14" s="1"/>
  <c r="F17" i="14" s="1"/>
  <c r="D4" i="14"/>
  <c r="D3" i="14"/>
  <c r="H126" i="13"/>
  <c r="G126" i="13"/>
  <c r="I110" i="13"/>
  <c r="F125" i="13"/>
  <c r="F126" i="13" s="1"/>
  <c r="I126" i="13" s="1"/>
  <c r="F118" i="13"/>
  <c r="F120" i="13" s="1"/>
  <c r="D118" i="13"/>
  <c r="F109" i="13"/>
  <c r="F110" i="13" s="1"/>
  <c r="F102" i="13"/>
  <c r="F104" i="13" s="1"/>
  <c r="D102" i="13"/>
  <c r="F93" i="13"/>
  <c r="F94" i="13" s="1"/>
  <c r="F87" i="13"/>
  <c r="F89" i="13" s="1"/>
  <c r="D87" i="13"/>
  <c r="F74" i="13"/>
  <c r="F75" i="13" s="1"/>
  <c r="F78" i="13"/>
  <c r="F79" i="13" s="1"/>
  <c r="F72" i="13"/>
  <c r="D72" i="13"/>
  <c r="F63" i="13"/>
  <c r="F64" i="13" s="1"/>
  <c r="F59" i="13"/>
  <c r="D59" i="13"/>
  <c r="F50" i="13"/>
  <c r="F51" i="13" s="1"/>
  <c r="F46" i="13"/>
  <c r="D46" i="13"/>
  <c r="F37" i="13"/>
  <c r="F38" i="13" s="1"/>
  <c r="F23" i="13"/>
  <c r="F33" i="13" s="1"/>
  <c r="D23" i="13"/>
  <c r="D33" i="13" s="1"/>
  <c r="F4" i="13"/>
  <c r="D4" i="13"/>
  <c r="D12" i="13"/>
  <c r="F14" i="13"/>
  <c r="D3" i="13"/>
  <c r="R27" i="14" l="1"/>
  <c r="U27" i="14"/>
  <c r="L27" i="14"/>
  <c r="X27" i="14"/>
  <c r="O27" i="14"/>
  <c r="AA27" i="14"/>
  <c r="AA16" i="14"/>
  <c r="AA17" i="14"/>
  <c r="X16" i="14"/>
  <c r="X17" i="14" s="1"/>
  <c r="U16" i="14"/>
  <c r="U17" i="14" s="1"/>
  <c r="R16" i="14"/>
  <c r="R17" i="14" s="1"/>
  <c r="O16" i="14"/>
  <c r="O17" i="14" s="1"/>
  <c r="L16" i="14"/>
  <c r="L17" i="14" s="1"/>
  <c r="I20" i="14"/>
  <c r="I21" i="14" s="1"/>
  <c r="I27" i="14" s="1"/>
  <c r="I16" i="14"/>
  <c r="I17" i="14" s="1"/>
  <c r="D13" i="14"/>
  <c r="F27" i="14" s="1"/>
  <c r="F76" i="13"/>
  <c r="I94" i="13"/>
  <c r="F105" i="13"/>
  <c r="F106" i="13" s="1"/>
  <c r="F121" i="13"/>
  <c r="F122" i="13" s="1"/>
  <c r="F90" i="13"/>
  <c r="F91" i="13" s="1"/>
  <c r="I79" i="13"/>
  <c r="I64" i="13"/>
  <c r="F60" i="13"/>
  <c r="F61" i="13" s="1"/>
  <c r="I51" i="13"/>
  <c r="F47" i="13"/>
  <c r="F48" i="13" s="1"/>
  <c r="I38" i="13"/>
  <c r="F34" i="13"/>
  <c r="F35" i="13" s="1"/>
  <c r="D14" i="13"/>
  <c r="I19" i="13" s="1"/>
  <c r="F15" i="13"/>
  <c r="F16" i="13" s="1"/>
  <c r="D16" i="12" l="1"/>
  <c r="V19" i="8"/>
  <c r="U24" i="12" l="1"/>
  <c r="W16" i="12"/>
  <c r="V16" i="12"/>
  <c r="S16" i="12"/>
  <c r="S14" i="12"/>
  <c r="U13" i="12"/>
  <c r="U12" i="12"/>
  <c r="U16" i="12" s="1"/>
  <c r="W10" i="12"/>
  <c r="W9" i="12"/>
  <c r="W8" i="12"/>
  <c r="W7" i="12"/>
  <c r="W6" i="12"/>
  <c r="W5" i="12"/>
  <c r="W4" i="12"/>
  <c r="W3" i="12"/>
  <c r="O3" i="12"/>
  <c r="AC32" i="8"/>
  <c r="V32" i="8"/>
  <c r="AA3" i="8"/>
  <c r="R3" i="4"/>
  <c r="R16" i="4"/>
  <c r="T24" i="4" s="1"/>
  <c r="V21" i="11"/>
  <c r="T14" i="8"/>
  <c r="M26" i="4"/>
  <c r="M25" i="4"/>
  <c r="M24" i="4"/>
  <c r="D14" i="4"/>
  <c r="F13" i="4"/>
  <c r="F12" i="4"/>
  <c r="F10" i="4"/>
  <c r="F9" i="4"/>
  <c r="F8" i="4"/>
  <c r="F7" i="4"/>
  <c r="F6" i="4"/>
  <c r="F5" i="4"/>
  <c r="F4" i="4"/>
  <c r="D4" i="4"/>
  <c r="F3" i="4"/>
  <c r="F24" i="4" s="1"/>
  <c r="D3" i="4"/>
  <c r="D16" i="4" s="1"/>
  <c r="M4" i="12"/>
  <c r="M13" i="12"/>
  <c r="M12" i="12"/>
  <c r="O4" i="12"/>
  <c r="O5" i="12"/>
  <c r="M10" i="12"/>
  <c r="M9" i="12"/>
  <c r="M6" i="12"/>
  <c r="M5" i="12"/>
  <c r="M3" i="12"/>
  <c r="F25" i="12"/>
  <c r="F24" i="12"/>
  <c r="D4" i="12"/>
  <c r="F24" i="1"/>
  <c r="M8" i="12"/>
  <c r="M7" i="12"/>
  <c r="N16" i="12"/>
  <c r="O9" i="12"/>
  <c r="O10" i="12"/>
  <c r="O8" i="12"/>
  <c r="O7" i="12"/>
  <c r="O6" i="12"/>
  <c r="K14" i="12"/>
  <c r="G16" i="12"/>
  <c r="D14" i="12"/>
  <c r="F13" i="12"/>
  <c r="F12" i="12"/>
  <c r="F10" i="12"/>
  <c r="F9" i="12"/>
  <c r="F8" i="12"/>
  <c r="F7" i="12"/>
  <c r="F6" i="12"/>
  <c r="F5" i="12"/>
  <c r="F4" i="12"/>
  <c r="F3" i="12"/>
  <c r="D3" i="12"/>
  <c r="V19" i="11"/>
  <c r="U25" i="12" l="1"/>
  <c r="U17" i="12"/>
  <c r="U18" i="12" s="1"/>
  <c r="U19" i="12" s="1"/>
  <c r="U20" i="12" s="1"/>
  <c r="F16" i="4"/>
  <c r="M24" i="12"/>
  <c r="K16" i="12"/>
  <c r="M16" i="12"/>
  <c r="F16" i="12"/>
  <c r="F17" i="12"/>
  <c r="F18" i="12" s="1"/>
  <c r="F19" i="12" s="1"/>
  <c r="F20" i="12" s="1"/>
  <c r="T16" i="11"/>
  <c r="U21" i="12" l="1"/>
  <c r="U22" i="12" s="1"/>
  <c r="F25" i="4"/>
  <c r="F17" i="4"/>
  <c r="F18" i="4" s="1"/>
  <c r="F19" i="4" s="1"/>
  <c r="F20" i="4" s="1"/>
  <c r="M17" i="12"/>
  <c r="M18" i="12" s="1"/>
  <c r="M19" i="12" s="1"/>
  <c r="M20" i="12" s="1"/>
  <c r="M25" i="12"/>
  <c r="O16" i="12"/>
  <c r="F21" i="12"/>
  <c r="F22" i="12" s="1"/>
  <c r="F26" i="12" s="1"/>
  <c r="V16" i="11"/>
  <c r="AC19" i="11"/>
  <c r="N22" i="11"/>
  <c r="F22" i="11"/>
  <c r="G18" i="11"/>
  <c r="G17" i="11"/>
  <c r="AC16" i="11"/>
  <c r="AA16" i="11"/>
  <c r="N16" i="11"/>
  <c r="G16" i="11"/>
  <c r="AA14" i="11"/>
  <c r="T14" i="11"/>
  <c r="L14" i="11"/>
  <c r="D14" i="11"/>
  <c r="N13" i="11"/>
  <c r="F13" i="11"/>
  <c r="N12" i="11"/>
  <c r="N17" i="11" s="1"/>
  <c r="F12" i="11"/>
  <c r="F10" i="11"/>
  <c r="F9" i="11"/>
  <c r="F8" i="11"/>
  <c r="F7" i="11"/>
  <c r="F6" i="11"/>
  <c r="F5" i="11"/>
  <c r="L4" i="11"/>
  <c r="L18" i="11" s="1"/>
  <c r="F4" i="11"/>
  <c r="D4" i="11"/>
  <c r="D18" i="11" s="1"/>
  <c r="L3" i="11"/>
  <c r="F3" i="11"/>
  <c r="D3" i="11"/>
  <c r="D16" i="11" s="1"/>
  <c r="S1" i="11"/>
  <c r="U26" i="12" l="1"/>
  <c r="F21" i="4"/>
  <c r="F22" i="4" s="1"/>
  <c r="F26" i="4" s="1"/>
  <c r="M21" i="12"/>
  <c r="M22" i="12"/>
  <c r="M26" i="12" s="1"/>
  <c r="N22" i="12"/>
  <c r="V18" i="11"/>
  <c r="F18" i="11"/>
  <c r="F17" i="11"/>
  <c r="L16" i="11"/>
  <c r="N29" i="11"/>
  <c r="N28" i="11"/>
  <c r="N18" i="11"/>
  <c r="D17" i="11"/>
  <c r="N19" i="11"/>
  <c r="N20" i="11" s="1"/>
  <c r="N23" i="11" s="1"/>
  <c r="N24" i="11" s="1"/>
  <c r="L17" i="11"/>
  <c r="F16" i="11"/>
  <c r="AC17" i="11"/>
  <c r="AC18" i="11" s="1"/>
  <c r="AC16" i="8"/>
  <c r="AA16" i="8"/>
  <c r="AC26" i="8" s="1"/>
  <c r="AA14" i="8"/>
  <c r="V16" i="8"/>
  <c r="G17" i="8"/>
  <c r="G18" i="8"/>
  <c r="T16" i="8"/>
  <c r="V26" i="8" s="1"/>
  <c r="G16" i="8"/>
  <c r="L14" i="8"/>
  <c r="D14" i="8"/>
  <c r="N13" i="8"/>
  <c r="F13" i="8"/>
  <c r="N12" i="8"/>
  <c r="F12" i="8"/>
  <c r="F10" i="8"/>
  <c r="F9" i="8"/>
  <c r="F8" i="8"/>
  <c r="F7" i="8"/>
  <c r="F6" i="8"/>
  <c r="F5" i="8"/>
  <c r="L4" i="8"/>
  <c r="L18" i="8" s="1"/>
  <c r="F4" i="8"/>
  <c r="D4" i="8"/>
  <c r="D18" i="8" s="1"/>
  <c r="L3" i="8"/>
  <c r="F3" i="8"/>
  <c r="D3" i="8"/>
  <c r="D13" i="7"/>
  <c r="B6" i="7"/>
  <c r="C5" i="7"/>
  <c r="D5" i="7" s="1"/>
  <c r="D6" i="7" s="1"/>
  <c r="L17" i="8" l="1"/>
  <c r="V20" i="11"/>
  <c r="AC20" i="11"/>
  <c r="N25" i="11"/>
  <c r="N26" i="11" s="1"/>
  <c r="N30" i="11" s="1"/>
  <c r="F19" i="11"/>
  <c r="F20" i="11" s="1"/>
  <c r="F23" i="11" s="1"/>
  <c r="F24" i="11" s="1"/>
  <c r="AC17" i="8"/>
  <c r="AC18" i="8" s="1"/>
  <c r="AC27" i="8" s="1"/>
  <c r="D16" i="8"/>
  <c r="F17" i="8"/>
  <c r="N16" i="8"/>
  <c r="N19" i="8" s="1"/>
  <c r="N20" i="8" s="1"/>
  <c r="N21" i="8" s="1"/>
  <c r="N22" i="8" s="1"/>
  <c r="V18" i="8"/>
  <c r="D17" i="8"/>
  <c r="F18" i="8"/>
  <c r="N17" i="8"/>
  <c r="F16" i="8"/>
  <c r="F19" i="8" s="1"/>
  <c r="F20" i="8" s="1"/>
  <c r="F21" i="8" s="1"/>
  <c r="F22" i="8" s="1"/>
  <c r="N18" i="8"/>
  <c r="L16" i="8"/>
  <c r="N27" i="8" s="1"/>
  <c r="D7" i="7"/>
  <c r="D8" i="7" s="1"/>
  <c r="B7" i="7"/>
  <c r="B8" i="7" s="1"/>
  <c r="V20" i="8" l="1"/>
  <c r="V21" i="8" s="1"/>
  <c r="V22" i="8" s="1"/>
  <c r="V23" i="8" s="1"/>
  <c r="V24" i="8" s="1"/>
  <c r="V28" i="8" s="1"/>
  <c r="V27" i="8"/>
  <c r="AC19" i="8"/>
  <c r="AC20" i="8" s="1"/>
  <c r="AC21" i="8" s="1"/>
  <c r="AC22" i="8" s="1"/>
  <c r="AC23" i="8" s="1"/>
  <c r="AC24" i="8" s="1"/>
  <c r="AC28" i="8" s="1"/>
  <c r="V22" i="11"/>
  <c r="V23" i="11" s="1"/>
  <c r="V24" i="11" s="1"/>
  <c r="AC21" i="11"/>
  <c r="AC22" i="11" s="1"/>
  <c r="AC23" i="11" s="1"/>
  <c r="AC24" i="11" s="1"/>
  <c r="AC25" i="11" s="1"/>
  <c r="AC26" i="11" s="1"/>
  <c r="AC30" i="11" s="1"/>
  <c r="F25" i="11"/>
  <c r="F26" i="11" s="1"/>
  <c r="F30" i="11" s="1"/>
  <c r="N26" i="8"/>
  <c r="F23" i="8"/>
  <c r="F24" i="8" s="1"/>
  <c r="F28" i="8" s="1"/>
  <c r="F32" i="8" s="1"/>
  <c r="N23" i="8"/>
  <c r="N24" i="8" s="1"/>
  <c r="N28" i="8" s="1"/>
  <c r="N32" i="8" s="1"/>
  <c r="V12" i="6"/>
  <c r="V13" i="6"/>
  <c r="V24" i="6"/>
  <c r="T16" i="6"/>
  <c r="G16" i="6"/>
  <c r="D16" i="6"/>
  <c r="T14" i="6"/>
  <c r="L14" i="6"/>
  <c r="D14" i="6"/>
  <c r="N13" i="6"/>
  <c r="F13" i="6"/>
  <c r="N12" i="6"/>
  <c r="N16" i="6" s="1"/>
  <c r="F12" i="6"/>
  <c r="F10" i="6"/>
  <c r="F9" i="6"/>
  <c r="F8" i="6"/>
  <c r="F7" i="6"/>
  <c r="F6" i="6"/>
  <c r="F5" i="6"/>
  <c r="F16" i="6" s="1"/>
  <c r="L4" i="6"/>
  <c r="L16" i="6" s="1"/>
  <c r="F4" i="6"/>
  <c r="D4" i="6"/>
  <c r="V3" i="6"/>
  <c r="L3" i="6"/>
  <c r="F3" i="6"/>
  <c r="D3" i="6"/>
  <c r="R14" i="4"/>
  <c r="T16" i="4"/>
  <c r="T25" i="4" s="1"/>
  <c r="K14" i="4"/>
  <c r="M16" i="4"/>
  <c r="K4" i="4"/>
  <c r="K3" i="4"/>
  <c r="F23" i="3"/>
  <c r="G16" i="4"/>
  <c r="G15" i="3"/>
  <c r="F10" i="3"/>
  <c r="F9" i="3"/>
  <c r="F8" i="3"/>
  <c r="F7" i="3"/>
  <c r="F6" i="3"/>
  <c r="F5" i="3"/>
  <c r="F4" i="3"/>
  <c r="F3" i="3"/>
  <c r="D13" i="3"/>
  <c r="D4" i="3"/>
  <c r="D15" i="3" s="1"/>
  <c r="D3" i="3"/>
  <c r="E16" i="2"/>
  <c r="D18" i="2"/>
  <c r="F4" i="2"/>
  <c r="F5" i="2"/>
  <c r="F6" i="2"/>
  <c r="F7" i="2"/>
  <c r="F8" i="2"/>
  <c r="F9" i="2"/>
  <c r="F3" i="2"/>
  <c r="C12" i="2"/>
  <c r="E12" i="2"/>
  <c r="C15" i="2"/>
  <c r="D12" i="2"/>
  <c r="E11" i="2"/>
  <c r="E10" i="2"/>
  <c r="E4" i="2"/>
  <c r="E3" i="2"/>
  <c r="C27" i="1"/>
  <c r="C28" i="1" s="1"/>
  <c r="C31" i="1"/>
  <c r="D28" i="1"/>
  <c r="E26" i="1"/>
  <c r="E20" i="1"/>
  <c r="E19" i="1"/>
  <c r="E11" i="1"/>
  <c r="E10" i="1"/>
  <c r="E12" i="1" s="1"/>
  <c r="C15" i="1"/>
  <c r="D12" i="1"/>
  <c r="E4" i="1"/>
  <c r="E3" i="1"/>
  <c r="C12" i="1"/>
  <c r="V25" i="11" l="1"/>
  <c r="V26" i="11" s="1"/>
  <c r="V30" i="11" s="1"/>
  <c r="V16" i="6"/>
  <c r="N17" i="6"/>
  <c r="N18" i="6"/>
  <c r="N19" i="6" s="1"/>
  <c r="N20" i="6" s="1"/>
  <c r="N26" i="6"/>
  <c r="N24" i="6"/>
  <c r="F17" i="6"/>
  <c r="F18" i="6"/>
  <c r="F19" i="6" s="1"/>
  <c r="F20" i="6" s="1"/>
  <c r="T17" i="4"/>
  <c r="T18" i="4" s="1"/>
  <c r="T19" i="4" s="1"/>
  <c r="T20" i="4" s="1"/>
  <c r="K16" i="4"/>
  <c r="M17" i="4"/>
  <c r="M18" i="4" s="1"/>
  <c r="M19" i="4" s="1"/>
  <c r="M20" i="4" s="1"/>
  <c r="F15" i="3"/>
  <c r="F17" i="3"/>
  <c r="F18" i="3" s="1"/>
  <c r="F19" i="3" s="1"/>
  <c r="F20" i="3" s="1"/>
  <c r="F21" i="3" s="1"/>
  <c r="E27" i="1"/>
  <c r="E28" i="1" s="1"/>
  <c r="V18" i="6" l="1"/>
  <c r="V19" i="6" s="1"/>
  <c r="V20" i="6" s="1"/>
  <c r="V21" i="6" s="1"/>
  <c r="V22" i="6" s="1"/>
  <c r="F21" i="6"/>
  <c r="F22" i="6"/>
  <c r="F28" i="6" s="1"/>
  <c r="N21" i="6"/>
  <c r="N22" i="6" s="1"/>
  <c r="N28" i="6" s="1"/>
  <c r="T21" i="4"/>
  <c r="T22" i="4" s="1"/>
  <c r="T26" i="4" s="1"/>
  <c r="M21" i="4"/>
  <c r="H21" i="3"/>
  <c r="M22" i="4" l="1"/>
  <c r="V28" i="6"/>
  <c r="V26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S17" authorId="0" shapeId="0" xr:uid="{3A51E301-39DF-430C-9103-64BD34A82A1E}">
      <text>
        <r>
          <rPr>
            <b/>
            <sz val="11"/>
            <color indexed="81"/>
            <rFont val="Tahoma"/>
            <family val="2"/>
            <charset val="204"/>
          </rPr>
          <t xml:space="preserve">ЗУ начисляется на материалы, а затем МАТЗАК вычитаются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V17" authorId="0" shapeId="0" xr:uid="{E0EAC72D-CF20-456A-BEBF-A3BE1A23BA6E}">
      <text>
        <r>
          <rPr>
            <b/>
            <sz val="11"/>
            <color indexed="81"/>
            <rFont val="Tahoma"/>
            <family val="2"/>
            <charset val="204"/>
          </rPr>
          <t xml:space="preserve">некорректно, 2,1% на всю ст-ть(включая дав. мат.)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Z17" authorId="0" shapeId="0" xr:uid="{5EB14297-3A22-4A9C-934C-4CE663FA0AC8}">
      <text>
        <r>
          <rPr>
            <b/>
            <sz val="11"/>
            <color indexed="81"/>
            <rFont val="Tahoma"/>
            <family val="2"/>
            <charset val="204"/>
          </rPr>
          <t xml:space="preserve">ст-ть МАТЗАК обнулена, тогда ЗУ на мат-лы не начисляется, только на работы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<sst xmlns="http://schemas.openxmlformats.org/spreadsheetml/2006/main" count="1210" uniqueCount="196">
  <si>
    <t>Колонны</t>
  </si>
  <si>
    <t>Стеновой фахверк</t>
  </si>
  <si>
    <t>Лестницы,площадки,огражд.</t>
  </si>
  <si>
    <t>Настил</t>
  </si>
  <si>
    <t>Опоры под оборуд.</t>
  </si>
  <si>
    <t>Профнастил крыша Н2</t>
  </si>
  <si>
    <t>Профнастил крыша Н3</t>
  </si>
  <si>
    <t>Балки перекрытий и фермы Ф1+прогоны перекрытия</t>
  </si>
  <si>
    <t>Связи горизонт. и вертик.+распорки</t>
  </si>
  <si>
    <r>
      <t xml:space="preserve">Наменование </t>
    </r>
    <r>
      <rPr>
        <b/>
        <u/>
        <sz val="14"/>
        <color rgb="FFFF0000"/>
        <rFont val="Calibri"/>
        <family val="2"/>
        <charset val="204"/>
        <scheme val="minor"/>
      </rPr>
      <t>работ</t>
    </r>
  </si>
  <si>
    <t>Сумма,руб. с НДС</t>
  </si>
  <si>
    <t>Итого, масса, тн.</t>
  </si>
  <si>
    <t>КМ(смета),тн.                                                                                     (подписано к Договору)</t>
  </si>
  <si>
    <t>КМ(смета),тн. РОМА</t>
  </si>
  <si>
    <t>КМД, тн.</t>
  </si>
  <si>
    <t>не участвует в расчете тоннажа</t>
  </si>
  <si>
    <r>
      <t xml:space="preserve">Наменование </t>
    </r>
    <r>
      <rPr>
        <b/>
        <u/>
        <sz val="14"/>
        <color rgb="FFFF0000"/>
        <rFont val="Calibri"/>
        <family val="2"/>
        <charset val="204"/>
        <scheme val="minor"/>
      </rPr>
      <t>работ</t>
    </r>
    <r>
      <rPr>
        <b/>
        <sz val="11"/>
        <color theme="1"/>
        <rFont val="Calibri"/>
        <family val="2"/>
        <charset val="204"/>
        <scheme val="minor"/>
      </rPr>
      <t xml:space="preserve"> </t>
    </r>
  </si>
  <si>
    <t>Антикоррозийная обработка</t>
  </si>
  <si>
    <t>Ед.изм.</t>
  </si>
  <si>
    <t>тн</t>
  </si>
  <si>
    <t>м2</t>
  </si>
  <si>
    <t>Объем</t>
  </si>
  <si>
    <t>Итого</t>
  </si>
  <si>
    <t>Непредвиденные расходы-3%</t>
  </si>
  <si>
    <t>давальч.мат.</t>
  </si>
  <si>
    <t>Балки перекрытий и фермы Ф1</t>
  </si>
  <si>
    <t>Балки и прогоны покрытия</t>
  </si>
  <si>
    <t>Профнастил H57-750-0,8</t>
  </si>
  <si>
    <t>Профнастил HC35-1000-0,7</t>
  </si>
  <si>
    <t>м2/тн</t>
  </si>
  <si>
    <t>6567,57/54</t>
  </si>
  <si>
    <t>5270/56,7</t>
  </si>
  <si>
    <t>Сумма, руб. без НДС</t>
  </si>
  <si>
    <t>НДС 20%</t>
  </si>
  <si>
    <t>Всего, с НДС</t>
  </si>
  <si>
    <t>Договорной коэффициент-1,20409902725</t>
  </si>
  <si>
    <t>Итого, с непредвиденными расходами</t>
  </si>
  <si>
    <t>№ п/п</t>
  </si>
  <si>
    <t xml:space="preserve">Наименование </t>
  </si>
  <si>
    <t>1т</t>
  </si>
  <si>
    <r>
      <t>Итого, за 1 тн, с Кдог , с НДС, без непредвиденных (</t>
    </r>
    <r>
      <rPr>
        <b/>
        <sz val="11"/>
        <color rgb="FFC00000"/>
        <rFont val="Calibri"/>
        <family val="2"/>
        <charset val="204"/>
      </rPr>
      <t>∑ пп.1-8)</t>
    </r>
  </si>
  <si>
    <r>
      <t>Итого, за 1 тн, с Кдог , с НДС, без непредвиденных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пп.1-8)</t>
    </r>
  </si>
  <si>
    <r>
      <t xml:space="preserve">Итого, за 1 тн, с Кдог , с НДС, без непредвиденных </t>
    </r>
    <r>
      <rPr>
        <b/>
        <sz val="14"/>
        <color rgb="FFC00000"/>
        <rFont val="Calibri"/>
        <family val="2"/>
        <charset val="204"/>
        <scheme val="minor"/>
      </rPr>
      <t>(</t>
    </r>
    <r>
      <rPr>
        <b/>
        <sz val="14"/>
        <color rgb="FFC00000"/>
        <rFont val="Calibri"/>
        <family val="2"/>
        <charset val="204"/>
      </rPr>
      <t>∑ пп.1-11)</t>
    </r>
  </si>
  <si>
    <r>
      <t>Итого, за 1 тн, с Кдог , с НДС,</t>
    </r>
    <r>
      <rPr>
        <b/>
        <sz val="14"/>
        <color rgb="FFC00000"/>
        <rFont val="Calibri"/>
        <family val="2"/>
        <charset val="204"/>
        <scheme val="minor"/>
      </rPr>
      <t xml:space="preserve"> </t>
    </r>
    <r>
      <rPr>
        <b/>
        <u/>
        <sz val="14"/>
        <color rgb="FFC00000"/>
        <rFont val="Calibri"/>
        <family val="2"/>
        <charset val="204"/>
        <scheme val="minor"/>
      </rPr>
      <t>с непредвиденными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пп.1-11)</t>
    </r>
  </si>
  <si>
    <t>Подписано</t>
  </si>
  <si>
    <t>Договорной коэффициент-0,8426392417</t>
  </si>
  <si>
    <t>Новая расценка</t>
  </si>
  <si>
    <t>Монтаж пролетных строений галерей с опорами: горизонтального типа</t>
  </si>
  <si>
    <t>Новая расценка+КМД</t>
  </si>
  <si>
    <t>Договорной коэффициент-0,9262863292</t>
  </si>
  <si>
    <t>Новая расценка, V по Договору</t>
  </si>
  <si>
    <t>Подписано, V по Договору</t>
  </si>
  <si>
    <r>
      <t xml:space="preserve">Новая расценка, V по </t>
    </r>
    <r>
      <rPr>
        <b/>
        <sz val="14"/>
        <color theme="1"/>
        <rFont val="Calibri"/>
        <family val="2"/>
        <charset val="204"/>
        <scheme val="minor"/>
      </rPr>
      <t>КМД</t>
    </r>
  </si>
  <si>
    <r>
      <t>Итого, руб.за 1 тн, с Кдог , с НДС, без непредвиденных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пп.1-8)</t>
    </r>
  </si>
  <si>
    <r>
      <t xml:space="preserve">Итого,руб. за 1 тн, с Кдог , с НДС, без непредвиденных </t>
    </r>
    <r>
      <rPr>
        <b/>
        <sz val="14"/>
        <color rgb="FFC00000"/>
        <rFont val="Calibri"/>
        <family val="2"/>
        <charset val="204"/>
        <scheme val="minor"/>
      </rPr>
      <t>(</t>
    </r>
    <r>
      <rPr>
        <b/>
        <sz val="14"/>
        <color rgb="FFC00000"/>
        <rFont val="Calibri"/>
        <family val="2"/>
        <charset val="204"/>
      </rPr>
      <t>∑ пп.1-11)</t>
    </r>
  </si>
  <si>
    <r>
      <t>Итого, руб.за 1 тн, с Кдог , с НДС,</t>
    </r>
    <r>
      <rPr>
        <b/>
        <sz val="14"/>
        <color rgb="FFC00000"/>
        <rFont val="Calibri"/>
        <family val="2"/>
        <charset val="204"/>
        <scheme val="minor"/>
      </rPr>
      <t xml:space="preserve"> </t>
    </r>
    <r>
      <rPr>
        <b/>
        <u/>
        <sz val="14"/>
        <color rgb="FFC00000"/>
        <rFont val="Calibri"/>
        <family val="2"/>
        <charset val="204"/>
        <scheme val="minor"/>
      </rPr>
      <t>с непредвиденными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пп.1-11)</t>
    </r>
  </si>
  <si>
    <r>
      <t>Договорной коэффициент-</t>
    </r>
    <r>
      <rPr>
        <b/>
        <sz val="12"/>
        <color rgb="FFC00000"/>
        <rFont val="Calibri"/>
        <family val="2"/>
        <charset val="204"/>
        <scheme val="minor"/>
      </rPr>
      <t>0,9262863292</t>
    </r>
  </si>
  <si>
    <r>
      <t>Договорной коэффициент-</t>
    </r>
    <r>
      <rPr>
        <b/>
        <sz val="12"/>
        <color rgb="FFC00000"/>
        <rFont val="Calibri"/>
        <family val="2"/>
        <charset val="204"/>
        <scheme val="minor"/>
      </rPr>
      <t>0,8426392417</t>
    </r>
  </si>
  <si>
    <t xml:space="preserve">№ </t>
  </si>
  <si>
    <t>Наименование работ и затрат</t>
  </si>
  <si>
    <t>Стоимость работ в ценах на дату формирования цены Договора 2 кв. 2025г.</t>
  </si>
  <si>
    <t>Индекс прогнозной инфляции на 4 кв. 2025г.</t>
  </si>
  <si>
    <t xml:space="preserve">Цена Договора с учетом индекса прогнозной инфляции </t>
  </si>
  <si>
    <t>Строительно-монтажные работы (2 кв.2025г.)</t>
  </si>
  <si>
    <t>Стоимость без учета НДС</t>
  </si>
  <si>
    <t>НДС (20%)</t>
  </si>
  <si>
    <t>Стоимость с НДС</t>
  </si>
  <si>
    <t>Расчет индекса прогнозной инфляции (путем равномерного распределения по кварталам):</t>
  </si>
  <si>
    <r>
      <t>на 2025 год</t>
    </r>
    <r>
      <rPr>
        <sz val="12"/>
        <rFont val="Arial Cyr"/>
        <charset val="204"/>
      </rPr>
      <t>, Д</t>
    </r>
    <r>
      <rPr>
        <vertAlign val="subscript"/>
        <sz val="12"/>
        <rFont val="Arial Cyr"/>
        <charset val="204"/>
      </rPr>
      <t>год</t>
    </r>
    <r>
      <rPr>
        <sz val="12"/>
        <rFont val="Arial Cyr"/>
        <charset val="204"/>
      </rPr>
      <t>.</t>
    </r>
  </si>
  <si>
    <t>РАСЧЕТ ЦЕНЫ Договора с учетом индекса прогнозной инфляции на 1 кв. 2026г.</t>
  </si>
  <si>
    <t>на март 26г.</t>
  </si>
  <si>
    <r>
      <t xml:space="preserve">Новая расценка, V по </t>
    </r>
    <r>
      <rPr>
        <b/>
        <sz val="14"/>
        <color theme="1"/>
        <rFont val="Calibri"/>
        <family val="2"/>
        <charset val="204"/>
        <scheme val="minor"/>
      </rPr>
      <t>КМД</t>
    </r>
    <r>
      <rPr>
        <b/>
        <sz val="11"/>
        <color theme="1"/>
        <rFont val="Calibri"/>
        <family val="2"/>
        <charset val="204"/>
        <scheme val="minor"/>
      </rPr>
      <t xml:space="preserve"> + ЗУ 2,1%</t>
    </r>
  </si>
  <si>
    <t>Зимнее удорожание 2,1%</t>
  </si>
  <si>
    <t>Наименование  работ</t>
  </si>
  <si>
    <t>некорректный расчет</t>
  </si>
  <si>
    <t>правильный расчет</t>
  </si>
  <si>
    <t>Переход от 2 квартала 25г. к 1 кварталу 26г. из годового дефлятора:</t>
  </si>
  <si>
    <r>
      <t xml:space="preserve">К </t>
    </r>
    <r>
      <rPr>
        <vertAlign val="subscript"/>
        <sz val="12"/>
        <rFont val="Arial Cyr"/>
        <charset val="204"/>
      </rPr>
      <t>(2кв25/1кв26)</t>
    </r>
    <r>
      <rPr>
        <sz val="12"/>
        <rFont val="Arial Cyr"/>
        <charset val="204"/>
      </rPr>
      <t xml:space="preserve"> =( Дгод.)</t>
    </r>
    <r>
      <rPr>
        <vertAlign val="superscript"/>
        <sz val="12"/>
        <rFont val="Arial Cyr"/>
        <charset val="204"/>
      </rPr>
      <t>0,75</t>
    </r>
  </si>
  <si>
    <t xml:space="preserve">(Берём середины кварталов: май 2025 → февраль 2026 ≈ 9 месяцев = 0,75 года)
</t>
  </si>
  <si>
    <t>Министерство экономического развития
Российской Федерации</t>
  </si>
  <si>
    <r>
      <t>Прогноз индексов цен производителей</t>
    </r>
    <r>
      <rPr>
        <b/>
        <vertAlign val="superscript"/>
        <sz val="16"/>
        <color rgb="FF203277"/>
        <rFont val="Arial"/>
        <family val="2"/>
        <charset val="204"/>
      </rPr>
      <t>1</t>
    </r>
    <r>
      <rPr>
        <b/>
        <sz val="16"/>
        <color rgb="FF203277"/>
        <rFont val="Arial"/>
        <family val="2"/>
        <charset val="204"/>
      </rPr>
      <t xml:space="preserve"> и индексов-дефляторов
по видам экономической деятельности на период до 2028 года, в % г/г</t>
    </r>
  </si>
  <si>
    <t xml:space="preserve"> Базовый вариант</t>
  </si>
  <si>
    <r>
      <t>отчет</t>
    </r>
    <r>
      <rPr>
        <b/>
        <vertAlign val="superscript"/>
        <sz val="13"/>
        <rFont val="Arial"/>
        <family val="2"/>
        <charset val="204"/>
      </rPr>
      <t>2</t>
    </r>
  </si>
  <si>
    <t>оценка</t>
  </si>
  <si>
    <t>прогноз</t>
  </si>
  <si>
    <t>Промышленность (BCDE)</t>
  </si>
  <si>
    <t xml:space="preserve">  дефлятор</t>
  </si>
  <si>
    <t xml:space="preserve">  ИЦП</t>
  </si>
  <si>
    <t xml:space="preserve">   в т. ч.  без продукции ТЭКа (нефть, нефтепродукты, уголь, газ, энергетика)</t>
  </si>
  <si>
    <t>Добыча полезных ископаемых (Раздел B)</t>
  </si>
  <si>
    <t xml:space="preserve">Добыча топливно-энергетических полезных ископаемых (05, 06+09) </t>
  </si>
  <si>
    <t>Добыча угля (05)</t>
  </si>
  <si>
    <r>
      <t xml:space="preserve">  уголь энергетический каменный</t>
    </r>
    <r>
      <rPr>
        <i/>
        <vertAlign val="superscript"/>
        <sz val="13"/>
        <color indexed="8"/>
        <rFont val="Arial"/>
        <family val="2"/>
        <charset val="204"/>
      </rPr>
      <t>3</t>
    </r>
  </si>
  <si>
    <t>Добыча сырой нефти и природного газа (06+09)</t>
  </si>
  <si>
    <t xml:space="preserve">Добыча металлических руд и прочих полезных ископаемых (07, 08) </t>
  </si>
  <si>
    <t>Добыча металлических руд (07)</t>
  </si>
  <si>
    <t>Добыча прочих полезных ископаемых (08)</t>
  </si>
  <si>
    <t>Обрабатывающие производства (Раздел C)</t>
  </si>
  <si>
    <t>Производство пищевых продуктов, Производство напитков, Производство табачных изделий (10, 11, 12)</t>
  </si>
  <si>
    <t>Производство текстильных изделий, Производство одежды, Производство кожи и изделий из кожи (13, 14, 15)</t>
  </si>
  <si>
    <t>Обработка древесины и производство изделий из дерева и пробки, кроме мебели, производство изделий из соломки и материалов для плетения (16)</t>
  </si>
  <si>
    <t>Производство бумаги и бумажных изделий (17)</t>
  </si>
  <si>
    <t>Производство нефтепродуктов (19.2)</t>
  </si>
  <si>
    <t>Производство химических веществ и химических продуктов, Производство лекарственных средств и материалов, применяемых в медицинских целях, Производство резиновых и пластмассовых изделий (20, 21, 22)</t>
  </si>
  <si>
    <t>Производство прочей неметаллической минеральной продукции (23)</t>
  </si>
  <si>
    <t xml:space="preserve">Производство черных металлов (24.1, 24.2, 24.3, 24.5) </t>
  </si>
  <si>
    <t>Производство основных драгоценных металлов и прочих цветных металлов, производство ядерного топлива (24.4)</t>
  </si>
  <si>
    <t>Производство готовых металлических изделий, кроме машин и оборудования (25)</t>
  </si>
  <si>
    <t>Продукция машиностроения (26, 27, 28, 29, 30, 33)</t>
  </si>
  <si>
    <t>Прочие</t>
  </si>
  <si>
    <t>Обеспечение электрической энергией, газом и паром; кондиционирование воздуха (Раздел D)</t>
  </si>
  <si>
    <t>Водоснабжение; водоотведение, организация сбора и утилизация отходов, деятельность по ликвидации загрязнений (Раздел E)</t>
  </si>
  <si>
    <t>Сельское хозяйство</t>
  </si>
  <si>
    <t xml:space="preserve"> - растениеводство</t>
  </si>
  <si>
    <t xml:space="preserve"> - животноводство</t>
  </si>
  <si>
    <t xml:space="preserve">  индекс цен реализации продукции сельхозпроизводителями</t>
  </si>
  <si>
    <t>Транспорт, вкл. трубопроводный</t>
  </si>
  <si>
    <r>
      <t xml:space="preserve">  дефлятор</t>
    </r>
    <r>
      <rPr>
        <b/>
        <vertAlign val="superscript"/>
        <sz val="13"/>
        <color indexed="8"/>
        <rFont val="Arial"/>
        <family val="2"/>
        <charset val="204"/>
      </rPr>
      <t>4</t>
    </r>
  </si>
  <si>
    <r>
      <t xml:space="preserve">  ИЦП</t>
    </r>
    <r>
      <rPr>
        <vertAlign val="superscript"/>
        <sz val="13"/>
        <rFont val="Arial"/>
        <family val="2"/>
        <charset val="204"/>
      </rPr>
      <t>5</t>
    </r>
  </si>
  <si>
    <r>
      <t xml:space="preserve">  ИЦП</t>
    </r>
    <r>
      <rPr>
        <vertAlign val="superscript"/>
        <sz val="13"/>
        <rFont val="Arial"/>
        <family val="2"/>
        <charset val="204"/>
      </rPr>
      <t>5</t>
    </r>
    <r>
      <rPr>
        <sz val="13"/>
        <rFont val="Arial"/>
        <family val="2"/>
        <charset val="204"/>
      </rPr>
      <t xml:space="preserve"> с исключением трубопроводного транспорта</t>
    </r>
  </si>
  <si>
    <r>
      <t>Инвестиции в основной капитал</t>
    </r>
    <r>
      <rPr>
        <b/>
        <vertAlign val="superscript"/>
        <sz val="13"/>
        <color indexed="8"/>
        <rFont val="Arial"/>
        <family val="2"/>
        <charset val="204"/>
      </rPr>
      <t xml:space="preserve"> 6</t>
    </r>
  </si>
  <si>
    <t xml:space="preserve">  индексы цен </t>
  </si>
  <si>
    <t>Строительство</t>
  </si>
  <si>
    <r>
      <t xml:space="preserve">Потребительский рынок </t>
    </r>
    <r>
      <rPr>
        <b/>
        <vertAlign val="superscript"/>
        <sz val="13"/>
        <color indexed="8"/>
        <rFont val="Arial"/>
        <family val="2"/>
        <charset val="204"/>
      </rPr>
      <t>7</t>
    </r>
  </si>
  <si>
    <t xml:space="preserve">  оборот розничной торговли, дефлятор</t>
  </si>
  <si>
    <t xml:space="preserve">  ИПЦ на товары</t>
  </si>
  <si>
    <t xml:space="preserve">  платные услуги населению, дефлятор</t>
  </si>
  <si>
    <t xml:space="preserve">  ИПЦ на услуги</t>
  </si>
  <si>
    <r>
      <rPr>
        <vertAlign val="superscript"/>
        <sz val="10"/>
        <color theme="1"/>
        <rFont val="Arial"/>
        <family val="2"/>
        <charset val="204"/>
      </rPr>
      <t>1)</t>
    </r>
    <r>
      <rPr>
        <sz val="10"/>
        <color theme="1"/>
        <rFont val="Arial"/>
        <family val="2"/>
        <charset val="204"/>
      </rPr>
      <t xml:space="preserve"> На продукцию, реализованную на внутренний рынок.</t>
    </r>
  </si>
  <si>
    <r>
      <rPr>
        <vertAlign val="superscript"/>
        <sz val="10"/>
        <rFont val="Arial"/>
        <family val="2"/>
        <charset val="204"/>
      </rPr>
      <t>2)</t>
    </r>
    <r>
      <rPr>
        <sz val="10"/>
        <rFont val="Arial"/>
        <family val="2"/>
        <charset val="204"/>
      </rPr>
      <t xml:space="preserve"> Индексы-дефляторы, выделены курсивом - оценка.</t>
    </r>
  </si>
  <si>
    <r>
      <rPr>
        <vertAlign val="superscript"/>
        <sz val="10"/>
        <color theme="1"/>
        <rFont val="Arial"/>
        <family val="2"/>
        <charset val="204"/>
      </rPr>
      <t>3)</t>
    </r>
    <r>
      <rPr>
        <sz val="10"/>
        <color theme="1"/>
        <rFont val="Arial"/>
        <family val="2"/>
        <charset val="204"/>
      </rPr>
      <t xml:space="preserve"> В соответствии с Общероссийским классификатором продукции по видам экономической деятельности (ОКПД2) ОК 034-2014 (КПЕС 2008)  уголь, за исключением антрацита, угля коксующегося и угля бурого (05.10.10.130).</t>
    </r>
  </si>
  <si>
    <r>
      <rPr>
        <vertAlign val="superscript"/>
        <sz val="10"/>
        <color theme="1"/>
        <rFont val="Arial"/>
        <family val="2"/>
        <charset val="204"/>
      </rPr>
      <t xml:space="preserve">4) </t>
    </r>
    <r>
      <rPr>
        <sz val="10"/>
        <color theme="1"/>
        <rFont val="Arial"/>
        <family val="2"/>
        <charset val="204"/>
      </rPr>
      <t>По виду деятельности "Транспортировка и хранение".</t>
    </r>
  </si>
  <si>
    <r>
      <rPr>
        <vertAlign val="superscript"/>
        <sz val="10"/>
        <color theme="1"/>
        <rFont val="Arial"/>
        <family val="2"/>
        <charset val="204"/>
      </rPr>
      <t xml:space="preserve">5) </t>
    </r>
    <r>
      <rPr>
        <sz val="10"/>
        <color theme="1"/>
        <rFont val="Arial"/>
        <family val="2"/>
        <charset val="204"/>
      </rPr>
      <t>Индекс тарифов на грузовые перевозки.</t>
    </r>
  </si>
  <si>
    <r>
      <rPr>
        <vertAlign val="superscript"/>
        <sz val="10"/>
        <color theme="1"/>
        <rFont val="Arial"/>
        <family val="2"/>
        <charset val="204"/>
      </rPr>
      <t xml:space="preserve">6) </t>
    </r>
    <r>
      <rPr>
        <sz val="10"/>
        <color theme="1"/>
        <rFont val="Arial"/>
        <family val="2"/>
        <charset val="204"/>
      </rPr>
      <t>За счет всех источников финансирования.</t>
    </r>
  </si>
  <si>
    <r>
      <rPr>
        <vertAlign val="superscript"/>
        <sz val="10"/>
        <color theme="1"/>
        <rFont val="Arial"/>
        <family val="2"/>
        <charset val="204"/>
      </rPr>
      <t xml:space="preserve">7) </t>
    </r>
    <r>
      <rPr>
        <sz val="10"/>
        <color theme="1"/>
        <rFont val="Arial"/>
        <family val="2"/>
        <charset val="204"/>
      </rPr>
      <t>С учетом НДС, косвенных налогов, торгово-транспортной наценки.</t>
    </r>
  </si>
  <si>
    <t>Годовой индекс-дефлятор (по письму Минэкономразвития России от 30.09.2025 №37099-ПК/Д03и, базовый вариант, отрасль «Строительство»):</t>
  </si>
  <si>
    <r>
      <t>(1,081)</t>
    </r>
    <r>
      <rPr>
        <b/>
        <vertAlign val="superscript"/>
        <sz val="10"/>
        <color rgb="FFFF0000"/>
        <rFont val="Arial Cyr"/>
        <charset val="204"/>
      </rPr>
      <t>0,75</t>
    </r>
  </si>
  <si>
    <t>(+6%)</t>
  </si>
  <si>
    <t>Индекс-дефлятор - 1,06</t>
  </si>
  <si>
    <r>
      <t xml:space="preserve">Новая расценка, V по </t>
    </r>
    <r>
      <rPr>
        <b/>
        <sz val="14"/>
        <color theme="1"/>
        <rFont val="Calibri"/>
        <family val="2"/>
        <charset val="204"/>
        <scheme val="minor"/>
      </rPr>
      <t>КМД</t>
    </r>
    <r>
      <rPr>
        <b/>
        <sz val="11"/>
        <color theme="1"/>
        <rFont val="Calibri"/>
        <family val="2"/>
        <charset val="204"/>
        <scheme val="minor"/>
      </rPr>
      <t xml:space="preserve"> + ЗУ 2,1% + Дефлятор</t>
    </r>
  </si>
  <si>
    <t>Профнастил H57-750-0,8 крыша</t>
  </si>
  <si>
    <t>Подписано к Договору, V по КМ</t>
  </si>
  <si>
    <r>
      <t xml:space="preserve">по той, что подписана к Договору, V по </t>
    </r>
    <r>
      <rPr>
        <b/>
        <sz val="18"/>
        <color theme="1"/>
        <rFont val="Calibri"/>
        <family val="2"/>
        <charset val="204"/>
        <scheme val="minor"/>
      </rPr>
      <t>КМД</t>
    </r>
  </si>
  <si>
    <r>
      <rPr>
        <b/>
        <u/>
        <sz val="11"/>
        <color rgb="FFFF0000"/>
        <rFont val="Calibri"/>
        <family val="2"/>
        <charset val="204"/>
        <scheme val="minor"/>
      </rPr>
      <t>5 270</t>
    </r>
    <r>
      <rPr>
        <sz val="11"/>
        <color theme="1"/>
        <rFont val="Calibri"/>
        <family val="2"/>
        <charset val="204"/>
        <scheme val="minor"/>
      </rPr>
      <t>/56,7</t>
    </r>
  </si>
  <si>
    <r>
      <rPr>
        <b/>
        <u/>
        <sz val="11"/>
        <color rgb="FFFF0000"/>
        <rFont val="Calibri"/>
        <family val="2"/>
        <charset val="204"/>
        <scheme val="minor"/>
      </rPr>
      <t>6 110,76</t>
    </r>
    <r>
      <rPr>
        <sz val="11"/>
        <color rgb="FFFF0000"/>
        <rFont val="Calibri"/>
        <family val="2"/>
        <charset val="204"/>
        <scheme val="minor"/>
      </rPr>
      <t>/50,244</t>
    </r>
  </si>
  <si>
    <r>
      <rPr>
        <b/>
        <u/>
        <sz val="11"/>
        <color rgb="FFFF0000"/>
        <rFont val="Calibri"/>
        <family val="2"/>
        <charset val="204"/>
        <scheme val="minor"/>
      </rPr>
      <t>5 417,14</t>
    </r>
    <r>
      <rPr>
        <sz val="11"/>
        <color rgb="FFFF0000"/>
        <rFont val="Calibri"/>
        <family val="2"/>
        <charset val="204"/>
        <scheme val="minor"/>
      </rPr>
      <t>/53,088</t>
    </r>
  </si>
  <si>
    <r>
      <rPr>
        <b/>
        <u/>
        <sz val="11"/>
        <color rgb="FFFF0000"/>
        <rFont val="Calibri"/>
        <family val="2"/>
        <charset val="204"/>
        <scheme val="minor"/>
      </rPr>
      <t>6 567,57</t>
    </r>
    <r>
      <rPr>
        <sz val="11"/>
        <color theme="1"/>
        <rFont val="Calibri"/>
        <family val="2"/>
        <charset val="204"/>
        <scheme val="minor"/>
      </rPr>
      <t>/54</t>
    </r>
  </si>
  <si>
    <r>
      <t>Договорной коэффициент-</t>
    </r>
    <r>
      <rPr>
        <b/>
        <sz val="12"/>
        <color rgb="FFC00000"/>
        <rFont val="Calibri"/>
        <family val="2"/>
        <charset val="204"/>
        <scheme val="minor"/>
      </rPr>
      <t>0,9742040607</t>
    </r>
  </si>
  <si>
    <t>Новая расценка, V по КМД + ЗУ 2,1% + дефлятор</t>
  </si>
  <si>
    <t>смета №1</t>
  </si>
  <si>
    <t>смета №2</t>
  </si>
  <si>
    <t>смета №3</t>
  </si>
  <si>
    <t>смета №4</t>
  </si>
  <si>
    <t>Договорной коэффициент-0,8316817371</t>
  </si>
  <si>
    <t>смета №7</t>
  </si>
  <si>
    <r>
      <t xml:space="preserve">Единая расценка, V по </t>
    </r>
    <r>
      <rPr>
        <b/>
        <sz val="18"/>
        <color theme="1"/>
        <rFont val="Calibri"/>
        <family val="2"/>
        <charset val="204"/>
        <scheme val="minor"/>
      </rPr>
      <t>КМД</t>
    </r>
  </si>
  <si>
    <t>смета №8</t>
  </si>
  <si>
    <t>смета №9</t>
  </si>
  <si>
    <t xml:space="preserve">стоимость МАТЗАК вычитается </t>
  </si>
  <si>
    <t>Итого, с Кдог-1,20409902725</t>
  </si>
  <si>
    <t>без непредвиденных                                     (∑ пп.1-7)</t>
  </si>
  <si>
    <t xml:space="preserve"> без непредвиденных                     (∑ пп.1-10)</t>
  </si>
  <si>
    <t xml:space="preserve"> с непредвиденными                                 (∑ пп.1-10)</t>
  </si>
  <si>
    <t>Балки перекрытий и фермы Ф1+прогоны покрытия</t>
  </si>
  <si>
    <t>5 417,14/53,088</t>
  </si>
  <si>
    <t>6 110,76/50,244</t>
  </si>
  <si>
    <r>
      <rPr>
        <b/>
        <u/>
        <sz val="11"/>
        <rFont val="Calibri"/>
        <family val="2"/>
        <charset val="204"/>
        <scheme val="minor"/>
      </rPr>
      <t>5 270</t>
    </r>
    <r>
      <rPr>
        <b/>
        <sz val="11"/>
        <rFont val="Calibri"/>
        <family val="2"/>
        <charset val="204"/>
        <scheme val="minor"/>
      </rPr>
      <t>/56,7</t>
    </r>
  </si>
  <si>
    <r>
      <rPr>
        <b/>
        <u/>
        <sz val="11"/>
        <rFont val="Calibri"/>
        <family val="2"/>
        <charset val="204"/>
        <scheme val="minor"/>
      </rPr>
      <t>6 567,57</t>
    </r>
    <r>
      <rPr>
        <b/>
        <sz val="11"/>
        <rFont val="Calibri"/>
        <family val="2"/>
        <charset val="204"/>
        <scheme val="minor"/>
      </rPr>
      <t>/54</t>
    </r>
  </si>
  <si>
    <t>Стоимость, руб. за 1 тн, с Кдог , с НДС</t>
  </si>
  <si>
    <t>1.Смета к Договору, V по КМ (подписано)</t>
  </si>
  <si>
    <r>
      <t xml:space="preserve">2.Смета к Договору, V по </t>
    </r>
    <r>
      <rPr>
        <b/>
        <sz val="12"/>
        <color theme="0"/>
        <rFont val="Calibri"/>
        <family val="2"/>
        <charset val="204"/>
        <scheme val="minor"/>
      </rPr>
      <t>КМД</t>
    </r>
    <r>
      <rPr>
        <b/>
        <sz val="11"/>
        <color theme="0"/>
        <rFont val="Calibri"/>
        <family val="2"/>
        <charset val="204"/>
        <scheme val="minor"/>
      </rPr>
      <t xml:space="preserve"> </t>
    </r>
  </si>
  <si>
    <t>3.Смета с новой (единой) расценкй, V по КМД</t>
  </si>
  <si>
    <t>1-7</t>
  </si>
  <si>
    <t>Итого, с Кдог-0,8316817371</t>
  </si>
  <si>
    <t xml:space="preserve">4.Смета под сумму Договора с новой (единой) расценкй, V по КМД </t>
  </si>
  <si>
    <t>Итого, с Кдог-0,9742040607</t>
  </si>
  <si>
    <t>Зимнее удорожание-2,1%</t>
  </si>
  <si>
    <t>5.Смета с новой (единой) расценкй + ЗУ, V по КМД (165 млн + ЗУ)</t>
  </si>
  <si>
    <t>6.Смета под сумму Договора с новой (единой) расценкй, V по КМД  (191 млн. + ЗУ)</t>
  </si>
  <si>
    <t>7.Смета с новой (единой) расценкй + ЗУ+дефлятор, V по КМД (165 млн + ЗУ + дефлятор)</t>
  </si>
  <si>
    <t>8.Смета под сумму Договора с новой (единой) расценкй, V по КМД  (191 млн. + ЗУ + дефлятор)</t>
  </si>
  <si>
    <r>
      <t xml:space="preserve">Индекс инфляции (дефлятор) </t>
    </r>
    <r>
      <rPr>
        <i/>
        <sz val="11"/>
        <rFont val="Calibri"/>
        <family val="2"/>
        <charset val="204"/>
        <scheme val="minor"/>
      </rPr>
      <t>примерно 6%</t>
    </r>
  </si>
  <si>
    <t xml:space="preserve">2.Смета к Договору, V по КМД </t>
  </si>
  <si>
    <t>3.Смета с новой расценкой  (Монтаж пролетных строений галерей), V по КМД</t>
  </si>
  <si>
    <t xml:space="preserve">4.Смета под сумму Договора с новой расценкой, V по КМД </t>
  </si>
  <si>
    <t>5.Смета с новой расценкой + ЗУ, V по КМД (165 млн + ЗУ)</t>
  </si>
  <si>
    <t>6.Смета под сумму Договора с новой  расценкой, V по КМД  (191 млн. + ЗУ)</t>
  </si>
  <si>
    <t>7.Смета с новой расценкой + ЗУ+дефлятор, V по КМД (165 млн + ЗУ + дефлятор)</t>
  </si>
  <si>
    <t>8.Смета под сумму Договора с новой расценкой, V по КМД  (191 млн. + ЗУ + дефлятор)</t>
  </si>
  <si>
    <t>5 417,14/53,09</t>
  </si>
  <si>
    <t>6 110,76/50,24</t>
  </si>
  <si>
    <t>Профнастил H57-750-0,8 (крыша)</t>
  </si>
  <si>
    <r>
      <t>Ст-ть за 1 тн, руб. с Кдог , с НДС, без непредвиденных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пп.1-7)</t>
    </r>
  </si>
  <si>
    <r>
      <t xml:space="preserve">Ст-ть за 1 тн, руб. с Кдог , с НДС, без непредвиденных </t>
    </r>
    <r>
      <rPr>
        <b/>
        <sz val="14"/>
        <color rgb="FFC00000"/>
        <rFont val="Calibri"/>
        <family val="2"/>
        <charset val="204"/>
        <scheme val="minor"/>
      </rPr>
      <t>(</t>
    </r>
    <r>
      <rPr>
        <b/>
        <sz val="14"/>
        <color rgb="FFC00000"/>
        <rFont val="Calibri"/>
        <family val="2"/>
        <charset val="204"/>
      </rPr>
      <t>∑ пп.1-10)</t>
    </r>
  </si>
  <si>
    <r>
      <t xml:space="preserve">Ст-ть за 1 тн, руб. с Кдог , с НДС, </t>
    </r>
    <r>
      <rPr>
        <b/>
        <sz val="14"/>
        <color rgb="FFC00000"/>
        <rFont val="Calibri"/>
        <family val="2"/>
        <charset val="204"/>
        <scheme val="minor"/>
      </rPr>
      <t xml:space="preserve"> </t>
    </r>
    <r>
      <rPr>
        <b/>
        <u/>
        <sz val="14"/>
        <color rgb="FFC00000"/>
        <rFont val="Calibri"/>
        <family val="2"/>
        <charset val="204"/>
        <scheme val="minor"/>
      </rPr>
      <t>с непредвиденными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пп.1-10)</t>
    </r>
  </si>
  <si>
    <r>
      <t xml:space="preserve">Индекс инфляции 2кв.25г./1кв.26г. </t>
    </r>
    <r>
      <rPr>
        <i/>
        <sz val="11"/>
        <rFont val="Calibri"/>
        <family val="2"/>
        <charset val="204"/>
        <scheme val="minor"/>
      </rPr>
      <t xml:space="preserve">(дефлятор, </t>
    </r>
    <r>
      <rPr>
        <i/>
        <sz val="11"/>
        <rFont val="Calibri"/>
        <family val="2"/>
        <charset val="204"/>
      </rPr>
      <t>±</t>
    </r>
    <r>
      <rPr>
        <i/>
        <sz val="11"/>
        <rFont val="Calibri"/>
        <family val="2"/>
        <charset val="204"/>
        <scheme val="minor"/>
      </rPr>
      <t xml:space="preserve"> 6%)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</si>
</sst>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"/>
    <numFmt numFmtId="165" formatCode="0.0000"/>
    <numFmt numFmtId="166" formatCode="0.000"/>
    <numFmt numFmtId="167" formatCode="0_)"/>
    <numFmt numFmtId="168" formatCode="0.0_)"/>
  </numFmts>
  <fonts count="6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4"/>
      <color rgb="FFFF000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b/>
      <sz val="11"/>
      <color theme="2" tint="-0.249977111117893"/>
      <name val="Calibri"/>
      <family val="2"/>
      <charset val="204"/>
      <scheme val="minor"/>
    </font>
    <font>
      <sz val="11"/>
      <color theme="2" tint="-0.249977111117893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color theme="2" tint="-0.249977111117893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</font>
    <font>
      <b/>
      <sz val="12"/>
      <color rgb="FFC00000"/>
      <name val="Calibri"/>
      <family val="2"/>
      <charset val="204"/>
      <scheme val="minor"/>
    </font>
    <font>
      <b/>
      <sz val="14"/>
      <color rgb="FFC00000"/>
      <name val="Calibri"/>
      <family val="2"/>
      <charset val="204"/>
      <scheme val="minor"/>
    </font>
    <font>
      <b/>
      <sz val="14"/>
      <color rgb="FFC00000"/>
      <name val="Calibri"/>
      <family val="2"/>
      <charset val="204"/>
    </font>
    <font>
      <b/>
      <u/>
      <sz val="14"/>
      <color rgb="FFC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b/>
      <sz val="10"/>
      <color rgb="FFFF0000"/>
      <name val="Arial Cyr"/>
      <charset val="204"/>
    </font>
    <font>
      <sz val="12"/>
      <name val="Arial Cyr"/>
      <charset val="204"/>
    </font>
    <font>
      <vertAlign val="subscript"/>
      <sz val="12"/>
      <name val="Arial Cyr"/>
      <charset val="204"/>
    </font>
    <font>
      <sz val="10"/>
      <color rgb="FFFF0000"/>
      <name val="Arial Cyr"/>
      <charset val="204"/>
    </font>
    <font>
      <vertAlign val="superscript"/>
      <sz val="12"/>
      <name val="Arial Cyr"/>
      <charset val="204"/>
    </font>
    <font>
      <vertAlign val="superscript"/>
      <sz val="10"/>
      <name val="Arial Cyr"/>
      <charset val="204"/>
    </font>
    <font>
      <b/>
      <vertAlign val="superscript"/>
      <sz val="10"/>
      <color rgb="FFFF0000"/>
      <name val="Arial Cyr"/>
      <charset val="204"/>
    </font>
    <font>
      <i/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color theme="2"/>
      <name val="Calibri"/>
      <family val="2"/>
      <charset val="204"/>
      <scheme val="minor"/>
    </font>
    <font>
      <sz val="11"/>
      <color indexed="81"/>
      <name val="Tahoma"/>
      <family val="2"/>
      <charset val="204"/>
    </font>
    <font>
      <b/>
      <sz val="11"/>
      <color indexed="81"/>
      <name val="Tahoma"/>
      <family val="2"/>
      <charset val="204"/>
    </font>
    <font>
      <b/>
      <sz val="16"/>
      <color rgb="FF203277"/>
      <name val="Arial"/>
      <family val="2"/>
      <charset val="204"/>
    </font>
    <font>
      <b/>
      <vertAlign val="superscript"/>
      <sz val="16"/>
      <color rgb="FF203277"/>
      <name val="Arial"/>
      <family val="2"/>
      <charset val="204"/>
    </font>
    <font>
      <b/>
      <sz val="16"/>
      <color rgb="FF2C2C84"/>
      <name val="Arial"/>
      <family val="2"/>
      <charset val="204"/>
    </font>
    <font>
      <sz val="10"/>
      <name val="Arial"/>
      <family val="2"/>
      <charset val="204"/>
    </font>
    <font>
      <sz val="10"/>
      <name val="Courier"/>
      <family val="1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2"/>
      <name val="Arial"/>
      <family val="2"/>
      <charset val="204"/>
    </font>
    <font>
      <b/>
      <vertAlign val="superscript"/>
      <sz val="13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rgb="FF203277"/>
      <name val="Arial"/>
      <family val="2"/>
      <charset val="204"/>
    </font>
    <font>
      <sz val="12"/>
      <color rgb="FF203277"/>
      <name val="Arial"/>
      <family val="2"/>
      <charset val="204"/>
    </font>
    <font>
      <sz val="12"/>
      <name val="Arial"/>
      <family val="2"/>
      <charset val="204"/>
    </font>
    <font>
      <i/>
      <sz val="12"/>
      <color indexed="8"/>
      <name val="Arial"/>
      <family val="2"/>
      <charset val="204"/>
    </font>
    <font>
      <i/>
      <vertAlign val="superscript"/>
      <sz val="13"/>
      <color indexed="8"/>
      <name val="Arial"/>
      <family val="2"/>
      <charset val="204"/>
    </font>
    <font>
      <b/>
      <i/>
      <sz val="12"/>
      <name val="Arial"/>
      <family val="2"/>
      <charset val="204"/>
    </font>
    <font>
      <b/>
      <vertAlign val="superscript"/>
      <sz val="13"/>
      <color indexed="8"/>
      <name val="Arial"/>
      <family val="2"/>
      <charset val="204"/>
    </font>
    <font>
      <vertAlign val="superscript"/>
      <sz val="13"/>
      <name val="Arial"/>
      <family val="2"/>
      <charset val="204"/>
    </font>
    <font>
      <sz val="13"/>
      <name val="Arial"/>
      <family val="2"/>
      <charset val="204"/>
    </font>
    <font>
      <sz val="10"/>
      <color theme="1"/>
      <name val="Arial"/>
      <family val="2"/>
      <charset val="204"/>
    </font>
    <font>
      <vertAlign val="superscript"/>
      <sz val="10"/>
      <color theme="1"/>
      <name val="Arial"/>
      <family val="2"/>
      <charset val="204"/>
    </font>
    <font>
      <vertAlign val="superscript"/>
      <sz val="10"/>
      <name val="Arial"/>
      <family val="2"/>
      <charset val="204"/>
    </font>
    <font>
      <sz val="12"/>
      <color theme="1"/>
      <name val="Arial"/>
      <family val="2"/>
      <charset val="204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u/>
      <sz val="11"/>
      <color rgb="FFFF000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u/>
      <sz val="11"/>
      <color rgb="FF00B0F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11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AF1F7"/>
        <bgColor indexed="64"/>
      </patternFill>
    </fill>
    <fill>
      <patternFill patternType="solid">
        <fgColor theme="4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0" fontId="16" fillId="0" borderId="0"/>
    <xf numFmtId="0" fontId="16" fillId="0" borderId="0"/>
    <xf numFmtId="0" fontId="8" fillId="0" borderId="0"/>
    <xf numFmtId="0" fontId="8" fillId="0" borderId="0"/>
    <xf numFmtId="167" fontId="34" fillId="0" borderId="0"/>
    <xf numFmtId="0" fontId="8" fillId="0" borderId="0"/>
  </cellStyleXfs>
  <cellXfs count="413">
    <xf numFmtId="0" fontId="0" fillId="0" borderId="0" xfId="0"/>
    <xf numFmtId="0" fontId="1" fillId="0" borderId="0" xfId="0" applyFont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0" fillId="0" borderId="4" xfId="0" applyBorder="1"/>
    <xf numFmtId="4" fontId="1" fillId="0" borderId="5" xfId="0" applyNumberFormat="1" applyFont="1" applyBorder="1" applyAlignment="1">
      <alignment horizontal="center" vertical="center"/>
    </xf>
    <xf numFmtId="0" fontId="3" fillId="0" borderId="3" xfId="0" applyFont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164" fontId="0" fillId="0" borderId="10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wrapText="1"/>
    </xf>
    <xf numFmtId="4" fontId="0" fillId="0" borderId="12" xfId="0" applyNumberFormat="1" applyBorder="1" applyAlignment="1">
      <alignment horizontal="center" vertical="center"/>
    </xf>
    <xf numFmtId="4" fontId="1" fillId="0" borderId="14" xfId="0" applyNumberFormat="1" applyFont="1" applyBorder="1" applyAlignment="1">
      <alignment horizontal="center" vertical="center"/>
    </xf>
    <xf numFmtId="4" fontId="1" fillId="0" borderId="15" xfId="0" applyNumberFormat="1" applyFont="1" applyBorder="1" applyAlignment="1">
      <alignment horizontal="center" vertical="center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1" fillId="0" borderId="13" xfId="0" applyFont="1" applyBorder="1"/>
    <xf numFmtId="0" fontId="4" fillId="0" borderId="7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4" fillId="0" borderId="14" xfId="0" applyNumberFormat="1" applyFont="1" applyBorder="1" applyAlignment="1">
      <alignment horizontal="center" vertical="center"/>
    </xf>
    <xf numFmtId="4" fontId="0" fillId="0" borderId="0" xfId="0" applyNumberFormat="1"/>
    <xf numFmtId="0" fontId="6" fillId="0" borderId="9" xfId="0" applyFont="1" applyBorder="1" applyAlignment="1">
      <alignment wrapText="1"/>
    </xf>
    <xf numFmtId="4" fontId="6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6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wrapText="1"/>
    </xf>
    <xf numFmtId="4" fontId="6" fillId="0" borderId="2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6" fillId="0" borderId="12" xfId="0" applyNumberFormat="1" applyFont="1" applyBorder="1" applyAlignment="1">
      <alignment horizontal="center" vertical="center"/>
    </xf>
    <xf numFmtId="165" fontId="0" fillId="0" borderId="0" xfId="0" applyNumberFormat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6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4" fontId="6" fillId="0" borderId="24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4" fontId="1" fillId="0" borderId="31" xfId="0" applyNumberFormat="1" applyFont="1" applyBorder="1" applyAlignment="1">
      <alignment horizontal="center" vertical="center"/>
    </xf>
    <xf numFmtId="4" fontId="1" fillId="0" borderId="20" xfId="0" applyNumberFormat="1" applyFont="1" applyBorder="1" applyAlignment="1">
      <alignment horizontal="center" vertical="center"/>
    </xf>
    <xf numFmtId="4" fontId="1" fillId="0" borderId="25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vertical="center" wrapText="1"/>
    </xf>
    <xf numFmtId="0" fontId="6" fillId="0" borderId="42" xfId="0" applyFont="1" applyBorder="1" applyAlignment="1">
      <alignment wrapText="1"/>
    </xf>
    <xf numFmtId="0" fontId="6" fillId="0" borderId="40" xfId="0" applyFont="1" applyBorder="1" applyAlignment="1">
      <alignment wrapText="1"/>
    </xf>
    <xf numFmtId="0" fontId="0" fillId="0" borderId="9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2" fontId="3" fillId="0" borderId="43" xfId="0" applyNumberFormat="1" applyFont="1" applyBorder="1" applyAlignment="1">
      <alignment vertical="center" wrapText="1"/>
    </xf>
    <xf numFmtId="2" fontId="3" fillId="0" borderId="45" xfId="0" applyNumberFormat="1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/>
    </xf>
    <xf numFmtId="4" fontId="1" fillId="0" borderId="46" xfId="0" applyNumberFormat="1" applyFont="1" applyBorder="1" applyAlignment="1">
      <alignment horizontal="center" vertical="center"/>
    </xf>
    <xf numFmtId="4" fontId="1" fillId="0" borderId="19" xfId="0" applyNumberFormat="1" applyFont="1" applyBorder="1" applyAlignment="1">
      <alignment horizontal="center" vertical="center"/>
    </xf>
    <xf numFmtId="4" fontId="1" fillId="0" borderId="39" xfId="0" applyNumberFormat="1" applyFont="1" applyBorder="1" applyAlignment="1">
      <alignment horizontal="center" vertical="center"/>
    </xf>
    <xf numFmtId="2" fontId="3" fillId="0" borderId="48" xfId="0" applyNumberFormat="1" applyFont="1" applyBorder="1" applyAlignment="1">
      <alignment vertical="center" wrapText="1"/>
    </xf>
    <xf numFmtId="4" fontId="1" fillId="0" borderId="49" xfId="0" applyNumberFormat="1" applyFont="1" applyBorder="1" applyAlignment="1">
      <alignment horizontal="center" vertical="center"/>
    </xf>
    <xf numFmtId="4" fontId="1" fillId="0" borderId="38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0" xfId="0" applyBorder="1" applyAlignment="1">
      <alignment horizontal="center"/>
    </xf>
    <xf numFmtId="0" fontId="6" fillId="0" borderId="51" xfId="0" applyFont="1" applyBorder="1" applyAlignment="1">
      <alignment wrapText="1"/>
    </xf>
    <xf numFmtId="0" fontId="6" fillId="0" borderId="52" xfId="0" applyFont="1" applyBorder="1" applyAlignment="1">
      <alignment horizontal="center" vertical="center" wrapText="1"/>
    </xf>
    <xf numFmtId="4" fontId="6" fillId="0" borderId="55" xfId="0" applyNumberFormat="1" applyFont="1" applyBorder="1" applyAlignment="1">
      <alignment horizontal="center" vertical="center"/>
    </xf>
    <xf numFmtId="0" fontId="0" fillId="2" borderId="56" xfId="0" applyFill="1" applyBorder="1"/>
    <xf numFmtId="0" fontId="0" fillId="2" borderId="20" xfId="0" applyFill="1" applyBorder="1"/>
    <xf numFmtId="0" fontId="0" fillId="2" borderId="20" xfId="0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42" xfId="0" applyFill="1" applyBorder="1" applyAlignment="1">
      <alignment wrapText="1"/>
    </xf>
    <xf numFmtId="0" fontId="0" fillId="3" borderId="23" xfId="0" applyFill="1" applyBorder="1" applyAlignment="1">
      <alignment horizontal="center" vertical="center" wrapText="1"/>
    </xf>
    <xf numFmtId="164" fontId="0" fillId="3" borderId="24" xfId="0" applyNumberFormat="1" applyFill="1" applyBorder="1" applyAlignment="1">
      <alignment horizontal="center" vertical="center"/>
    </xf>
    <xf numFmtId="0" fontId="0" fillId="3" borderId="40" xfId="0" applyFill="1" applyBorder="1" applyAlignment="1">
      <alignment wrapText="1"/>
    </xf>
    <xf numFmtId="0" fontId="0" fillId="3" borderId="17" xfId="0" applyFill="1" applyBorder="1" applyAlignment="1">
      <alignment horizontal="center" vertical="center" wrapText="1"/>
    </xf>
    <xf numFmtId="164" fontId="0" fillId="3" borderId="10" xfId="0" applyNumberFormat="1" applyFill="1" applyBorder="1" applyAlignment="1">
      <alignment horizontal="center" vertical="center"/>
    </xf>
    <xf numFmtId="0" fontId="0" fillId="3" borderId="41" xfId="0" applyFill="1" applyBorder="1" applyAlignment="1">
      <alignment wrapText="1"/>
    </xf>
    <xf numFmtId="0" fontId="0" fillId="3" borderId="18" xfId="0" applyFill="1" applyBorder="1" applyAlignment="1">
      <alignment horizontal="center" vertical="center" wrapText="1"/>
    </xf>
    <xf numFmtId="164" fontId="0" fillId="3" borderId="12" xfId="0" applyNumberForma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left" vertical="center" wrapText="1"/>
    </xf>
    <xf numFmtId="0" fontId="0" fillId="3" borderId="47" xfId="0" applyFill="1" applyBorder="1" applyAlignment="1">
      <alignment horizontal="center"/>
    </xf>
    <xf numFmtId="0" fontId="0" fillId="3" borderId="48" xfId="0" applyFill="1" applyBorder="1" applyAlignment="1">
      <alignment wrapText="1"/>
    </xf>
    <xf numFmtId="0" fontId="0" fillId="3" borderId="0" xfId="0" applyFill="1" applyBorder="1" applyAlignment="1">
      <alignment horizontal="center" vertical="center" wrapText="1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3" borderId="57" xfId="0" applyNumberFormat="1" applyFill="1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4" fontId="1" fillId="4" borderId="39" xfId="0" applyNumberFormat="1" applyFont="1" applyFill="1" applyBorder="1" applyAlignment="1">
      <alignment horizontal="center" vertical="center"/>
    </xf>
    <xf numFmtId="0" fontId="17" fillId="0" borderId="0" xfId="1" applyFont="1" applyAlignment="1">
      <alignment vertical="center" wrapText="1"/>
    </xf>
    <xf numFmtId="0" fontId="16" fillId="0" borderId="0" xfId="1" applyAlignment="1">
      <alignment wrapText="1"/>
    </xf>
    <xf numFmtId="0" fontId="16" fillId="0" borderId="67" xfId="1" applyBorder="1" applyAlignment="1">
      <alignment horizontal="center" vertical="center" wrapText="1"/>
    </xf>
    <xf numFmtId="0" fontId="16" fillId="0" borderId="0" xfId="1" applyAlignment="1">
      <alignment horizontal="center" vertical="center" wrapText="1"/>
    </xf>
    <xf numFmtId="0" fontId="16" fillId="0" borderId="67" xfId="1" applyBorder="1" applyAlignment="1">
      <alignment wrapText="1"/>
    </xf>
    <xf numFmtId="4" fontId="16" fillId="0" borderId="67" xfId="1" applyNumberFormat="1" applyBorder="1" applyAlignment="1">
      <alignment wrapText="1"/>
    </xf>
    <xf numFmtId="164" fontId="16" fillId="0" borderId="0" xfId="1" applyNumberFormat="1"/>
    <xf numFmtId="4" fontId="16" fillId="0" borderId="0" xfId="1" applyNumberFormat="1"/>
    <xf numFmtId="0" fontId="17" fillId="0" borderId="67" xfId="1" applyFont="1" applyBorder="1" applyAlignment="1">
      <alignment horizontal="right" wrapText="1"/>
    </xf>
    <xf numFmtId="0" fontId="16" fillId="0" borderId="67" xfId="1" applyBorder="1" applyAlignment="1">
      <alignment horizontal="right" wrapText="1"/>
    </xf>
    <xf numFmtId="4" fontId="17" fillId="0" borderId="67" xfId="1" applyNumberFormat="1" applyFont="1" applyBorder="1" applyAlignment="1">
      <alignment wrapText="1"/>
    </xf>
    <xf numFmtId="4" fontId="17" fillId="5" borderId="67" xfId="1" applyNumberFormat="1" applyFont="1" applyFill="1" applyBorder="1" applyAlignment="1">
      <alignment wrapText="1"/>
    </xf>
    <xf numFmtId="4" fontId="16" fillId="0" borderId="0" xfId="1" applyNumberFormat="1" applyAlignment="1">
      <alignment wrapText="1"/>
    </xf>
    <xf numFmtId="0" fontId="17" fillId="0" borderId="0" xfId="1" applyFont="1" applyAlignment="1">
      <alignment wrapText="1"/>
    </xf>
    <xf numFmtId="0" fontId="1" fillId="0" borderId="0" xfId="1" applyFont="1"/>
    <xf numFmtId="0" fontId="16" fillId="0" borderId="0" xfId="1"/>
    <xf numFmtId="0" fontId="16" fillId="5" borderId="0" xfId="1" applyFill="1"/>
    <xf numFmtId="0" fontId="18" fillId="0" borderId="0" xfId="1" applyFont="1"/>
    <xf numFmtId="0" fontId="17" fillId="5" borderId="0" xfId="1" applyFont="1" applyFill="1" applyAlignment="1">
      <alignment horizontal="center"/>
    </xf>
    <xf numFmtId="0" fontId="16" fillId="5" borderId="0" xfId="1" applyFill="1" applyAlignment="1">
      <alignment horizontal="center" vertical="center"/>
    </xf>
    <xf numFmtId="0" fontId="18" fillId="5" borderId="0" xfId="1" applyFont="1" applyFill="1"/>
    <xf numFmtId="0" fontId="21" fillId="0" borderId="0" xfId="1" applyFont="1"/>
    <xf numFmtId="0" fontId="16" fillId="0" borderId="0" xfId="1" applyAlignment="1">
      <alignment horizontal="center" vertical="center"/>
    </xf>
    <xf numFmtId="49" fontId="19" fillId="0" borderId="0" xfId="1" applyNumberFormat="1" applyFont="1" applyAlignment="1">
      <alignment horizontal="left" vertical="center" wrapText="1"/>
    </xf>
    <xf numFmtId="49" fontId="23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18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0" fontId="16" fillId="0" borderId="0" xfId="1" applyAlignment="1">
      <alignment vertical="center"/>
    </xf>
    <xf numFmtId="0" fontId="17" fillId="4" borderId="0" xfId="1" applyFont="1" applyFill="1" applyAlignment="1">
      <alignment vertical="center" wrapText="1"/>
    </xf>
    <xf numFmtId="0" fontId="26" fillId="0" borderId="0" xfId="0" applyFont="1" applyAlignment="1">
      <alignment wrapText="1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65" fontId="16" fillId="0" borderId="0" xfId="1" applyNumberFormat="1" applyAlignment="1">
      <alignment horizontal="center" vertical="center"/>
    </xf>
    <xf numFmtId="0" fontId="8" fillId="0" borderId="0" xfId="3"/>
    <xf numFmtId="0" fontId="33" fillId="0" borderId="0" xfId="2" applyFont="1"/>
    <xf numFmtId="167" fontId="35" fillId="0" borderId="58" xfId="5" applyFont="1" applyBorder="1" applyAlignment="1" applyProtection="1">
      <alignment horizontal="center" vertical="center"/>
      <protection locked="0"/>
    </xf>
    <xf numFmtId="167" fontId="36" fillId="0" borderId="6" xfId="5" applyFont="1" applyBorder="1" applyAlignment="1" applyProtection="1">
      <alignment horizontal="center" vertical="center" wrapText="1"/>
      <protection locked="0"/>
    </xf>
    <xf numFmtId="167" fontId="36" fillId="0" borderId="7" xfId="5" applyFont="1" applyBorder="1" applyAlignment="1" applyProtection="1">
      <alignment horizontal="center" vertical="center" wrapText="1"/>
      <protection locked="0"/>
    </xf>
    <xf numFmtId="167" fontId="36" fillId="0" borderId="8" xfId="5" applyFont="1" applyBorder="1" applyAlignment="1" applyProtection="1">
      <alignment horizontal="center" vertical="center" wrapText="1"/>
      <protection locked="0"/>
    </xf>
    <xf numFmtId="167" fontId="37" fillId="0" borderId="39" xfId="5" applyFont="1" applyBorder="1" applyAlignment="1" applyProtection="1">
      <alignment horizontal="center" vertical="center"/>
      <protection locked="0"/>
    </xf>
    <xf numFmtId="0" fontId="37" fillId="0" borderId="35" xfId="3" applyFont="1" applyBorder="1" applyAlignment="1">
      <alignment horizontal="center"/>
    </xf>
    <xf numFmtId="0" fontId="37" fillId="0" borderId="68" xfId="3" applyFont="1" applyBorder="1" applyAlignment="1">
      <alignment horizontal="center"/>
    </xf>
    <xf numFmtId="0" fontId="40" fillId="7" borderId="37" xfId="2" applyFont="1" applyFill="1" applyBorder="1" applyAlignment="1">
      <alignment horizontal="left" vertical="center" wrapText="1" indent="2"/>
    </xf>
    <xf numFmtId="1" fontId="41" fillId="7" borderId="69" xfId="2" applyNumberFormat="1" applyFont="1" applyFill="1" applyBorder="1" applyAlignment="1">
      <alignment horizontal="center" vertical="center"/>
    </xf>
    <xf numFmtId="1" fontId="41" fillId="7" borderId="16" xfId="2" applyNumberFormat="1" applyFont="1" applyFill="1" applyBorder="1" applyAlignment="1">
      <alignment horizontal="center" vertical="center"/>
    </xf>
    <xf numFmtId="0" fontId="40" fillId="7" borderId="26" xfId="2" applyFont="1" applyFill="1" applyBorder="1"/>
    <xf numFmtId="167" fontId="36" fillId="0" borderId="38" xfId="5" applyFont="1" applyBorder="1" applyAlignment="1">
      <alignment vertical="center"/>
    </xf>
    <xf numFmtId="168" fontId="37" fillId="0" borderId="47" xfId="5" applyNumberFormat="1" applyFont="1" applyBorder="1" applyAlignment="1">
      <alignment horizontal="center" vertical="center"/>
    </xf>
    <xf numFmtId="168" fontId="37" fillId="0" borderId="61" xfId="5" applyNumberFormat="1" applyFont="1" applyBorder="1" applyAlignment="1">
      <alignment horizontal="center" vertical="center"/>
    </xf>
    <xf numFmtId="168" fontId="37" fillId="0" borderId="57" xfId="5" applyNumberFormat="1" applyFont="1" applyBorder="1" applyAlignment="1">
      <alignment horizontal="center" vertical="center"/>
    </xf>
    <xf numFmtId="167" fontId="35" fillId="0" borderId="38" xfId="5" applyFont="1" applyBorder="1" applyAlignment="1">
      <alignment vertical="center"/>
    </xf>
    <xf numFmtId="168" fontId="42" fillId="0" borderId="47" xfId="5" applyNumberFormat="1" applyFont="1" applyBorder="1" applyAlignment="1">
      <alignment horizontal="center" vertical="center"/>
    </xf>
    <xf numFmtId="168" fontId="42" fillId="0" borderId="61" xfId="5" applyNumberFormat="1" applyFont="1" applyBorder="1" applyAlignment="1">
      <alignment horizontal="center" vertical="center"/>
    </xf>
    <xf numFmtId="168" fontId="42" fillId="0" borderId="57" xfId="5" applyNumberFormat="1" applyFont="1" applyBorder="1" applyAlignment="1">
      <alignment horizontal="center" vertical="center"/>
    </xf>
    <xf numFmtId="167" fontId="43" fillId="0" borderId="38" xfId="5" applyFont="1" applyBorder="1" applyAlignment="1">
      <alignment vertical="center" wrapText="1"/>
    </xf>
    <xf numFmtId="0" fontId="40" fillId="7" borderId="21" xfId="2" applyFont="1" applyFill="1" applyBorder="1" applyAlignment="1">
      <alignment horizontal="left" vertical="center" wrapText="1" indent="2"/>
    </xf>
    <xf numFmtId="1" fontId="42" fillId="7" borderId="70" xfId="2" applyNumberFormat="1" applyFont="1" applyFill="1" applyBorder="1" applyAlignment="1">
      <alignment horizontal="center" vertical="center"/>
    </xf>
    <xf numFmtId="1" fontId="42" fillId="7" borderId="17" xfId="2" applyNumberFormat="1" applyFont="1" applyFill="1" applyBorder="1" applyAlignment="1">
      <alignment horizontal="center" vertical="center"/>
    </xf>
    <xf numFmtId="0" fontId="37" fillId="7" borderId="28" xfId="2" applyFont="1" applyFill="1" applyBorder="1"/>
    <xf numFmtId="167" fontId="35" fillId="5" borderId="71" xfId="5" applyFont="1" applyFill="1" applyBorder="1" applyAlignment="1">
      <alignment vertical="center"/>
    </xf>
    <xf numFmtId="0" fontId="8" fillId="5" borderId="0" xfId="3" applyFill="1"/>
    <xf numFmtId="167" fontId="35" fillId="5" borderId="38" xfId="5" applyFont="1" applyFill="1" applyBorder="1" applyAlignment="1">
      <alignment vertical="center"/>
    </xf>
    <xf numFmtId="168" fontId="42" fillId="0" borderId="72" xfId="5" applyNumberFormat="1" applyFont="1" applyBorder="1" applyAlignment="1">
      <alignment horizontal="center" vertical="center"/>
    </xf>
    <xf numFmtId="168" fontId="42" fillId="0" borderId="24" xfId="5" applyNumberFormat="1" applyFont="1" applyBorder="1" applyAlignment="1">
      <alignment horizontal="center" vertical="center"/>
    </xf>
    <xf numFmtId="168" fontId="42" fillId="0" borderId="22" xfId="5" applyNumberFormat="1" applyFont="1" applyBorder="1" applyAlignment="1">
      <alignment horizontal="center" vertical="center"/>
    </xf>
    <xf numFmtId="0" fontId="40" fillId="7" borderId="71" xfId="2" applyFont="1" applyFill="1" applyBorder="1" applyAlignment="1">
      <alignment horizontal="left" vertical="center" wrapText="1" indent="2"/>
    </xf>
    <xf numFmtId="1" fontId="42" fillId="7" borderId="73" xfId="2" applyNumberFormat="1" applyFont="1" applyFill="1" applyBorder="1" applyAlignment="1">
      <alignment horizontal="center" vertical="center"/>
    </xf>
    <xf numFmtId="1" fontId="42" fillId="7" borderId="23" xfId="2" applyNumberFormat="1" applyFont="1" applyFill="1" applyBorder="1" applyAlignment="1">
      <alignment horizontal="center" vertical="center"/>
    </xf>
    <xf numFmtId="0" fontId="37" fillId="7" borderId="34" xfId="2" applyFont="1" applyFill="1" applyBorder="1"/>
    <xf numFmtId="0" fontId="41" fillId="7" borderId="21" xfId="2" applyFont="1" applyFill="1" applyBorder="1" applyAlignment="1">
      <alignment horizontal="left" vertical="center" wrapText="1" indent="2"/>
    </xf>
    <xf numFmtId="0" fontId="42" fillId="7" borderId="28" xfId="2" applyFont="1" applyFill="1" applyBorder="1"/>
    <xf numFmtId="167" fontId="35" fillId="0" borderId="39" xfId="5" applyFont="1" applyBorder="1" applyAlignment="1">
      <alignment vertical="center"/>
    </xf>
    <xf numFmtId="168" fontId="42" fillId="0" borderId="13" xfId="5" applyNumberFormat="1" applyFont="1" applyBorder="1" applyAlignment="1">
      <alignment horizontal="center" vertical="center"/>
    </xf>
    <xf numFmtId="168" fontId="42" fillId="0" borderId="14" xfId="5" applyNumberFormat="1" applyFont="1" applyBorder="1" applyAlignment="1">
      <alignment horizontal="center" vertical="center"/>
    </xf>
    <xf numFmtId="168" fontId="42" fillId="0" borderId="15" xfId="5" applyNumberFormat="1" applyFont="1" applyBorder="1" applyAlignment="1">
      <alignment horizontal="center" vertical="center"/>
    </xf>
    <xf numFmtId="0" fontId="41" fillId="7" borderId="37" xfId="2" applyFont="1" applyFill="1" applyBorder="1" applyAlignment="1">
      <alignment horizontal="left" vertical="center" wrapText="1" indent="2"/>
    </xf>
    <xf numFmtId="1" fontId="42" fillId="7" borderId="69" xfId="2" applyNumberFormat="1" applyFont="1" applyFill="1" applyBorder="1" applyAlignment="1">
      <alignment horizontal="center" vertical="center"/>
    </xf>
    <xf numFmtId="1" fontId="42" fillId="7" borderId="16" xfId="2" applyNumberFormat="1" applyFont="1" applyFill="1" applyBorder="1" applyAlignment="1">
      <alignment horizontal="center" vertical="center"/>
    </xf>
    <xf numFmtId="0" fontId="42" fillId="7" borderId="26" xfId="2" applyFont="1" applyFill="1" applyBorder="1"/>
    <xf numFmtId="167" fontId="35" fillId="0" borderId="71" xfId="5" applyFont="1" applyBorder="1" applyAlignment="1">
      <alignment vertical="center"/>
    </xf>
    <xf numFmtId="1" fontId="37" fillId="7" borderId="73" xfId="2" applyNumberFormat="1" applyFont="1" applyFill="1" applyBorder="1" applyAlignment="1">
      <alignment horizontal="center" vertical="center"/>
    </xf>
    <xf numFmtId="1" fontId="37" fillId="7" borderId="23" xfId="2" applyNumberFormat="1" applyFont="1" applyFill="1" applyBorder="1" applyAlignment="1">
      <alignment horizontal="center" vertical="center"/>
    </xf>
    <xf numFmtId="0" fontId="41" fillId="7" borderId="71" xfId="2" applyFont="1" applyFill="1" applyBorder="1" applyAlignment="1">
      <alignment horizontal="left" vertical="center" wrapText="1" indent="2"/>
    </xf>
    <xf numFmtId="0" fontId="42" fillId="7" borderId="34" xfId="2" applyFont="1" applyFill="1" applyBorder="1"/>
    <xf numFmtId="168" fontId="37" fillId="0" borderId="72" xfId="5" applyNumberFormat="1" applyFont="1" applyBorder="1" applyAlignment="1">
      <alignment horizontal="center" vertical="center"/>
    </xf>
    <xf numFmtId="168" fontId="37" fillId="0" borderId="24" xfId="5" applyNumberFormat="1" applyFont="1" applyBorder="1" applyAlignment="1">
      <alignment horizontal="center" vertical="center"/>
    </xf>
    <xf numFmtId="1" fontId="37" fillId="7" borderId="70" xfId="2" applyNumberFormat="1" applyFont="1" applyFill="1" applyBorder="1" applyAlignment="1">
      <alignment horizontal="center" vertical="center"/>
    </xf>
    <xf numFmtId="1" fontId="37" fillId="7" borderId="17" xfId="2" applyNumberFormat="1" applyFont="1" applyFill="1" applyBorder="1" applyAlignment="1">
      <alignment horizontal="center" vertical="center"/>
    </xf>
    <xf numFmtId="1" fontId="37" fillId="7" borderId="69" xfId="2" applyNumberFormat="1" applyFont="1" applyFill="1" applyBorder="1" applyAlignment="1">
      <alignment horizontal="center" vertical="center"/>
    </xf>
    <xf numFmtId="1" fontId="37" fillId="7" borderId="16" xfId="2" applyNumberFormat="1" applyFont="1" applyFill="1" applyBorder="1" applyAlignment="1">
      <alignment horizontal="center" vertical="center"/>
    </xf>
    <xf numFmtId="0" fontId="37" fillId="7" borderId="26" xfId="2" applyFont="1" applyFill="1" applyBorder="1"/>
    <xf numFmtId="168" fontId="45" fillId="0" borderId="47" xfId="5" applyNumberFormat="1" applyFont="1" applyBorder="1" applyAlignment="1">
      <alignment horizontal="center" vertical="center"/>
    </xf>
    <xf numFmtId="167" fontId="35" fillId="0" borderId="71" xfId="5" applyFont="1" applyBorder="1" applyAlignment="1">
      <alignment vertical="center" wrapText="1"/>
    </xf>
    <xf numFmtId="1" fontId="40" fillId="7" borderId="70" xfId="2" applyNumberFormat="1" applyFont="1" applyFill="1" applyBorder="1" applyAlignment="1">
      <alignment horizontal="center" vertical="center"/>
    </xf>
    <xf numFmtId="1" fontId="40" fillId="7" borderId="17" xfId="2" applyNumberFormat="1" applyFont="1" applyFill="1" applyBorder="1" applyAlignment="1">
      <alignment horizontal="center" vertical="center"/>
    </xf>
    <xf numFmtId="0" fontId="40" fillId="7" borderId="28" xfId="2" applyFont="1" applyFill="1" applyBorder="1"/>
    <xf numFmtId="167" fontId="42" fillId="0" borderId="38" xfId="5" applyFont="1" applyBorder="1" applyAlignment="1">
      <alignment vertical="center"/>
    </xf>
    <xf numFmtId="167" fontId="42" fillId="0" borderId="71" xfId="5" applyFont="1" applyBorder="1" applyAlignment="1">
      <alignment vertical="center" wrapText="1"/>
    </xf>
    <xf numFmtId="1" fontId="40" fillId="7" borderId="73" xfId="2" applyNumberFormat="1" applyFont="1" applyFill="1" applyBorder="1" applyAlignment="1">
      <alignment horizontal="center" vertical="center"/>
    </xf>
    <xf numFmtId="1" fontId="40" fillId="7" borderId="23" xfId="2" applyNumberFormat="1" applyFont="1" applyFill="1" applyBorder="1" applyAlignment="1">
      <alignment horizontal="center" vertical="center"/>
    </xf>
    <xf numFmtId="0" fontId="40" fillId="7" borderId="34" xfId="2" applyFont="1" applyFill="1" applyBorder="1"/>
    <xf numFmtId="0" fontId="49" fillId="0" borderId="0" xfId="6" applyFont="1" applyAlignment="1">
      <alignment horizontal="left"/>
    </xf>
    <xf numFmtId="168" fontId="42" fillId="0" borderId="0" xfId="5" applyNumberFormat="1" applyFont="1" applyAlignment="1">
      <alignment horizontal="center" vertical="center"/>
    </xf>
    <xf numFmtId="0" fontId="33" fillId="0" borderId="0" xfId="6" applyFont="1" applyAlignment="1">
      <alignment horizontal="left"/>
    </xf>
    <xf numFmtId="0" fontId="52" fillId="0" borderId="0" xfId="6" applyFont="1"/>
    <xf numFmtId="0" fontId="52" fillId="0" borderId="0" xfId="6" applyFont="1" applyAlignment="1">
      <alignment horizontal="left" wrapText="1"/>
    </xf>
    <xf numFmtId="166" fontId="52" fillId="0" borderId="0" xfId="6" applyNumberFormat="1" applyFont="1"/>
    <xf numFmtId="168" fontId="37" fillId="4" borderId="61" xfId="5" applyNumberFormat="1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 wrapText="1"/>
    </xf>
    <xf numFmtId="0" fontId="0" fillId="4" borderId="47" xfId="0" applyFill="1" applyBorder="1" applyAlignment="1">
      <alignment horizontal="center" vertical="center"/>
    </xf>
    <xf numFmtId="2" fontId="3" fillId="4" borderId="48" xfId="0" applyNumberFormat="1" applyFont="1" applyFill="1" applyBorder="1" applyAlignment="1">
      <alignment vertical="center" wrapText="1"/>
    </xf>
    <xf numFmtId="0" fontId="3" fillId="4" borderId="0" xfId="0" applyFont="1" applyFill="1" applyBorder="1" applyAlignment="1">
      <alignment horizontal="center" vertical="center"/>
    </xf>
    <xf numFmtId="4" fontId="1" fillId="4" borderId="49" xfId="0" applyNumberFormat="1" applyFont="1" applyFill="1" applyBorder="1" applyAlignment="1">
      <alignment horizontal="center" vertical="center"/>
    </xf>
    <xf numFmtId="4" fontId="1" fillId="4" borderId="0" xfId="0" applyNumberFormat="1" applyFont="1" applyFill="1" applyBorder="1" applyAlignment="1">
      <alignment horizontal="center" vertical="center"/>
    </xf>
    <xf numFmtId="4" fontId="1" fillId="4" borderId="38" xfId="0" applyNumberFormat="1" applyFont="1" applyFill="1" applyBorder="1" applyAlignment="1">
      <alignment horizontal="center" vertical="center"/>
    </xf>
    <xf numFmtId="2" fontId="3" fillId="0" borderId="74" xfId="0" applyNumberFormat="1" applyFont="1" applyBorder="1" applyAlignment="1">
      <alignment vertical="center" wrapText="1"/>
    </xf>
    <xf numFmtId="0" fontId="3" fillId="0" borderId="75" xfId="0" applyFont="1" applyBorder="1" applyAlignment="1">
      <alignment horizontal="center" vertical="center"/>
    </xf>
    <xf numFmtId="4" fontId="1" fillId="0" borderId="63" xfId="0" applyNumberFormat="1" applyFont="1" applyBorder="1" applyAlignment="1">
      <alignment horizontal="center" vertical="center"/>
    </xf>
    <xf numFmtId="4" fontId="1" fillId="0" borderId="75" xfId="0" applyNumberFormat="1" applyFont="1" applyBorder="1" applyAlignment="1">
      <alignment horizontal="center" vertical="center"/>
    </xf>
    <xf numFmtId="4" fontId="1" fillId="0" borderId="58" xfId="0" applyNumberFormat="1" applyFont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2" fontId="3" fillId="4" borderId="43" xfId="0" applyNumberFormat="1" applyFont="1" applyFill="1" applyBorder="1" applyAlignment="1">
      <alignment vertical="center" wrapText="1"/>
    </xf>
    <xf numFmtId="0" fontId="3" fillId="4" borderId="20" xfId="0" applyFont="1" applyFill="1" applyBorder="1" applyAlignment="1">
      <alignment horizontal="center" vertical="center"/>
    </xf>
    <xf numFmtId="4" fontId="1" fillId="4" borderId="31" xfId="0" applyNumberFormat="1" applyFont="1" applyFill="1" applyBorder="1" applyAlignment="1">
      <alignment horizontal="center" vertical="center"/>
    </xf>
    <xf numFmtId="4" fontId="1" fillId="4" borderId="20" xfId="0" applyNumberFormat="1" applyFont="1" applyFill="1" applyBorder="1" applyAlignment="1">
      <alignment horizontal="center" vertical="center"/>
    </xf>
    <xf numFmtId="4" fontId="1" fillId="4" borderId="25" xfId="0" applyNumberFormat="1" applyFont="1" applyFill="1" applyBorder="1" applyAlignment="1">
      <alignment horizontal="center" vertical="center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4" fontId="0" fillId="4" borderId="1" xfId="0" applyNumberFormat="1" applyFill="1" applyBorder="1" applyAlignment="1">
      <alignment horizontal="center" vertical="center"/>
    </xf>
    <xf numFmtId="4" fontId="0" fillId="4" borderId="2" xfId="0" applyNumberForma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53" fillId="2" borderId="0" xfId="0" applyNumberFormat="1" applyFont="1" applyFill="1" applyAlignment="1">
      <alignment horizontal="center" vertical="center"/>
    </xf>
    <xf numFmtId="164" fontId="9" fillId="8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26" fillId="3" borderId="12" xfId="0" applyNumberFormat="1" applyFont="1" applyFill="1" applyBorder="1" applyAlignment="1">
      <alignment horizontal="center" vertical="center"/>
    </xf>
    <xf numFmtId="164" fontId="26" fillId="3" borderId="57" xfId="0" applyNumberFormat="1" applyFont="1" applyFill="1" applyBorder="1" applyAlignment="1">
      <alignment horizontal="center" vertical="center"/>
    </xf>
    <xf numFmtId="4" fontId="57" fillId="0" borderId="24" xfId="0" applyNumberFormat="1" applyFont="1" applyBorder="1" applyAlignment="1">
      <alignment horizontal="center" vertical="center"/>
    </xf>
    <xf numFmtId="4" fontId="57" fillId="0" borderId="10" xfId="0" applyNumberFormat="1" applyFont="1" applyBorder="1" applyAlignment="1">
      <alignment horizontal="center" vertical="center"/>
    </xf>
    <xf numFmtId="4" fontId="57" fillId="0" borderId="55" xfId="0" applyNumberFormat="1" applyFont="1" applyBorder="1" applyAlignment="1">
      <alignment horizontal="center" vertical="center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0" fontId="58" fillId="0" borderId="0" xfId="0" applyFont="1" applyAlignment="1">
      <alignment vertical="top"/>
    </xf>
    <xf numFmtId="0" fontId="58" fillId="0" borderId="0" xfId="0" applyFont="1" applyAlignment="1">
      <alignment vertical="top" wrapText="1"/>
    </xf>
    <xf numFmtId="0" fontId="58" fillId="0" borderId="0" xfId="0" applyFont="1" applyAlignment="1">
      <alignment wrapText="1"/>
    </xf>
    <xf numFmtId="164" fontId="26" fillId="3" borderId="24" xfId="0" applyNumberFormat="1" applyFont="1" applyFill="1" applyBorder="1" applyAlignment="1">
      <alignment horizontal="center" vertical="center"/>
    </xf>
    <xf numFmtId="164" fontId="26" fillId="3" borderId="1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3" fillId="0" borderId="76" xfId="0" applyNumberFormat="1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/>
    </xf>
    <xf numFmtId="4" fontId="1" fillId="0" borderId="77" xfId="0" applyNumberFormat="1" applyFont="1" applyBorder="1" applyAlignment="1">
      <alignment horizontal="center" vertical="center"/>
    </xf>
    <xf numFmtId="4" fontId="1" fillId="0" borderId="16" xfId="0" applyNumberFormat="1" applyFont="1" applyBorder="1" applyAlignment="1">
      <alignment horizontal="center" vertical="center"/>
    </xf>
    <xf numFmtId="4" fontId="1" fillId="0" borderId="37" xfId="0" applyNumberFormat="1" applyFont="1" applyBorder="1" applyAlignment="1">
      <alignment horizontal="center" vertical="center"/>
    </xf>
    <xf numFmtId="4" fontId="1" fillId="4" borderId="46" xfId="0" applyNumberFormat="1" applyFont="1" applyFill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 wrapText="1"/>
    </xf>
    <xf numFmtId="4" fontId="59" fillId="0" borderId="25" xfId="0" applyNumberFormat="1" applyFont="1" applyBorder="1" applyAlignment="1">
      <alignment horizontal="center" vertical="center"/>
    </xf>
    <xf numFmtId="0" fontId="60" fillId="0" borderId="0" xfId="0" applyFont="1" applyAlignment="1">
      <alignment horizontal="center" vertical="center" wrapText="1"/>
    </xf>
    <xf numFmtId="0" fontId="53" fillId="8" borderId="0" xfId="0" applyFont="1" applyFill="1"/>
    <xf numFmtId="0" fontId="9" fillId="8" borderId="0" xfId="0" applyFont="1" applyFill="1"/>
    <xf numFmtId="4" fontId="1" fillId="0" borderId="27" xfId="0" applyNumberFormat="1" applyFont="1" applyBorder="1" applyAlignment="1">
      <alignment horizontal="center" vertical="center"/>
    </xf>
    <xf numFmtId="49" fontId="0" fillId="3" borderId="80" xfId="0" applyNumberFormat="1" applyFill="1" applyBorder="1" applyAlignment="1">
      <alignment horizontal="center" vertical="center"/>
    </xf>
    <xf numFmtId="0" fontId="0" fillId="3" borderId="81" xfId="0" applyFill="1" applyBorder="1" applyAlignment="1">
      <alignment horizontal="left" vertical="center" wrapText="1"/>
    </xf>
    <xf numFmtId="0" fontId="0" fillId="3" borderId="81" xfId="0" applyFill="1" applyBorder="1" applyAlignment="1">
      <alignment horizontal="center" vertical="center" wrapText="1"/>
    </xf>
    <xf numFmtId="164" fontId="0" fillId="3" borderId="79" xfId="0" applyNumberFormat="1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2" fontId="3" fillId="0" borderId="40" xfId="0" applyNumberFormat="1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/>
    </xf>
    <xf numFmtId="4" fontId="1" fillId="0" borderId="17" xfId="0" applyNumberFormat="1" applyFont="1" applyBorder="1" applyAlignment="1">
      <alignment horizontal="center" vertical="center"/>
    </xf>
    <xf numFmtId="4" fontId="1" fillId="0" borderId="21" xfId="0" applyNumberFormat="1" applyFont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4" fontId="0" fillId="0" borderId="39" xfId="0" applyNumberFormat="1" applyFont="1" applyBorder="1" applyAlignment="1">
      <alignment horizontal="center" vertical="center"/>
    </xf>
    <xf numFmtId="4" fontId="0" fillId="0" borderId="21" xfId="0" applyNumberFormat="1" applyFont="1" applyBorder="1" applyAlignment="1">
      <alignment horizontal="center" vertical="center"/>
    </xf>
    <xf numFmtId="0" fontId="6" fillId="0" borderId="41" xfId="0" applyFont="1" applyBorder="1" applyAlignment="1">
      <alignment wrapText="1"/>
    </xf>
    <xf numFmtId="0" fontId="6" fillId="0" borderId="18" xfId="0" applyFont="1" applyBorder="1" applyAlignment="1">
      <alignment horizontal="center" vertical="center" wrapText="1"/>
    </xf>
    <xf numFmtId="0" fontId="0" fillId="0" borderId="88" xfId="0" applyBorder="1"/>
    <xf numFmtId="4" fontId="1" fillId="4" borderId="92" xfId="0" applyNumberFormat="1" applyFont="1" applyFill="1" applyBorder="1" applyAlignment="1">
      <alignment horizontal="center" vertical="center"/>
    </xf>
    <xf numFmtId="4" fontId="1" fillId="0" borderId="56" xfId="0" applyNumberFormat="1" applyFont="1" applyBorder="1" applyAlignment="1">
      <alignment horizontal="center" vertical="center"/>
    </xf>
    <xf numFmtId="4" fontId="1" fillId="0" borderId="69" xfId="0" applyNumberFormat="1" applyFont="1" applyBorder="1" applyAlignment="1">
      <alignment horizontal="center" vertical="center"/>
    </xf>
    <xf numFmtId="4" fontId="1" fillId="0" borderId="70" xfId="0" applyNumberFormat="1" applyFont="1" applyBorder="1" applyAlignment="1">
      <alignment horizontal="center" vertical="center"/>
    </xf>
    <xf numFmtId="4" fontId="1" fillId="0" borderId="92" xfId="0" applyNumberFormat="1" applyFont="1" applyBorder="1" applyAlignment="1">
      <alignment horizontal="center" vertical="center"/>
    </xf>
    <xf numFmtId="0" fontId="65" fillId="0" borderId="3" xfId="0" applyFont="1" applyBorder="1" applyAlignment="1">
      <alignment horizontal="center" vertical="center"/>
    </xf>
    <xf numFmtId="0" fontId="66" fillId="3" borderId="22" xfId="0" applyFont="1" applyFill="1" applyBorder="1" applyAlignment="1">
      <alignment horizontal="center"/>
    </xf>
    <xf numFmtId="0" fontId="66" fillId="3" borderId="9" xfId="0" applyFont="1" applyFill="1" applyBorder="1" applyAlignment="1">
      <alignment horizontal="center"/>
    </xf>
    <xf numFmtId="0" fontId="66" fillId="3" borderId="11" xfId="0" applyFont="1" applyFill="1" applyBorder="1" applyAlignment="1">
      <alignment horizontal="center"/>
    </xf>
    <xf numFmtId="0" fontId="66" fillId="0" borderId="11" xfId="0" applyFont="1" applyBorder="1" applyAlignment="1">
      <alignment horizontal="center"/>
    </xf>
    <xf numFmtId="0" fontId="66" fillId="0" borderId="13" xfId="0" applyFont="1" applyBorder="1" applyAlignment="1">
      <alignment horizontal="center" vertical="center"/>
    </xf>
    <xf numFmtId="0" fontId="66" fillId="0" borderId="3" xfId="0" applyFont="1" applyBorder="1" applyAlignment="1">
      <alignment horizontal="center" vertical="center"/>
    </xf>
    <xf numFmtId="0" fontId="66" fillId="0" borderId="6" xfId="0" applyFont="1" applyBorder="1" applyAlignment="1">
      <alignment horizontal="center" vertical="center"/>
    </xf>
    <xf numFmtId="0" fontId="66" fillId="5" borderId="9" xfId="0" applyFont="1" applyFill="1" applyBorder="1" applyAlignment="1">
      <alignment horizontal="center" vertical="center"/>
    </xf>
    <xf numFmtId="0" fontId="66" fillId="0" borderId="47" xfId="0" applyFont="1" applyBorder="1" applyAlignment="1">
      <alignment horizontal="center" vertical="center"/>
    </xf>
    <xf numFmtId="0" fontId="66" fillId="0" borderId="0" xfId="0" applyFont="1"/>
    <xf numFmtId="2" fontId="3" fillId="0" borderId="0" xfId="0" applyNumberFormat="1" applyFont="1" applyAlignment="1">
      <alignment vertical="center" wrapText="1"/>
    </xf>
    <xf numFmtId="2" fontId="3" fillId="0" borderId="0" xfId="0" applyNumberFormat="1" applyFont="1" applyAlignment="1">
      <alignment horizontal="left" vertical="center" wrapText="1"/>
    </xf>
    <xf numFmtId="0" fontId="66" fillId="0" borderId="22" xfId="0" applyFont="1" applyBorder="1" applyAlignment="1">
      <alignment horizontal="center" vertical="center"/>
    </xf>
    <xf numFmtId="0" fontId="6" fillId="0" borderId="42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66" fillId="0" borderId="9" xfId="0" applyFont="1" applyBorder="1" applyAlignment="1">
      <alignment horizontal="center" vertical="center"/>
    </xf>
    <xf numFmtId="0" fontId="6" fillId="0" borderId="4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  <xf numFmtId="4" fontId="26" fillId="0" borderId="25" xfId="0" applyNumberFormat="1" applyFont="1" applyBorder="1" applyAlignment="1">
      <alignment horizontal="center" vertical="center"/>
    </xf>
    <xf numFmtId="4" fontId="26" fillId="0" borderId="56" xfId="0" applyNumberFormat="1" applyFont="1" applyBorder="1" applyAlignment="1">
      <alignment horizontal="center" vertical="center"/>
    </xf>
    <xf numFmtId="4" fontId="26" fillId="0" borderId="20" xfId="0" applyNumberFormat="1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164" fontId="0" fillId="3" borderId="33" xfId="0" applyNumberFormat="1" applyFill="1" applyBorder="1" applyAlignment="1">
      <alignment horizontal="center" vertical="center"/>
    </xf>
    <xf numFmtId="164" fontId="0" fillId="3" borderId="34" xfId="0" applyNumberFormat="1" applyFill="1" applyBorder="1" applyAlignment="1">
      <alignment horizontal="center" vertical="center"/>
    </xf>
    <xf numFmtId="0" fontId="0" fillId="3" borderId="60" xfId="0" applyFill="1" applyBorder="1" applyAlignment="1">
      <alignment horizontal="left" vertical="center" wrapText="1"/>
    </xf>
    <xf numFmtId="0" fontId="0" fillId="3" borderId="61" xfId="0" applyFill="1" applyBorder="1" applyAlignment="1">
      <alignment horizontal="left" vertical="center" wrapText="1"/>
    </xf>
    <xf numFmtId="0" fontId="0" fillId="3" borderId="62" xfId="0" applyFill="1" applyBorder="1" applyAlignment="1">
      <alignment horizontal="left" vertical="center" wrapText="1"/>
    </xf>
    <xf numFmtId="4" fontId="0" fillId="3" borderId="58" xfId="0" applyNumberFormat="1" applyFill="1" applyBorder="1" applyAlignment="1">
      <alignment horizontal="center" vertical="center"/>
    </xf>
    <xf numFmtId="4" fontId="0" fillId="3" borderId="38" xfId="0" applyNumberFormat="1" applyFill="1" applyBorder="1" applyAlignment="1">
      <alignment horizontal="center" vertical="center"/>
    </xf>
    <xf numFmtId="4" fontId="0" fillId="3" borderId="59" xfId="0" applyNumberFormat="1" applyFill="1" applyBorder="1" applyAlignment="1">
      <alignment horizontal="center" vertical="center"/>
    </xf>
    <xf numFmtId="0" fontId="0" fillId="3" borderId="60" xfId="0" applyFill="1" applyBorder="1" applyAlignment="1">
      <alignment horizontal="center" vertical="center" wrapText="1"/>
    </xf>
    <xf numFmtId="0" fontId="0" fillId="3" borderId="61" xfId="0" applyFill="1" applyBorder="1" applyAlignment="1">
      <alignment horizontal="center" vertical="center" wrapText="1"/>
    </xf>
    <xf numFmtId="0" fontId="0" fillId="3" borderId="62" xfId="0" applyFill="1" applyBorder="1" applyAlignment="1">
      <alignment horizontal="center" vertical="center" wrapText="1"/>
    </xf>
    <xf numFmtId="164" fontId="0" fillId="3" borderId="63" xfId="0" applyNumberFormat="1" applyFill="1" applyBorder="1" applyAlignment="1">
      <alignment horizontal="center" vertical="center"/>
    </xf>
    <xf numFmtId="164" fontId="0" fillId="3" borderId="64" xfId="0" applyNumberFormat="1" applyFill="1" applyBorder="1" applyAlignment="1">
      <alignment horizontal="center" vertical="center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3" borderId="65" xfId="0" applyNumberFormat="1" applyFill="1" applyBorder="1" applyAlignment="1">
      <alignment horizontal="center" vertical="center"/>
    </xf>
    <xf numFmtId="164" fontId="0" fillId="3" borderId="66" xfId="0" applyNumberFormat="1" applyFill="1" applyBorder="1" applyAlignment="1">
      <alignment horizontal="center" vertical="center"/>
    </xf>
    <xf numFmtId="164" fontId="0" fillId="3" borderId="27" xfId="0" applyNumberFormat="1" applyFill="1" applyBorder="1" applyAlignment="1">
      <alignment horizontal="center" vertical="center"/>
    </xf>
    <xf numFmtId="164" fontId="0" fillId="3" borderId="28" xfId="0" applyNumberFormat="1" applyFill="1" applyBorder="1" applyAlignment="1">
      <alignment horizontal="center" vertical="center"/>
    </xf>
    <xf numFmtId="164" fontId="0" fillId="3" borderId="29" xfId="0" applyNumberFormat="1" applyFill="1" applyBorder="1" applyAlignment="1">
      <alignment horizontal="center" vertical="center"/>
    </xf>
    <xf numFmtId="164" fontId="0" fillId="3" borderId="30" xfId="0" applyNumberFormat="1" applyFill="1" applyBorder="1" applyAlignment="1">
      <alignment horizontal="center" vertical="center"/>
    </xf>
    <xf numFmtId="4" fontId="0" fillId="0" borderId="33" xfId="0" applyNumberFormat="1" applyBorder="1" applyAlignment="1">
      <alignment horizontal="center" vertical="center"/>
    </xf>
    <xf numFmtId="4" fontId="0" fillId="0" borderId="34" xfId="0" applyNumberFormat="1" applyBorder="1" applyAlignment="1">
      <alignment horizontal="center" vertical="center"/>
    </xf>
    <xf numFmtId="4" fontId="0" fillId="0" borderId="27" xfId="0" applyNumberFormat="1" applyBorder="1" applyAlignment="1">
      <alignment horizontal="center" vertical="center"/>
    </xf>
    <xf numFmtId="4" fontId="0" fillId="0" borderId="28" xfId="0" applyNumberFormat="1" applyBorder="1" applyAlignment="1">
      <alignment horizontal="center" vertical="center"/>
    </xf>
    <xf numFmtId="4" fontId="0" fillId="0" borderId="53" xfId="0" applyNumberFormat="1" applyBorder="1" applyAlignment="1">
      <alignment horizontal="center" vertical="center"/>
    </xf>
    <xf numFmtId="4" fontId="0" fillId="0" borderId="54" xfId="0" applyNumberFormat="1" applyBorder="1" applyAlignment="1">
      <alignment horizontal="center" vertical="center"/>
    </xf>
    <xf numFmtId="2" fontId="3" fillId="0" borderId="0" xfId="0" applyNumberFormat="1" applyFont="1" applyAlignment="1">
      <alignment horizontal="left" vertical="center" wrapText="1"/>
    </xf>
    <xf numFmtId="4" fontId="63" fillId="0" borderId="33" xfId="0" applyNumberFormat="1" applyFont="1" applyBorder="1" applyAlignment="1">
      <alignment horizontal="center" vertical="center"/>
    </xf>
    <xf numFmtId="4" fontId="63" fillId="0" borderId="34" xfId="0" applyNumberFormat="1" applyFont="1" applyBorder="1" applyAlignment="1">
      <alignment horizontal="center" vertical="center"/>
    </xf>
    <xf numFmtId="4" fontId="63" fillId="0" borderId="27" xfId="0" applyNumberFormat="1" applyFont="1" applyBorder="1" applyAlignment="1">
      <alignment horizontal="center" vertical="center"/>
    </xf>
    <xf numFmtId="4" fontId="63" fillId="0" borderId="28" xfId="0" applyNumberFormat="1" applyFont="1" applyBorder="1" applyAlignment="1">
      <alignment horizontal="center" vertical="center"/>
    </xf>
    <xf numFmtId="4" fontId="0" fillId="0" borderId="29" xfId="0" applyNumberFormat="1" applyBorder="1" applyAlignment="1">
      <alignment horizontal="center" vertical="center"/>
    </xf>
    <xf numFmtId="4" fontId="0" fillId="0" borderId="30" xfId="0" applyNumberFormat="1" applyBorder="1" applyAlignment="1">
      <alignment horizontal="center" vertical="center"/>
    </xf>
    <xf numFmtId="4" fontId="1" fillId="0" borderId="91" xfId="0" applyNumberFormat="1" applyFont="1" applyBorder="1" applyAlignment="1">
      <alignment horizontal="center" vertical="center"/>
    </xf>
    <xf numFmtId="4" fontId="1" fillId="0" borderId="85" xfId="0" applyNumberFormat="1" applyFont="1" applyBorder="1" applyAlignment="1">
      <alignment horizontal="center" vertical="center"/>
    </xf>
    <xf numFmtId="4" fontId="1" fillId="0" borderId="70" xfId="0" applyNumberFormat="1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4" fontId="0" fillId="0" borderId="86" xfId="0" applyNumberFormat="1" applyBorder="1" applyAlignment="1">
      <alignment horizontal="center" vertical="center"/>
    </xf>
    <xf numFmtId="2" fontId="3" fillId="0" borderId="89" xfId="0" applyNumberFormat="1" applyFont="1" applyBorder="1" applyAlignment="1">
      <alignment horizontal="center" vertical="center" wrapText="1"/>
    </xf>
    <xf numFmtId="2" fontId="3" fillId="0" borderId="84" xfId="0" applyNumberFormat="1" applyFont="1" applyBorder="1" applyAlignment="1">
      <alignment horizontal="center" vertical="center" wrapText="1"/>
    </xf>
    <xf numFmtId="0" fontId="53" fillId="8" borderId="56" xfId="0" applyFont="1" applyFill="1" applyBorder="1" applyAlignment="1">
      <alignment horizontal="center" vertical="center"/>
    </xf>
    <xf numFmtId="0" fontId="53" fillId="8" borderId="20" xfId="0" applyFont="1" applyFill="1" applyBorder="1" applyAlignment="1">
      <alignment horizontal="center" vertical="center"/>
    </xf>
    <xf numFmtId="0" fontId="53" fillId="8" borderId="32" xfId="0" applyFont="1" applyFill="1" applyBorder="1" applyAlignment="1">
      <alignment horizontal="center" vertical="center"/>
    </xf>
    <xf numFmtId="0" fontId="1" fillId="0" borderId="56" xfId="0" applyFont="1" applyBorder="1" applyAlignment="1">
      <alignment horizontal="center" vertical="center" wrapText="1"/>
    </xf>
    <xf numFmtId="164" fontId="0" fillId="3" borderId="69" xfId="0" applyNumberFormat="1" applyFill="1" applyBorder="1" applyAlignment="1">
      <alignment horizontal="center" vertical="center"/>
    </xf>
    <xf numFmtId="164" fontId="0" fillId="3" borderId="26" xfId="0" applyNumberFormat="1" applyFill="1" applyBorder="1" applyAlignment="1">
      <alignment horizontal="center" vertical="center"/>
    </xf>
    <xf numFmtId="164" fontId="0" fillId="3" borderId="70" xfId="0" applyNumberFormat="1" applyFill="1" applyBorder="1" applyAlignment="1">
      <alignment horizontal="center" vertical="center"/>
    </xf>
    <xf numFmtId="164" fontId="0" fillId="3" borderId="86" xfId="0" applyNumberFormat="1" applyFill="1" applyBorder="1" applyAlignment="1">
      <alignment horizontal="center" vertical="center"/>
    </xf>
    <xf numFmtId="164" fontId="0" fillId="3" borderId="90" xfId="0" applyNumberFormat="1" applyFill="1" applyBorder="1" applyAlignment="1">
      <alignment horizontal="center" vertical="center"/>
    </xf>
    <xf numFmtId="164" fontId="0" fillId="3" borderId="78" xfId="0" applyNumberFormat="1" applyFill="1" applyBorder="1" applyAlignment="1">
      <alignment horizontal="center" vertical="center"/>
    </xf>
    <xf numFmtId="164" fontId="0" fillId="3" borderId="87" xfId="0" applyNumberFormat="1" applyFill="1" applyBorder="1" applyAlignment="1">
      <alignment horizontal="center" vertical="center"/>
    </xf>
    <xf numFmtId="164" fontId="0" fillId="3" borderId="58" xfId="0" applyNumberFormat="1" applyFill="1" applyBorder="1" applyAlignment="1">
      <alignment horizontal="center" vertical="center"/>
    </xf>
    <xf numFmtId="164" fontId="0" fillId="3" borderId="38" xfId="0" applyNumberFormat="1" applyFill="1" applyBorder="1" applyAlignment="1">
      <alignment horizontal="center" vertical="center"/>
    </xf>
    <xf numFmtId="164" fontId="0" fillId="3" borderId="59" xfId="0" applyNumberFormat="1" applyFill="1" applyBorder="1" applyAlignment="1">
      <alignment horizontal="center" vertical="center"/>
    </xf>
    <xf numFmtId="0" fontId="53" fillId="8" borderId="56" xfId="0" applyFont="1" applyFill="1" applyBorder="1" applyAlignment="1">
      <alignment horizontal="center" vertical="center" wrapText="1"/>
    </xf>
    <xf numFmtId="0" fontId="53" fillId="8" borderId="20" xfId="0" applyFont="1" applyFill="1" applyBorder="1" applyAlignment="1">
      <alignment horizontal="center" vertical="center" wrapText="1"/>
    </xf>
    <xf numFmtId="0" fontId="53" fillId="8" borderId="32" xfId="0" applyFont="1" applyFill="1" applyBorder="1" applyAlignment="1">
      <alignment horizontal="center" vertical="center" wrapText="1"/>
    </xf>
    <xf numFmtId="0" fontId="1" fillId="0" borderId="78" xfId="0" applyFont="1" applyBorder="1" applyAlignment="1">
      <alignment horizontal="center"/>
    </xf>
    <xf numFmtId="0" fontId="1" fillId="0" borderId="0" xfId="0" applyFont="1" applyAlignment="1">
      <alignment horizontal="center"/>
    </xf>
    <xf numFmtId="4" fontId="1" fillId="0" borderId="33" xfId="0" applyNumberFormat="1" applyFont="1" applyBorder="1" applyAlignment="1">
      <alignment horizontal="center" vertical="center"/>
    </xf>
    <xf numFmtId="4" fontId="1" fillId="0" borderId="34" xfId="0" applyNumberFormat="1" applyFont="1" applyBorder="1" applyAlignment="1">
      <alignment horizontal="center" vertical="center"/>
    </xf>
    <xf numFmtId="4" fontId="1" fillId="0" borderId="27" xfId="0" applyNumberFormat="1" applyFont="1" applyBorder="1" applyAlignment="1">
      <alignment horizontal="center" vertical="center"/>
    </xf>
    <xf numFmtId="164" fontId="0" fillId="3" borderId="82" xfId="0" applyNumberFormat="1" applyFill="1" applyBorder="1" applyAlignment="1">
      <alignment horizontal="center" vertical="center"/>
    </xf>
    <xf numFmtId="164" fontId="0" fillId="3" borderId="83" xfId="0" applyNumberForma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left" vertical="center" wrapText="1"/>
    </xf>
    <xf numFmtId="4" fontId="0" fillId="3" borderId="63" xfId="0" applyNumberFormat="1" applyFill="1" applyBorder="1" applyAlignment="1">
      <alignment horizontal="center" vertical="center"/>
    </xf>
    <xf numFmtId="4" fontId="0" fillId="3" borderId="64" xfId="0" applyNumberFormat="1" applyFill="1" applyBorder="1" applyAlignment="1">
      <alignment horizontal="center" vertical="center"/>
    </xf>
    <xf numFmtId="4" fontId="0" fillId="3" borderId="49" xfId="0" applyNumberFormat="1" applyFill="1" applyBorder="1" applyAlignment="1">
      <alignment horizontal="center" vertical="center"/>
    </xf>
    <xf numFmtId="4" fontId="0" fillId="3" borderId="44" xfId="0" applyNumberFormat="1" applyFill="1" applyBorder="1" applyAlignment="1">
      <alignment horizontal="center" vertical="center"/>
    </xf>
    <xf numFmtId="4" fontId="0" fillId="3" borderId="65" xfId="0" applyNumberFormat="1" applyFill="1" applyBorder="1" applyAlignment="1">
      <alignment horizontal="center" vertical="center"/>
    </xf>
    <xf numFmtId="4" fontId="0" fillId="3" borderId="66" xfId="0" applyNumberFormat="1" applyFill="1" applyBorder="1" applyAlignment="1">
      <alignment horizontal="center" vertical="center"/>
    </xf>
    <xf numFmtId="4" fontId="54" fillId="0" borderId="33" xfId="0" applyNumberFormat="1" applyFont="1" applyBorder="1" applyAlignment="1">
      <alignment horizontal="center" vertical="center"/>
    </xf>
    <xf numFmtId="4" fontId="54" fillId="0" borderId="34" xfId="0" applyNumberFormat="1" applyFont="1" applyBorder="1" applyAlignment="1">
      <alignment horizontal="center" vertical="center"/>
    </xf>
    <xf numFmtId="4" fontId="54" fillId="0" borderId="27" xfId="0" applyNumberFormat="1" applyFont="1" applyBorder="1" applyAlignment="1">
      <alignment horizontal="center" vertical="center"/>
    </xf>
    <xf numFmtId="4" fontId="54" fillId="0" borderId="28" xfId="0" applyNumberFormat="1" applyFont="1" applyBorder="1" applyAlignment="1">
      <alignment horizontal="center" vertical="center"/>
    </xf>
    <xf numFmtId="4" fontId="0" fillId="3" borderId="33" xfId="0" applyNumberFormat="1" applyFill="1" applyBorder="1" applyAlignment="1">
      <alignment horizontal="center" vertical="center"/>
    </xf>
    <xf numFmtId="4" fontId="0" fillId="3" borderId="34" xfId="0" applyNumberFormat="1" applyFill="1" applyBorder="1" applyAlignment="1">
      <alignment horizontal="center" vertical="center"/>
    </xf>
    <xf numFmtId="4" fontId="0" fillId="3" borderId="27" xfId="0" applyNumberFormat="1" applyFill="1" applyBorder="1" applyAlignment="1">
      <alignment horizontal="center" vertical="center"/>
    </xf>
    <xf numFmtId="4" fontId="0" fillId="3" borderId="28" xfId="0" applyNumberFormat="1" applyFill="1" applyBorder="1" applyAlignment="1">
      <alignment horizontal="center" vertical="center"/>
    </xf>
    <xf numFmtId="164" fontId="26" fillId="3" borderId="27" xfId="0" applyNumberFormat="1" applyFont="1" applyFill="1" applyBorder="1" applyAlignment="1">
      <alignment horizontal="center" vertical="center"/>
    </xf>
    <xf numFmtId="164" fontId="26" fillId="3" borderId="28" xfId="0" applyNumberFormat="1" applyFont="1" applyFill="1" applyBorder="1" applyAlignment="1">
      <alignment horizontal="center" vertical="center"/>
    </xf>
    <xf numFmtId="0" fontId="17" fillId="0" borderId="0" xfId="1" applyFont="1" applyAlignment="1">
      <alignment horizontal="center" vertical="center" wrapText="1"/>
    </xf>
    <xf numFmtId="0" fontId="16" fillId="0" borderId="0" xfId="1" applyAlignment="1">
      <alignment horizontal="left" wrapText="1"/>
    </xf>
    <xf numFmtId="0" fontId="30" fillId="7" borderId="0" xfId="2" applyFont="1" applyFill="1" applyAlignment="1">
      <alignment horizontal="left" vertical="center" wrapText="1"/>
    </xf>
    <xf numFmtId="0" fontId="30" fillId="0" borderId="0" xfId="2" applyFont="1" applyAlignment="1">
      <alignment horizontal="center" vertical="center" wrapText="1"/>
    </xf>
    <xf numFmtId="0" fontId="32" fillId="0" borderId="19" xfId="4" applyFont="1" applyBorder="1" applyAlignment="1">
      <alignment horizontal="right" indent="1"/>
    </xf>
    <xf numFmtId="0" fontId="39" fillId="0" borderId="68" xfId="3" applyFont="1" applyBorder="1" applyAlignment="1">
      <alignment horizontal="center"/>
    </xf>
    <xf numFmtId="0" fontId="39" fillId="0" borderId="36" xfId="3" applyFont="1" applyBorder="1" applyAlignment="1">
      <alignment horizontal="center"/>
    </xf>
    <xf numFmtId="0" fontId="49" fillId="0" borderId="0" xfId="6" applyFont="1" applyAlignment="1">
      <alignment horizontal="left" wrapText="1"/>
    </xf>
    <xf numFmtId="0" fontId="52" fillId="0" borderId="0" xfId="6" applyFont="1" applyAlignment="1">
      <alignment horizontal="left" wrapText="1"/>
    </xf>
  </cellXfs>
  <cellStyles count="7">
    <cellStyle name="Обычный" xfId="0" builtinId="0"/>
    <cellStyle name="Обычный 100" xfId="2" xr:uid="{0350962E-FA96-4AD5-8741-EC6AA3B95E96}"/>
    <cellStyle name="Обычный 140 3 2" xfId="3" xr:uid="{F1777AFB-2D79-471C-A80F-142EECC05854}"/>
    <cellStyle name="Обычный 140 3 2 2" xfId="6" xr:uid="{07FED3FC-D651-4855-9B9A-AE4E8435E812}"/>
    <cellStyle name="Обычный 2 2" xfId="1" xr:uid="{E725D61D-EBE8-47A5-B550-4FE5CBEE5387}"/>
    <cellStyle name="Обычный 2 3" xfId="4" xr:uid="{C717881C-3E43-4E0C-A5F5-205AB664DBE6}"/>
    <cellStyle name="Обычный 25 2" xfId="5" xr:uid="{E84BE0EF-CE88-474D-90A2-CC95B7FCDF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22412</xdr:colOff>
      <xdr:row>0</xdr:row>
      <xdr:rowOff>22412</xdr:rowOff>
    </xdr:from>
    <xdr:to>
      <xdr:col>5</xdr:col>
      <xdr:colOff>677342</xdr:colOff>
      <xdr:row>1</xdr:row>
      <xdr:rowOff>500451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AB1CCB3E-7024-45A8-8DAD-BC135F9B1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6562" y="22412"/>
          <a:ext cx="654930" cy="668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55;&#1086;&#1103;&#1089;&#1085;&#1080;&#1090;&#1077;&#1083;&#1100;&#1085;&#1099;&#1077;%20&#1079;&#1072;&#1087;&#1080;&#1089;&#1082;&#1080;\4%20&#1072;&#1074;&#1075;&#1091;&#1089;&#1090;&#1072;%202006\Documents%20and%20Settings\Ustinov\Local%20Settings\Temporary%20Internet%20Files\OLK2B0\&#1054;&#1090;&#1087;&#1088;&#1072;&#1074;&#1083;&#1077;&#1085;&#1086;\brp\&#1043;&#1059;&#1060;&#1050;\GUF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44;&#1086;&#1093;&#1086;&#1076;&#1099;\&#1053;&#1072;&#1083;&#1086;&#1075;&#1086;&#1074;&#1099;&#1077;%20&#1076;&#1086;&#1093;&#1086;&#1076;&#1099;\&#1053;&#1044;&#1057;\&#1054;&#1090;&#1087;&#1088;&#1072;&#1074;&#1083;&#1077;&#1085;&#1086;\27_03_06\Documents%20and%20Settings\&#1040;&#1076;&#1084;&#1080;&#1085;&#1080;&#1089;&#1090;&#1088;&#1072;&#1090;&#1086;&#1088;\&#1052;&#1086;&#1080;%20&#1076;&#1086;&#1082;&#1091;&#1084;&#1077;&#1085;&#1090;&#1099;\&#1043;.&#1052;.&#1043;&#1088;&#1077;&#1073;&#1077;&#1085;&#1100;\&#1044;&#1086;&#1093;&#1086;&#1076;&#1099;\&#1092;&#1077;&#1074;&#1088;06\DOCUME~1\Admin\LOCALS~1\Temp\OutPutReports\Media\TablesYearToYea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shinaon\Documents%20and%20Settings\Ievleva\Local%20Settings\Temporary%20Internet%20Files\Content.Outlook\XTAUZLZV\&#1072;&#1074;&#1075;-&#1089;&#1077;&#1085;&#1090;2011\&#1089;&#1088;&#1072;&#1074;&#1085;&#1077;&#1085;&#1080;&#1077;%20&#1080;&#1085;&#1074;&#1077;&#1089;&#1090;&#1087;&#1083;&#1072;&#1085;&#1086;&#1074;%20&#1082;&#1086;&#1084;&#1087;&#1072;&#1085;&#1080;&#1081;%20&#1058;&#1069;&#1050;&#1072;_10&#1072;&#1074;&#1075;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dep03n\&#1057;&#1077;&#1090;&#1077;&#1074;&#1086;&#1081;%20&#1076;&#1080;&#1089;&#1082;%20Z\portachev\&#1057;&#1090;&#1072;&#1090;&#1080;&#1089;&#1090;&#1080;&#1082;&#1072;%20&#1094;&#1077;&#1085;%20&#1080;%20&#1092;&#1080;&#1085;&#1072;&#1085;&#1089;&#1086;&#1074;\&#1052;&#1086;&#1080;%20&#1076;&#1086;&#1082;&#1091;&#1084;&#1077;&#1085;&#1090;&#1099;\&#1052;&#1054;&#1041;\06-03-06\Var2.7%20(version%20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tachev\Analitzapiska\Documents%20and%20Settings\Nahimovskay\Local%20Settings\Temporary%20Internet%20Files\OLK35\&#1050;&#1086;&#1087;&#1080;&#1103;%20V2.200721&#1072;&#1087;&#1088;&#1077;&#1083;&#1103;&#1091;&#1090;&#1086;&#1095;&#1085;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Д"/>
      <sheetName val="ФедД"/>
      <sheetName val="РегД"/>
      <sheetName val="КонР"/>
      <sheetName val="ФедР"/>
      <sheetName val="РегР"/>
      <sheetName val="ФедИ"/>
      <sheetName val="РегИ"/>
      <sheetName val="Гр5(о)"/>
      <sheetName val="Control"/>
      <sheetName val="МЭР"/>
      <sheetName val="vec"/>
      <sheetName val="1999"/>
      <sheetName val="БДДС month _ф_"/>
      <sheetName val="БДДС month _п_"/>
      <sheetName val="Final_m"/>
      <sheetName val="Charts"/>
      <sheetName val="Переменные"/>
      <sheetName val="Огл. Графиков"/>
      <sheetName val="рабочий"/>
      <sheetName val="Текущие цены"/>
      <sheetName val="окрас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правление"/>
      <sheetName val="Итоги1"/>
      <sheetName val="Структура1"/>
      <sheetName val="Доходы (исполнение)1"/>
      <sheetName val="Расходы (исполнение)1"/>
      <sheetName val="Доходы (динамика)1"/>
      <sheetName val="Расходы (динамика)1"/>
      <sheetName val="Источники1"/>
      <sheetName val="Диаграммы1"/>
      <sheetName val="Итоги2"/>
      <sheetName val="Структура2"/>
      <sheetName val="Доходы (исполнение)2"/>
      <sheetName val="Расходы (исполнение)2"/>
      <sheetName val="Доходы (динамика)2"/>
      <sheetName val="Расходы (динамика)2"/>
      <sheetName val="Источники2"/>
      <sheetName val="Диаграммы2"/>
      <sheetName val="Итоги3"/>
      <sheetName val="Структура3"/>
      <sheetName val="Доходы (динамика)3"/>
      <sheetName val="Расходы (динамика)3"/>
      <sheetName val="Источники3"/>
      <sheetName val="ПРОГНОЗ_1"/>
      <sheetName val="ФедД"/>
      <sheetName val="Гр5(о)"/>
      <sheetName val="vec"/>
      <sheetName val="0_33"/>
      <sheetName val="TablesYearToYear"/>
      <sheetName val="1999"/>
      <sheetName val="ипц2002-2004"/>
    </sheetNames>
    <sheetDataSet>
      <sheetData sheetId="0" refreshError="1">
        <row r="17">
          <cell r="AE17">
            <v>8</v>
          </cell>
          <cell r="AF17">
            <v>7</v>
          </cell>
        </row>
        <row r="20">
          <cell r="AE20" t="str">
            <v>10 месяцев 2003 года</v>
          </cell>
          <cell r="AF20" t="str">
            <v>10 месяцев 2002 года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ЭК было-стало"/>
      <sheetName val="сравнение инвестпланов компаний"/>
      <sheetName val="VAT returns"/>
    </sheetNames>
    <definedNames>
      <definedName name="short" refersTo="#ССЫЛКА!"/>
      <definedName name="суда" refersTo="#ССЫЛКА!"/>
      <definedName name="ыяпр" refersTo="#ССЫЛКА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кущие цены"/>
      <sheetName val="рабочий"/>
      <sheetName val="окраска"/>
      <sheetName val="Огл. Графиков"/>
      <sheetName val="МОБ03"/>
      <sheetName val="МОБ04"/>
      <sheetName val="МОБ04_старый"/>
      <sheetName val="2005сц"/>
      <sheetName val="Темпы промышл"/>
      <sheetName val="Temp"/>
      <sheetName val="Deflator"/>
      <sheetName val="Matrix"/>
      <sheetName val="Лист2"/>
      <sheetName val="Matrix (2)"/>
      <sheetName val="В_2оп_цены"/>
      <sheetName val="Лист4"/>
      <sheetName val="2005 - 2008 текущие цены"/>
      <sheetName val="Печать_V2"/>
      <sheetName val="Печ 2оп"/>
      <sheetName val="СводБВ"/>
      <sheetName val="Отр"/>
      <sheetName val="ОГУ"/>
      <sheetName val="ИОК"/>
      <sheetName val="Исходные данные"/>
      <sheetName val="Расчет"/>
      <sheetName val="Оглавление"/>
      <sheetName val="Печать Выпусков"/>
      <sheetName val="Печать ИОК"/>
      <sheetName val="Печать фондов"/>
      <sheetName val="Баланс ОФ"/>
      <sheetName val="Dealing_other bonds"/>
      <sheetName val="Проект"/>
      <sheetName val="Constants"/>
      <sheetName val="NIUs"/>
      <sheetName val="КлассНТМК"/>
      <sheetName val="Пр2"/>
      <sheetName val="Лист3"/>
      <sheetName val="Лист6"/>
      <sheetName val="факт возвр"/>
      <sheetName val="Лист20"/>
      <sheetName val="Лист8"/>
      <sheetName val="Лист16"/>
      <sheetName val="2010"/>
      <sheetName val="Лист17"/>
      <sheetName val="2010 (4)"/>
      <sheetName val="Лист18"/>
      <sheetName val="2010 (3)"/>
      <sheetName val="Лист14"/>
      <sheetName val="Лист19"/>
      <sheetName val="2010 (2)"/>
      <sheetName val="2011"/>
      <sheetName val="2012"/>
      <sheetName val="Лист22"/>
      <sheetName val="Лист21"/>
      <sheetName val="Лист23"/>
      <sheetName val="Лист25"/>
      <sheetName val="Лист24"/>
      <sheetName val="Лист26"/>
      <sheetName val="2002(v2)"/>
      <sheetName val="Гр5(о)"/>
      <sheetName val="Main"/>
      <sheetName val="ПРОГНОЗ_1"/>
      <sheetName val="rozvaha"/>
      <sheetName val="основн информ"/>
      <sheetName val="Переменные"/>
    </sheetNames>
    <sheetDataSet>
      <sheetData sheetId="0" refreshError="1">
        <row r="4">
          <cell r="Y4">
            <v>1</v>
          </cell>
          <cell r="Z4" t="e">
            <v>#REF!</v>
          </cell>
          <cell r="AA4" t="e">
            <v>#REF!</v>
          </cell>
          <cell r="AB4" t="e">
            <v>#REF!</v>
          </cell>
          <cell r="AC4" t="e">
            <v>#REF!</v>
          </cell>
          <cell r="AD4" t="e">
            <v>#REF!</v>
          </cell>
          <cell r="AE4" t="e">
            <v>#REF!</v>
          </cell>
          <cell r="AF4" t="e">
            <v>#REF!</v>
          </cell>
          <cell r="AG4" t="e">
            <v>#REF!</v>
          </cell>
          <cell r="AH4" t="e">
            <v>#REF!</v>
          </cell>
          <cell r="AI4" t="e">
            <v>#REF!</v>
          </cell>
          <cell r="AJ4" t="e">
            <v>#REF!</v>
          </cell>
          <cell r="AK4" t="e">
            <v>#REF!</v>
          </cell>
          <cell r="AL4" t="e">
            <v>#REF!</v>
          </cell>
          <cell r="AM4" t="e">
            <v>#REF!</v>
          </cell>
          <cell r="AN4" t="e">
            <v>#REF!</v>
          </cell>
          <cell r="AO4" t="e">
            <v>#REF!</v>
          </cell>
          <cell r="AP4" t="e">
            <v>#REF!</v>
          </cell>
        </row>
        <row r="5">
          <cell r="Y5">
            <v>1</v>
          </cell>
          <cell r="Z5" t="e">
            <v>#REF!</v>
          </cell>
          <cell r="AA5" t="e">
            <v>#REF!</v>
          </cell>
          <cell r="AB5" t="e">
            <v>#REF!</v>
          </cell>
          <cell r="AC5" t="e">
            <v>#REF!</v>
          </cell>
          <cell r="AD5" t="e">
            <v>#REF!</v>
          </cell>
          <cell r="AE5" t="e">
            <v>#REF!</v>
          </cell>
          <cell r="AF5" t="e">
            <v>#REF!</v>
          </cell>
          <cell r="AG5" t="e">
            <v>#REF!</v>
          </cell>
          <cell r="AH5" t="e">
            <v>#REF!</v>
          </cell>
          <cell r="AI5" t="e">
            <v>#REF!</v>
          </cell>
          <cell r="AJ5" t="e">
            <v>#REF!</v>
          </cell>
          <cell r="AK5" t="e">
            <v>#REF!</v>
          </cell>
          <cell r="AL5" t="e">
            <v>#REF!</v>
          </cell>
          <cell r="AM5" t="e">
            <v>#REF!</v>
          </cell>
          <cell r="AN5" t="e">
            <v>#REF!</v>
          </cell>
          <cell r="AO5" t="e">
            <v>#REF!</v>
          </cell>
          <cell r="AP5" t="e">
            <v>#REF!</v>
          </cell>
        </row>
        <row r="6">
          <cell r="Y6">
            <v>1</v>
          </cell>
          <cell r="Z6" t="e">
            <v>#REF!</v>
          </cell>
          <cell r="AA6" t="e">
            <v>#REF!</v>
          </cell>
          <cell r="AB6" t="e">
            <v>#REF!</v>
          </cell>
          <cell r="AC6" t="e">
            <v>#REF!</v>
          </cell>
          <cell r="AD6" t="e">
            <v>#REF!</v>
          </cell>
          <cell r="AE6" t="e">
            <v>#REF!</v>
          </cell>
          <cell r="AF6" t="e">
            <v>#REF!</v>
          </cell>
          <cell r="AG6" t="e">
            <v>#REF!</v>
          </cell>
          <cell r="AH6" t="e">
            <v>#REF!</v>
          </cell>
          <cell r="AI6" t="e">
            <v>#REF!</v>
          </cell>
          <cell r="AJ6" t="e">
            <v>#REF!</v>
          </cell>
          <cell r="AK6" t="e">
            <v>#REF!</v>
          </cell>
          <cell r="AL6" t="e">
            <v>#REF!</v>
          </cell>
          <cell r="AM6" t="e">
            <v>#REF!</v>
          </cell>
          <cell r="AN6" t="e">
            <v>#REF!</v>
          </cell>
          <cell r="AO6" t="e">
            <v>#REF!</v>
          </cell>
          <cell r="AP6" t="e">
            <v>#REF!</v>
          </cell>
        </row>
        <row r="7">
          <cell r="Y7">
            <v>1</v>
          </cell>
          <cell r="Z7" t="e">
            <v>#REF!</v>
          </cell>
          <cell r="AA7" t="e">
            <v>#REF!</v>
          </cell>
          <cell r="AB7" t="e">
            <v>#REF!</v>
          </cell>
          <cell r="AC7" t="e">
            <v>#REF!</v>
          </cell>
          <cell r="AD7" t="e">
            <v>#REF!</v>
          </cell>
          <cell r="AE7" t="e">
            <v>#REF!</v>
          </cell>
          <cell r="AF7" t="e">
            <v>#REF!</v>
          </cell>
          <cell r="AG7" t="e">
            <v>#REF!</v>
          </cell>
          <cell r="AH7" t="e">
            <v>#REF!</v>
          </cell>
          <cell r="AI7" t="e">
            <v>#REF!</v>
          </cell>
          <cell r="AJ7" t="e">
            <v>#REF!</v>
          </cell>
          <cell r="AK7" t="e">
            <v>#REF!</v>
          </cell>
          <cell r="AL7" t="e">
            <v>#REF!</v>
          </cell>
          <cell r="AM7" t="e">
            <v>#REF!</v>
          </cell>
          <cell r="AN7" t="e">
            <v>#REF!</v>
          </cell>
          <cell r="AO7" t="e">
            <v>#REF!</v>
          </cell>
          <cell r="AP7" t="e">
            <v>#REF!</v>
          </cell>
        </row>
        <row r="8">
          <cell r="Y8">
            <v>1</v>
          </cell>
          <cell r="Z8" t="e">
            <v>#REF!</v>
          </cell>
          <cell r="AA8" t="e">
            <v>#REF!</v>
          </cell>
          <cell r="AB8" t="e">
            <v>#REF!</v>
          </cell>
          <cell r="AC8" t="e">
            <v>#REF!</v>
          </cell>
          <cell r="AD8" t="e">
            <v>#REF!</v>
          </cell>
          <cell r="AE8" t="e">
            <v>#REF!</v>
          </cell>
          <cell r="AF8" t="e">
            <v>#REF!</v>
          </cell>
          <cell r="AG8" t="e">
            <v>#REF!</v>
          </cell>
          <cell r="AH8" t="e">
            <v>#REF!</v>
          </cell>
          <cell r="AI8" t="e">
            <v>#REF!</v>
          </cell>
          <cell r="AJ8" t="e">
            <v>#REF!</v>
          </cell>
          <cell r="AK8" t="e">
            <v>#REF!</v>
          </cell>
          <cell r="AL8" t="e">
            <v>#REF!</v>
          </cell>
          <cell r="AM8" t="e">
            <v>#REF!</v>
          </cell>
          <cell r="AN8" t="e">
            <v>#REF!</v>
          </cell>
          <cell r="AO8" t="e">
            <v>#REF!</v>
          </cell>
          <cell r="AP8" t="e">
            <v>#REF!</v>
          </cell>
        </row>
        <row r="9">
          <cell r="Y9">
            <v>1</v>
          </cell>
          <cell r="Z9" t="e">
            <v>#REF!</v>
          </cell>
          <cell r="AA9" t="e">
            <v>#REF!</v>
          </cell>
          <cell r="AB9" t="e">
            <v>#REF!</v>
          </cell>
          <cell r="AC9" t="e">
            <v>#REF!</v>
          </cell>
          <cell r="AD9" t="e">
            <v>#REF!</v>
          </cell>
          <cell r="AE9" t="e">
            <v>#REF!</v>
          </cell>
          <cell r="AF9" t="e">
            <v>#REF!</v>
          </cell>
          <cell r="AG9" t="e">
            <v>#REF!</v>
          </cell>
          <cell r="AH9" t="e">
            <v>#REF!</v>
          </cell>
          <cell r="AI9" t="e">
            <v>#REF!</v>
          </cell>
          <cell r="AJ9" t="e">
            <v>#REF!</v>
          </cell>
          <cell r="AK9" t="e">
            <v>#REF!</v>
          </cell>
          <cell r="AL9" t="e">
            <v>#REF!</v>
          </cell>
          <cell r="AM9" t="e">
            <v>#REF!</v>
          </cell>
          <cell r="AN9" t="e">
            <v>#REF!</v>
          </cell>
          <cell r="AO9" t="e">
            <v>#REF!</v>
          </cell>
          <cell r="AP9" t="e">
            <v>#REF!</v>
          </cell>
        </row>
        <row r="10">
          <cell r="Y10">
            <v>1</v>
          </cell>
          <cell r="Z10" t="e">
            <v>#REF!</v>
          </cell>
          <cell r="AA10" t="e">
            <v>#REF!</v>
          </cell>
          <cell r="AB10" t="e">
            <v>#REF!</v>
          </cell>
          <cell r="AC10" t="e">
            <v>#REF!</v>
          </cell>
          <cell r="AD10" t="e">
            <v>#REF!</v>
          </cell>
          <cell r="AE10" t="e">
            <v>#REF!</v>
          </cell>
          <cell r="AF10" t="e">
            <v>#REF!</v>
          </cell>
          <cell r="AG10" t="e">
            <v>#REF!</v>
          </cell>
          <cell r="AH10" t="e">
            <v>#REF!</v>
          </cell>
          <cell r="AI10" t="e">
            <v>#REF!</v>
          </cell>
          <cell r="AJ10" t="e">
            <v>#REF!</v>
          </cell>
          <cell r="AK10" t="e">
            <v>#REF!</v>
          </cell>
          <cell r="AL10" t="e">
            <v>#REF!</v>
          </cell>
          <cell r="AM10" t="e">
            <v>#REF!</v>
          </cell>
          <cell r="AN10" t="e">
            <v>#REF!</v>
          </cell>
          <cell r="AO10" t="e">
            <v>#REF!</v>
          </cell>
          <cell r="AP10" t="e">
            <v>#REF!</v>
          </cell>
        </row>
        <row r="11">
          <cell r="Y11">
            <v>1</v>
          </cell>
          <cell r="Z11" t="e">
            <v>#REF!</v>
          </cell>
          <cell r="AA11" t="e">
            <v>#REF!</v>
          </cell>
          <cell r="AB11" t="e">
            <v>#REF!</v>
          </cell>
          <cell r="AC11" t="e">
            <v>#REF!</v>
          </cell>
          <cell r="AD11" t="e">
            <v>#REF!</v>
          </cell>
          <cell r="AE11" t="e">
            <v>#REF!</v>
          </cell>
          <cell r="AF11" t="e">
            <v>#REF!</v>
          </cell>
          <cell r="AG11" t="e">
            <v>#REF!</v>
          </cell>
          <cell r="AH11" t="e">
            <v>#REF!</v>
          </cell>
          <cell r="AI11" t="e">
            <v>#REF!</v>
          </cell>
          <cell r="AJ11" t="e">
            <v>#REF!</v>
          </cell>
          <cell r="AK11" t="e">
            <v>#REF!</v>
          </cell>
          <cell r="AL11" t="e">
            <v>#REF!</v>
          </cell>
          <cell r="AM11" t="e">
            <v>#REF!</v>
          </cell>
          <cell r="AN11" t="e">
            <v>#REF!</v>
          </cell>
          <cell r="AO11" t="e">
            <v>#REF!</v>
          </cell>
          <cell r="AP11" t="e">
            <v>#REF!</v>
          </cell>
        </row>
        <row r="12">
          <cell r="Y12">
            <v>1</v>
          </cell>
          <cell r="Z12" t="e">
            <v>#REF!</v>
          </cell>
          <cell r="AA12" t="e">
            <v>#REF!</v>
          </cell>
          <cell r="AB12" t="e">
            <v>#REF!</v>
          </cell>
          <cell r="AC12" t="e">
            <v>#REF!</v>
          </cell>
          <cell r="AD12" t="e">
            <v>#REF!</v>
          </cell>
          <cell r="AE12" t="e">
            <v>#REF!</v>
          </cell>
          <cell r="AF12" t="e">
            <v>#REF!</v>
          </cell>
          <cell r="AG12" t="e">
            <v>#REF!</v>
          </cell>
          <cell r="AH12" t="e">
            <v>#REF!</v>
          </cell>
          <cell r="AI12" t="e">
            <v>#REF!</v>
          </cell>
          <cell r="AJ12" t="e">
            <v>#REF!</v>
          </cell>
          <cell r="AK12" t="e">
            <v>#REF!</v>
          </cell>
          <cell r="AL12" t="e">
            <v>#REF!</v>
          </cell>
          <cell r="AM12" t="e">
            <v>#REF!</v>
          </cell>
          <cell r="AN12" t="e">
            <v>#REF!</v>
          </cell>
          <cell r="AO12" t="e">
            <v>#REF!</v>
          </cell>
          <cell r="AP12" t="e">
            <v>#REF!</v>
          </cell>
        </row>
        <row r="13">
          <cell r="Y13">
            <v>1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  <cell r="AE13" t="e">
            <v>#REF!</v>
          </cell>
          <cell r="AF13" t="e">
            <v>#REF!</v>
          </cell>
          <cell r="AG13" t="e">
            <v>#REF!</v>
          </cell>
          <cell r="AH13" t="e">
            <v>#REF!</v>
          </cell>
          <cell r="AI13" t="e">
            <v>#REF!</v>
          </cell>
          <cell r="AJ13" t="e">
            <v>#REF!</v>
          </cell>
          <cell r="AK13" t="e">
            <v>#REF!</v>
          </cell>
          <cell r="AL13" t="e">
            <v>#REF!</v>
          </cell>
          <cell r="AM13" t="e">
            <v>#REF!</v>
          </cell>
          <cell r="AN13" t="e">
            <v>#REF!</v>
          </cell>
          <cell r="AO13" t="e">
            <v>#REF!</v>
          </cell>
          <cell r="AP13" t="e">
            <v>#REF!</v>
          </cell>
        </row>
        <row r="14">
          <cell r="Y14">
            <v>1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  <cell r="AE14" t="e">
            <v>#REF!</v>
          </cell>
          <cell r="AF14" t="e">
            <v>#REF!</v>
          </cell>
          <cell r="AG14" t="e">
            <v>#REF!</v>
          </cell>
          <cell r="AH14" t="e">
            <v>#REF!</v>
          </cell>
          <cell r="AI14" t="e">
            <v>#REF!</v>
          </cell>
          <cell r="AJ14" t="e">
            <v>#REF!</v>
          </cell>
          <cell r="AK14" t="e">
            <v>#REF!</v>
          </cell>
          <cell r="AL14" t="e">
            <v>#REF!</v>
          </cell>
          <cell r="AM14" t="e">
            <v>#REF!</v>
          </cell>
          <cell r="AN14" t="e">
            <v>#REF!</v>
          </cell>
          <cell r="AO14" t="e">
            <v>#REF!</v>
          </cell>
          <cell r="AP14" t="e">
            <v>#REF!</v>
          </cell>
        </row>
        <row r="15">
          <cell r="Y15">
            <v>1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  <cell r="AE15" t="e">
            <v>#REF!</v>
          </cell>
          <cell r="AF15" t="e">
            <v>#REF!</v>
          </cell>
          <cell r="AG15" t="e">
            <v>#REF!</v>
          </cell>
          <cell r="AH15" t="e">
            <v>#REF!</v>
          </cell>
          <cell r="AI15" t="e">
            <v>#REF!</v>
          </cell>
          <cell r="AJ15" t="e">
            <v>#REF!</v>
          </cell>
          <cell r="AK15" t="e">
            <v>#REF!</v>
          </cell>
          <cell r="AL15" t="e">
            <v>#REF!</v>
          </cell>
          <cell r="AM15" t="e">
            <v>#REF!</v>
          </cell>
          <cell r="AN15" t="e">
            <v>#REF!</v>
          </cell>
          <cell r="AO15" t="e">
            <v>#REF!</v>
          </cell>
          <cell r="AP15" t="e">
            <v>#REF!</v>
          </cell>
        </row>
        <row r="16">
          <cell r="Y16">
            <v>1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  <cell r="AE16" t="e">
            <v>#REF!</v>
          </cell>
          <cell r="AF16" t="e">
            <v>#REF!</v>
          </cell>
          <cell r="AG16" t="e">
            <v>#REF!</v>
          </cell>
          <cell r="AH16" t="e">
            <v>#REF!</v>
          </cell>
          <cell r="AI16" t="e">
            <v>#REF!</v>
          </cell>
          <cell r="AJ16" t="e">
            <v>#REF!</v>
          </cell>
          <cell r="AK16" t="e">
            <v>#REF!</v>
          </cell>
          <cell r="AL16" t="e">
            <v>#REF!</v>
          </cell>
          <cell r="AM16" t="e">
            <v>#REF!</v>
          </cell>
          <cell r="AN16" t="e">
            <v>#REF!</v>
          </cell>
          <cell r="AO16" t="e">
            <v>#REF!</v>
          </cell>
          <cell r="AP16" t="e">
            <v>#REF!</v>
          </cell>
        </row>
        <row r="17">
          <cell r="Y17">
            <v>1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  <cell r="AE17" t="e">
            <v>#REF!</v>
          </cell>
          <cell r="AF17" t="e">
            <v>#REF!</v>
          </cell>
          <cell r="AG17" t="e">
            <v>#REF!</v>
          </cell>
          <cell r="AH17" t="e">
            <v>#REF!</v>
          </cell>
          <cell r="AI17" t="e">
            <v>#REF!</v>
          </cell>
          <cell r="AJ17" t="e">
            <v>#REF!</v>
          </cell>
          <cell r="AK17" t="e">
            <v>#REF!</v>
          </cell>
          <cell r="AL17" t="e">
            <v>#REF!</v>
          </cell>
          <cell r="AM17" t="e">
            <v>#REF!</v>
          </cell>
          <cell r="AN17" t="e">
            <v>#REF!</v>
          </cell>
          <cell r="AO17" t="e">
            <v>#REF!</v>
          </cell>
          <cell r="AP17" t="e">
            <v>#REF!</v>
          </cell>
        </row>
        <row r="18">
          <cell r="Y18">
            <v>1</v>
          </cell>
          <cell r="Z18" t="e">
            <v>#REF!</v>
          </cell>
          <cell r="AA18" t="e">
            <v>#REF!</v>
          </cell>
          <cell r="AB18" t="e">
            <v>#REF!</v>
          </cell>
          <cell r="AC18" t="e">
            <v>#REF!</v>
          </cell>
          <cell r="AD18" t="e">
            <v>#REF!</v>
          </cell>
          <cell r="AE18" t="e">
            <v>#REF!</v>
          </cell>
          <cell r="AF18" t="e">
            <v>#REF!</v>
          </cell>
          <cell r="AG18" t="e">
            <v>#REF!</v>
          </cell>
          <cell r="AH18" t="e">
            <v>#REF!</v>
          </cell>
          <cell r="AI18" t="e">
            <v>#REF!</v>
          </cell>
          <cell r="AJ18" t="e">
            <v>#REF!</v>
          </cell>
          <cell r="AK18" t="e">
            <v>#REF!</v>
          </cell>
          <cell r="AL18" t="e">
            <v>#REF!</v>
          </cell>
          <cell r="AM18" t="e">
            <v>#REF!</v>
          </cell>
          <cell r="AN18" t="e">
            <v>#REF!</v>
          </cell>
          <cell r="AO18" t="e">
            <v>#REF!</v>
          </cell>
          <cell r="AP18" t="e">
            <v>#REF!</v>
          </cell>
        </row>
        <row r="19">
          <cell r="Y19">
            <v>1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  <cell r="AE19" t="e">
            <v>#REF!</v>
          </cell>
          <cell r="AF19" t="e">
            <v>#REF!</v>
          </cell>
          <cell r="AG19" t="e">
            <v>#REF!</v>
          </cell>
          <cell r="AH19" t="e">
            <v>#REF!</v>
          </cell>
          <cell r="AI19" t="e">
            <v>#REF!</v>
          </cell>
          <cell r="AJ19" t="e">
            <v>#REF!</v>
          </cell>
          <cell r="AK19" t="e">
            <v>#REF!</v>
          </cell>
          <cell r="AL19" t="e">
            <v>#REF!</v>
          </cell>
          <cell r="AM19" t="e">
            <v>#REF!</v>
          </cell>
          <cell r="AN19" t="e">
            <v>#REF!</v>
          </cell>
          <cell r="AO19" t="e">
            <v>#REF!</v>
          </cell>
          <cell r="AP19" t="e">
            <v>#REF!</v>
          </cell>
        </row>
        <row r="20">
          <cell r="Y20">
            <v>1</v>
          </cell>
          <cell r="Z20" t="e">
            <v>#REF!</v>
          </cell>
          <cell r="AA20" t="e">
            <v>#REF!</v>
          </cell>
          <cell r="AB20" t="e">
            <v>#REF!</v>
          </cell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  <cell r="AG20" t="e">
            <v>#REF!</v>
          </cell>
          <cell r="AH20" t="e">
            <v>#REF!</v>
          </cell>
          <cell r="AI20" t="e">
            <v>#REF!</v>
          </cell>
          <cell r="AJ20" t="e">
            <v>#REF!</v>
          </cell>
          <cell r="AK20" t="e">
            <v>#REF!</v>
          </cell>
          <cell r="AL20" t="e">
            <v>#REF!</v>
          </cell>
          <cell r="AM20" t="e">
            <v>#REF!</v>
          </cell>
          <cell r="AN20" t="e">
            <v>#REF!</v>
          </cell>
          <cell r="AO20" t="e">
            <v>#REF!</v>
          </cell>
          <cell r="AP20" t="e">
            <v>#REF!</v>
          </cell>
        </row>
        <row r="21">
          <cell r="Y21">
            <v>1</v>
          </cell>
          <cell r="Z21" t="e">
            <v>#REF!</v>
          </cell>
          <cell r="AA21" t="e">
            <v>#REF!</v>
          </cell>
          <cell r="AB21" t="e">
            <v>#REF!</v>
          </cell>
          <cell r="AC21" t="e">
            <v>#REF!</v>
          </cell>
          <cell r="AD21" t="e">
            <v>#REF!</v>
          </cell>
          <cell r="AE21" t="e">
            <v>#REF!</v>
          </cell>
          <cell r="AF21" t="e">
            <v>#REF!</v>
          </cell>
          <cell r="AG21" t="e">
            <v>#REF!</v>
          </cell>
          <cell r="AH21" t="e">
            <v>#REF!</v>
          </cell>
          <cell r="AI21" t="e">
            <v>#REF!</v>
          </cell>
          <cell r="AJ21" t="e">
            <v>#REF!</v>
          </cell>
          <cell r="AK21" t="e">
            <v>#REF!</v>
          </cell>
          <cell r="AL21" t="e">
            <v>#REF!</v>
          </cell>
          <cell r="AM21" t="e">
            <v>#REF!</v>
          </cell>
          <cell r="AN21" t="e">
            <v>#REF!</v>
          </cell>
          <cell r="AO21" t="e">
            <v>#REF!</v>
          </cell>
          <cell r="AP21" t="e">
            <v>#REF!</v>
          </cell>
        </row>
        <row r="22">
          <cell r="Y22">
            <v>1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  <cell r="AE22" t="e">
            <v>#REF!</v>
          </cell>
          <cell r="AF22" t="e">
            <v>#REF!</v>
          </cell>
          <cell r="AG22" t="e">
            <v>#REF!</v>
          </cell>
          <cell r="AH22" t="e">
            <v>#REF!</v>
          </cell>
          <cell r="AI22" t="e">
            <v>#REF!</v>
          </cell>
          <cell r="AJ22" t="e">
            <v>#REF!</v>
          </cell>
          <cell r="AK22" t="e">
            <v>#REF!</v>
          </cell>
          <cell r="AL22" t="e">
            <v>#REF!</v>
          </cell>
          <cell r="AM22" t="e">
            <v>#REF!</v>
          </cell>
          <cell r="AN22" t="e">
            <v>#REF!</v>
          </cell>
          <cell r="AO22" t="e">
            <v>#REF!</v>
          </cell>
          <cell r="AP22" t="e">
            <v>#REF!</v>
          </cell>
        </row>
        <row r="23">
          <cell r="Y23">
            <v>1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  <cell r="AE23" t="e">
            <v>#REF!</v>
          </cell>
          <cell r="AF23" t="e">
            <v>#REF!</v>
          </cell>
          <cell r="AG23" t="e">
            <v>#REF!</v>
          </cell>
          <cell r="AH23" t="e">
            <v>#REF!</v>
          </cell>
          <cell r="AI23" t="e">
            <v>#REF!</v>
          </cell>
          <cell r="AJ23" t="e">
            <v>#REF!</v>
          </cell>
          <cell r="AK23" t="e">
            <v>#REF!</v>
          </cell>
          <cell r="AL23" t="e">
            <v>#REF!</v>
          </cell>
          <cell r="AM23" t="e">
            <v>#REF!</v>
          </cell>
          <cell r="AN23" t="e">
            <v>#REF!</v>
          </cell>
          <cell r="AO23" t="e">
            <v>#REF!</v>
          </cell>
          <cell r="AP23" t="e">
            <v>#REF!</v>
          </cell>
        </row>
        <row r="24">
          <cell r="Y24">
            <v>1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  <cell r="AE24" t="e">
            <v>#REF!</v>
          </cell>
          <cell r="AF24" t="e">
            <v>#REF!</v>
          </cell>
          <cell r="AG24" t="e">
            <v>#REF!</v>
          </cell>
          <cell r="AH24" t="e">
            <v>#REF!</v>
          </cell>
          <cell r="AI24" t="e">
            <v>#REF!</v>
          </cell>
          <cell r="AJ24" t="e">
            <v>#REF!</v>
          </cell>
          <cell r="AK24" t="e">
            <v>#REF!</v>
          </cell>
          <cell r="AL24" t="e">
            <v>#REF!</v>
          </cell>
          <cell r="AM24" t="e">
            <v>#REF!</v>
          </cell>
          <cell r="AN24" t="e">
            <v>#REF!</v>
          </cell>
          <cell r="AO24" t="e">
            <v>#REF!</v>
          </cell>
          <cell r="AP24" t="e">
            <v>#REF!</v>
          </cell>
        </row>
        <row r="25">
          <cell r="Y25">
            <v>1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  <cell r="AN25" t="e">
            <v>#REF!</v>
          </cell>
          <cell r="AO25" t="e">
            <v>#REF!</v>
          </cell>
          <cell r="AP25" t="e">
            <v>#REF!</v>
          </cell>
        </row>
        <row r="26">
          <cell r="Y26">
            <v>1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  <cell r="AE26" t="e">
            <v>#REF!</v>
          </cell>
          <cell r="AF26" t="e">
            <v>#REF!</v>
          </cell>
          <cell r="AG26" t="e">
            <v>#REF!</v>
          </cell>
          <cell r="AH26" t="e">
            <v>#REF!</v>
          </cell>
          <cell r="AI26" t="e">
            <v>#REF!</v>
          </cell>
          <cell r="AJ26" t="e">
            <v>#REF!</v>
          </cell>
          <cell r="AK26" t="e">
            <v>#REF!</v>
          </cell>
          <cell r="AL26" t="e">
            <v>#REF!</v>
          </cell>
          <cell r="AM26" t="e">
            <v>#REF!</v>
          </cell>
          <cell r="AN26" t="e">
            <v>#REF!</v>
          </cell>
          <cell r="AO26" t="e">
            <v>#REF!</v>
          </cell>
          <cell r="AP26" t="e">
            <v>#REF!</v>
          </cell>
        </row>
        <row r="27">
          <cell r="Y27">
            <v>1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  <cell r="AE27" t="e">
            <v>#REF!</v>
          </cell>
          <cell r="AF27" t="e">
            <v>#REF!</v>
          </cell>
          <cell r="AG27" t="e">
            <v>#REF!</v>
          </cell>
          <cell r="AH27" t="e">
            <v>#REF!</v>
          </cell>
          <cell r="AI27" t="e">
            <v>#REF!</v>
          </cell>
          <cell r="AJ27" t="e">
            <v>#REF!</v>
          </cell>
          <cell r="AK27" t="e">
            <v>#REF!</v>
          </cell>
          <cell r="AL27" t="e">
            <v>#REF!</v>
          </cell>
          <cell r="AM27" t="e">
            <v>#REF!</v>
          </cell>
          <cell r="AN27" t="e">
            <v>#REF!</v>
          </cell>
          <cell r="AO27" t="e">
            <v>#REF!</v>
          </cell>
          <cell r="AP27" t="e">
            <v>#REF!</v>
          </cell>
        </row>
        <row r="36">
          <cell r="Y36">
            <v>1</v>
          </cell>
          <cell r="Z36">
            <v>1</v>
          </cell>
          <cell r="AA36" t="e">
            <v>#REF!</v>
          </cell>
          <cell r="AB36" t="e">
            <v>#REF!</v>
          </cell>
          <cell r="AC36" t="e">
            <v>#REF!</v>
          </cell>
          <cell r="AD36" t="e">
            <v>#REF!</v>
          </cell>
          <cell r="AE36" t="e">
            <v>#REF!</v>
          </cell>
          <cell r="AF36" t="e">
            <v>#REF!</v>
          </cell>
          <cell r="AG36" t="e">
            <v>#REF!</v>
          </cell>
          <cell r="AH36" t="e">
            <v>#REF!</v>
          </cell>
          <cell r="AI36" t="e">
            <v>#REF!</v>
          </cell>
          <cell r="AJ36" t="e">
            <v>#REF!</v>
          </cell>
          <cell r="AK36" t="e">
            <v>#REF!</v>
          </cell>
          <cell r="AL36" t="e">
            <v>#REF!</v>
          </cell>
          <cell r="AM36" t="e">
            <v>#REF!</v>
          </cell>
          <cell r="AN36" t="e">
            <v>#REF!</v>
          </cell>
          <cell r="AO36" t="e">
            <v>#REF!</v>
          </cell>
          <cell r="AP36" t="e">
            <v>#REF!</v>
          </cell>
        </row>
        <row r="37">
          <cell r="Y37">
            <v>1</v>
          </cell>
          <cell r="Z37">
            <v>1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  <cell r="AE37" t="e">
            <v>#REF!</v>
          </cell>
          <cell r="AF37" t="e">
            <v>#REF!</v>
          </cell>
          <cell r="AG37" t="e">
            <v>#REF!</v>
          </cell>
          <cell r="AH37" t="e">
            <v>#REF!</v>
          </cell>
          <cell r="AI37" t="e">
            <v>#REF!</v>
          </cell>
          <cell r="AJ37" t="e">
            <v>#REF!</v>
          </cell>
          <cell r="AK37" t="e">
            <v>#REF!</v>
          </cell>
          <cell r="AL37" t="e">
            <v>#REF!</v>
          </cell>
          <cell r="AM37" t="e">
            <v>#REF!</v>
          </cell>
          <cell r="AN37" t="e">
            <v>#REF!</v>
          </cell>
          <cell r="AO37" t="e">
            <v>#REF!</v>
          </cell>
          <cell r="AP37" t="e">
            <v>#REF!</v>
          </cell>
        </row>
        <row r="38">
          <cell r="Y38">
            <v>1</v>
          </cell>
          <cell r="Z38">
            <v>1</v>
          </cell>
          <cell r="AA38" t="e">
            <v>#REF!</v>
          </cell>
          <cell r="AB38" t="e">
            <v>#REF!</v>
          </cell>
          <cell r="AC38" t="e">
            <v>#REF!</v>
          </cell>
          <cell r="AD38" t="e">
            <v>#REF!</v>
          </cell>
          <cell r="AE38" t="e">
            <v>#REF!</v>
          </cell>
          <cell r="AF38" t="e">
            <v>#REF!</v>
          </cell>
          <cell r="AG38" t="e">
            <v>#REF!</v>
          </cell>
          <cell r="AH38" t="e">
            <v>#REF!</v>
          </cell>
          <cell r="AI38" t="e">
            <v>#REF!</v>
          </cell>
          <cell r="AJ38" t="e">
            <v>#REF!</v>
          </cell>
          <cell r="AK38" t="e">
            <v>#REF!</v>
          </cell>
          <cell r="AL38" t="e">
            <v>#REF!</v>
          </cell>
          <cell r="AM38" t="e">
            <v>#REF!</v>
          </cell>
          <cell r="AN38" t="e">
            <v>#REF!</v>
          </cell>
          <cell r="AO38" t="e">
            <v>#REF!</v>
          </cell>
          <cell r="AP38" t="e">
            <v>#REF!</v>
          </cell>
        </row>
        <row r="39">
          <cell r="Y39">
            <v>1</v>
          </cell>
          <cell r="Z39">
            <v>1</v>
          </cell>
          <cell r="AA39" t="e">
            <v>#REF!</v>
          </cell>
          <cell r="AB39" t="e">
            <v>#REF!</v>
          </cell>
          <cell r="AC39" t="e">
            <v>#REF!</v>
          </cell>
          <cell r="AD39" t="e">
            <v>#REF!</v>
          </cell>
          <cell r="AE39" t="e">
            <v>#REF!</v>
          </cell>
          <cell r="AF39" t="e">
            <v>#REF!</v>
          </cell>
          <cell r="AG39" t="e">
            <v>#REF!</v>
          </cell>
          <cell r="AH39" t="e">
            <v>#REF!</v>
          </cell>
          <cell r="AI39" t="e">
            <v>#REF!</v>
          </cell>
          <cell r="AJ39" t="e">
            <v>#REF!</v>
          </cell>
          <cell r="AK39" t="e">
            <v>#REF!</v>
          </cell>
          <cell r="AL39" t="e">
            <v>#REF!</v>
          </cell>
          <cell r="AM39" t="e">
            <v>#REF!</v>
          </cell>
          <cell r="AN39" t="e">
            <v>#REF!</v>
          </cell>
          <cell r="AO39" t="e">
            <v>#REF!</v>
          </cell>
          <cell r="AP39" t="e">
            <v>#REF!</v>
          </cell>
        </row>
        <row r="40">
          <cell r="Y40">
            <v>1</v>
          </cell>
          <cell r="Z40">
            <v>1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  <cell r="AE40" t="e">
            <v>#REF!</v>
          </cell>
          <cell r="AF40" t="e">
            <v>#REF!</v>
          </cell>
          <cell r="AG40" t="e">
            <v>#REF!</v>
          </cell>
          <cell r="AH40" t="e">
            <v>#REF!</v>
          </cell>
          <cell r="AI40" t="e">
            <v>#REF!</v>
          </cell>
          <cell r="AJ40" t="e">
            <v>#REF!</v>
          </cell>
          <cell r="AK40" t="e">
            <v>#REF!</v>
          </cell>
          <cell r="AL40" t="e">
            <v>#REF!</v>
          </cell>
          <cell r="AM40" t="e">
            <v>#REF!</v>
          </cell>
          <cell r="AN40" t="e">
            <v>#REF!</v>
          </cell>
          <cell r="AO40" t="e">
            <v>#REF!</v>
          </cell>
          <cell r="AP40" t="e">
            <v>#REF!</v>
          </cell>
        </row>
        <row r="41">
          <cell r="Y41">
            <v>1</v>
          </cell>
          <cell r="Z41">
            <v>1</v>
          </cell>
          <cell r="AA41" t="e">
            <v>#REF!</v>
          </cell>
          <cell r="AB41" t="e">
            <v>#REF!</v>
          </cell>
          <cell r="AC41" t="e">
            <v>#REF!</v>
          </cell>
          <cell r="AD41" t="e">
            <v>#REF!</v>
          </cell>
          <cell r="AE41" t="e">
            <v>#REF!</v>
          </cell>
          <cell r="AF41" t="e">
            <v>#REF!</v>
          </cell>
          <cell r="AG41" t="e">
            <v>#REF!</v>
          </cell>
          <cell r="AH41" t="e">
            <v>#REF!</v>
          </cell>
          <cell r="AI41" t="e">
            <v>#REF!</v>
          </cell>
          <cell r="AJ41" t="e">
            <v>#REF!</v>
          </cell>
          <cell r="AK41" t="e">
            <v>#REF!</v>
          </cell>
          <cell r="AL41" t="e">
            <v>#REF!</v>
          </cell>
          <cell r="AM41" t="e">
            <v>#REF!</v>
          </cell>
          <cell r="AN41" t="e">
            <v>#REF!</v>
          </cell>
          <cell r="AO41" t="e">
            <v>#REF!</v>
          </cell>
          <cell r="AP41" t="e">
            <v>#REF!</v>
          </cell>
        </row>
        <row r="42">
          <cell r="Y42">
            <v>1</v>
          </cell>
          <cell r="Z42">
            <v>1</v>
          </cell>
          <cell r="AA42" t="e">
            <v>#REF!</v>
          </cell>
          <cell r="AB42" t="e">
            <v>#REF!</v>
          </cell>
          <cell r="AC42" t="e">
            <v>#REF!</v>
          </cell>
          <cell r="AD42" t="e">
            <v>#REF!</v>
          </cell>
          <cell r="AE42" t="e">
            <v>#REF!</v>
          </cell>
          <cell r="AF42" t="e">
            <v>#REF!</v>
          </cell>
          <cell r="AG42" t="e">
            <v>#REF!</v>
          </cell>
          <cell r="AH42" t="e">
            <v>#REF!</v>
          </cell>
          <cell r="AI42" t="e">
            <v>#REF!</v>
          </cell>
          <cell r="AJ42" t="e">
            <v>#REF!</v>
          </cell>
          <cell r="AK42" t="e">
            <v>#REF!</v>
          </cell>
          <cell r="AL42" t="e">
            <v>#REF!</v>
          </cell>
          <cell r="AM42" t="e">
            <v>#REF!</v>
          </cell>
          <cell r="AN42" t="e">
            <v>#REF!</v>
          </cell>
          <cell r="AO42" t="e">
            <v>#REF!</v>
          </cell>
          <cell r="AP42" t="e">
            <v>#REF!</v>
          </cell>
        </row>
        <row r="43">
          <cell r="Y43">
            <v>1</v>
          </cell>
          <cell r="Z43">
            <v>1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  <cell r="AE43" t="e">
            <v>#REF!</v>
          </cell>
          <cell r="AF43" t="e">
            <v>#REF!</v>
          </cell>
          <cell r="AG43" t="e">
            <v>#REF!</v>
          </cell>
          <cell r="AH43" t="e">
            <v>#REF!</v>
          </cell>
          <cell r="AI43" t="e">
            <v>#REF!</v>
          </cell>
          <cell r="AJ43" t="e">
            <v>#REF!</v>
          </cell>
          <cell r="AK43" t="e">
            <v>#REF!</v>
          </cell>
          <cell r="AL43" t="e">
            <v>#REF!</v>
          </cell>
          <cell r="AM43" t="e">
            <v>#REF!</v>
          </cell>
          <cell r="AN43" t="e">
            <v>#REF!</v>
          </cell>
          <cell r="AO43" t="e">
            <v>#REF!</v>
          </cell>
          <cell r="AP43" t="e">
            <v>#REF!</v>
          </cell>
        </row>
        <row r="44">
          <cell r="Y44">
            <v>1</v>
          </cell>
          <cell r="Z44">
            <v>1</v>
          </cell>
          <cell r="AA44" t="e">
            <v>#REF!</v>
          </cell>
          <cell r="AB44" t="e">
            <v>#REF!</v>
          </cell>
          <cell r="AC44" t="e">
            <v>#REF!</v>
          </cell>
          <cell r="AD44" t="e">
            <v>#REF!</v>
          </cell>
          <cell r="AE44" t="e">
            <v>#REF!</v>
          </cell>
          <cell r="AF44" t="e">
            <v>#REF!</v>
          </cell>
          <cell r="AG44" t="e">
            <v>#REF!</v>
          </cell>
          <cell r="AH44" t="e">
            <v>#REF!</v>
          </cell>
          <cell r="AI44" t="e">
            <v>#REF!</v>
          </cell>
          <cell r="AJ44" t="e">
            <v>#REF!</v>
          </cell>
          <cell r="AK44" t="e">
            <v>#REF!</v>
          </cell>
          <cell r="AL44" t="e">
            <v>#REF!</v>
          </cell>
          <cell r="AM44" t="e">
            <v>#REF!</v>
          </cell>
          <cell r="AN44" t="e">
            <v>#REF!</v>
          </cell>
          <cell r="AO44" t="e">
            <v>#REF!</v>
          </cell>
          <cell r="AP44" t="e">
            <v>#REF!</v>
          </cell>
        </row>
        <row r="45">
          <cell r="Y45">
            <v>1</v>
          </cell>
          <cell r="Z45">
            <v>1</v>
          </cell>
          <cell r="AA45" t="e">
            <v>#REF!</v>
          </cell>
          <cell r="AB45" t="e">
            <v>#REF!</v>
          </cell>
          <cell r="AC45" t="e">
            <v>#REF!</v>
          </cell>
          <cell r="AD45" t="e">
            <v>#REF!</v>
          </cell>
          <cell r="AE45" t="e">
            <v>#REF!</v>
          </cell>
          <cell r="AF45" t="e">
            <v>#REF!</v>
          </cell>
          <cell r="AG45" t="e">
            <v>#REF!</v>
          </cell>
          <cell r="AH45" t="e">
            <v>#REF!</v>
          </cell>
          <cell r="AI45" t="e">
            <v>#REF!</v>
          </cell>
          <cell r="AJ45" t="e">
            <v>#REF!</v>
          </cell>
          <cell r="AK45" t="e">
            <v>#REF!</v>
          </cell>
          <cell r="AL45" t="e">
            <v>#REF!</v>
          </cell>
          <cell r="AM45" t="e">
            <v>#REF!</v>
          </cell>
          <cell r="AN45" t="e">
            <v>#REF!</v>
          </cell>
          <cell r="AO45" t="e">
            <v>#REF!</v>
          </cell>
          <cell r="AP45" t="e">
            <v>#REF!</v>
          </cell>
        </row>
        <row r="46">
          <cell r="Y46">
            <v>1</v>
          </cell>
          <cell r="Z46">
            <v>1</v>
          </cell>
          <cell r="AA46" t="e">
            <v>#REF!</v>
          </cell>
          <cell r="AB46" t="e">
            <v>#REF!</v>
          </cell>
          <cell r="AC46" t="e">
            <v>#REF!</v>
          </cell>
          <cell r="AD46" t="e">
            <v>#REF!</v>
          </cell>
          <cell r="AE46" t="e">
            <v>#REF!</v>
          </cell>
          <cell r="AF46" t="e">
            <v>#REF!</v>
          </cell>
          <cell r="AG46" t="e">
            <v>#REF!</v>
          </cell>
          <cell r="AH46" t="e">
            <v>#REF!</v>
          </cell>
          <cell r="AI46" t="e">
            <v>#REF!</v>
          </cell>
          <cell r="AJ46" t="e">
            <v>#REF!</v>
          </cell>
          <cell r="AK46" t="e">
            <v>#REF!</v>
          </cell>
          <cell r="AL46" t="e">
            <v>#REF!</v>
          </cell>
          <cell r="AM46" t="e">
            <v>#REF!</v>
          </cell>
          <cell r="AN46" t="e">
            <v>#REF!</v>
          </cell>
          <cell r="AO46" t="e">
            <v>#REF!</v>
          </cell>
          <cell r="AP46" t="e">
            <v>#REF!</v>
          </cell>
        </row>
        <row r="47">
          <cell r="Y47">
            <v>1</v>
          </cell>
          <cell r="Z47">
            <v>1</v>
          </cell>
          <cell r="AA47" t="e">
            <v>#REF!</v>
          </cell>
          <cell r="AB47" t="e">
            <v>#REF!</v>
          </cell>
          <cell r="AC47" t="e">
            <v>#REF!</v>
          </cell>
          <cell r="AD47" t="e">
            <v>#REF!</v>
          </cell>
          <cell r="AE47" t="e">
            <v>#REF!</v>
          </cell>
          <cell r="AF47" t="e">
            <v>#REF!</v>
          </cell>
          <cell r="AG47" t="e">
            <v>#REF!</v>
          </cell>
          <cell r="AH47" t="e">
            <v>#REF!</v>
          </cell>
          <cell r="AI47" t="e">
            <v>#REF!</v>
          </cell>
          <cell r="AJ47" t="e">
            <v>#REF!</v>
          </cell>
          <cell r="AK47" t="e">
            <v>#REF!</v>
          </cell>
          <cell r="AL47" t="e">
            <v>#REF!</v>
          </cell>
          <cell r="AM47" t="e">
            <v>#REF!</v>
          </cell>
          <cell r="AN47" t="e">
            <v>#REF!</v>
          </cell>
          <cell r="AO47" t="e">
            <v>#REF!</v>
          </cell>
          <cell r="AP47" t="e">
            <v>#REF!</v>
          </cell>
        </row>
        <row r="48">
          <cell r="Y48">
            <v>1</v>
          </cell>
          <cell r="Z48">
            <v>1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  <cell r="AE48" t="e">
            <v>#REF!</v>
          </cell>
          <cell r="AF48" t="e">
            <v>#REF!</v>
          </cell>
          <cell r="AG48" t="e">
            <v>#REF!</v>
          </cell>
          <cell r="AH48" t="e">
            <v>#REF!</v>
          </cell>
          <cell r="AI48" t="e">
            <v>#REF!</v>
          </cell>
          <cell r="AJ48" t="e">
            <v>#REF!</v>
          </cell>
          <cell r="AK48" t="e">
            <v>#REF!</v>
          </cell>
          <cell r="AL48" t="e">
            <v>#REF!</v>
          </cell>
          <cell r="AM48" t="e">
            <v>#REF!</v>
          </cell>
          <cell r="AN48" t="e">
            <v>#REF!</v>
          </cell>
          <cell r="AO48" t="e">
            <v>#REF!</v>
          </cell>
          <cell r="AP48" t="e">
            <v>#REF!</v>
          </cell>
        </row>
        <row r="49">
          <cell r="Y49">
            <v>1</v>
          </cell>
          <cell r="Z49">
            <v>1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  <cell r="AE49" t="e">
            <v>#REF!</v>
          </cell>
          <cell r="AF49" t="e">
            <v>#REF!</v>
          </cell>
          <cell r="AG49" t="e">
            <v>#REF!</v>
          </cell>
          <cell r="AH49" t="e">
            <v>#REF!</v>
          </cell>
          <cell r="AI49" t="e">
            <v>#REF!</v>
          </cell>
          <cell r="AJ49" t="e">
            <v>#REF!</v>
          </cell>
          <cell r="AK49" t="e">
            <v>#REF!</v>
          </cell>
          <cell r="AL49" t="e">
            <v>#REF!</v>
          </cell>
          <cell r="AM49" t="e">
            <v>#REF!</v>
          </cell>
          <cell r="AN49" t="e">
            <v>#REF!</v>
          </cell>
          <cell r="AO49" t="e">
            <v>#REF!</v>
          </cell>
          <cell r="AP49" t="e">
            <v>#REF!</v>
          </cell>
        </row>
        <row r="50">
          <cell r="Y50">
            <v>1</v>
          </cell>
          <cell r="Z50">
            <v>1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  <cell r="AE50" t="e">
            <v>#REF!</v>
          </cell>
          <cell r="AF50" t="e">
            <v>#REF!</v>
          </cell>
          <cell r="AG50" t="e">
            <v>#REF!</v>
          </cell>
          <cell r="AH50" t="e">
            <v>#REF!</v>
          </cell>
          <cell r="AI50" t="e">
            <v>#REF!</v>
          </cell>
          <cell r="AJ50" t="e">
            <v>#REF!</v>
          </cell>
          <cell r="AK50" t="e">
            <v>#REF!</v>
          </cell>
          <cell r="AL50" t="e">
            <v>#REF!</v>
          </cell>
          <cell r="AM50" t="e">
            <v>#REF!</v>
          </cell>
          <cell r="AN50" t="e">
            <v>#REF!</v>
          </cell>
          <cell r="AO50" t="e">
            <v>#REF!</v>
          </cell>
          <cell r="AP50" t="e">
            <v>#REF!</v>
          </cell>
        </row>
        <row r="51">
          <cell r="Y51">
            <v>1</v>
          </cell>
          <cell r="Z51">
            <v>1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  <cell r="AE51" t="e">
            <v>#REF!</v>
          </cell>
          <cell r="AF51" t="e">
            <v>#REF!</v>
          </cell>
          <cell r="AG51" t="e">
            <v>#REF!</v>
          </cell>
          <cell r="AH51" t="e">
            <v>#REF!</v>
          </cell>
          <cell r="AI51" t="e">
            <v>#REF!</v>
          </cell>
          <cell r="AJ51" t="e">
            <v>#REF!</v>
          </cell>
          <cell r="AK51" t="e">
            <v>#REF!</v>
          </cell>
          <cell r="AL51" t="e">
            <v>#REF!</v>
          </cell>
          <cell r="AM51" t="e">
            <v>#REF!</v>
          </cell>
          <cell r="AN51" t="e">
            <v>#REF!</v>
          </cell>
          <cell r="AO51" t="e">
            <v>#REF!</v>
          </cell>
          <cell r="AP51" t="e">
            <v>#REF!</v>
          </cell>
        </row>
        <row r="52">
          <cell r="Y52">
            <v>1</v>
          </cell>
          <cell r="Z52">
            <v>1</v>
          </cell>
          <cell r="AA52" t="e">
            <v>#REF!</v>
          </cell>
          <cell r="AB52" t="e">
            <v>#REF!</v>
          </cell>
          <cell r="AC52" t="e">
            <v>#REF!</v>
          </cell>
          <cell r="AD52" t="e">
            <v>#REF!</v>
          </cell>
          <cell r="AE52" t="e">
            <v>#REF!</v>
          </cell>
          <cell r="AF52" t="e">
            <v>#REF!</v>
          </cell>
          <cell r="AG52" t="e">
            <v>#REF!</v>
          </cell>
          <cell r="AH52" t="e">
            <v>#REF!</v>
          </cell>
          <cell r="AI52" t="e">
            <v>#REF!</v>
          </cell>
          <cell r="AJ52" t="e">
            <v>#REF!</v>
          </cell>
          <cell r="AK52" t="e">
            <v>#REF!</v>
          </cell>
          <cell r="AL52" t="e">
            <v>#REF!</v>
          </cell>
          <cell r="AM52" t="e">
            <v>#REF!</v>
          </cell>
          <cell r="AN52" t="e">
            <v>#REF!</v>
          </cell>
          <cell r="AO52" t="e">
            <v>#REF!</v>
          </cell>
          <cell r="AP52" t="e">
            <v>#REF!</v>
          </cell>
        </row>
        <row r="53">
          <cell r="Y53">
            <v>1</v>
          </cell>
          <cell r="Z53">
            <v>1</v>
          </cell>
          <cell r="AA53" t="e">
            <v>#REF!</v>
          </cell>
          <cell r="AB53" t="e">
            <v>#REF!</v>
          </cell>
          <cell r="AC53" t="e">
            <v>#REF!</v>
          </cell>
          <cell r="AD53" t="e">
            <v>#REF!</v>
          </cell>
          <cell r="AE53" t="e">
            <v>#REF!</v>
          </cell>
          <cell r="AF53" t="e">
            <v>#REF!</v>
          </cell>
          <cell r="AG53" t="e">
            <v>#REF!</v>
          </cell>
          <cell r="AH53" t="e">
            <v>#REF!</v>
          </cell>
          <cell r="AI53" t="e">
            <v>#REF!</v>
          </cell>
          <cell r="AJ53" t="e">
            <v>#REF!</v>
          </cell>
          <cell r="AK53" t="e">
            <v>#REF!</v>
          </cell>
          <cell r="AL53" t="e">
            <v>#REF!</v>
          </cell>
          <cell r="AM53" t="e">
            <v>#REF!</v>
          </cell>
          <cell r="AN53" t="e">
            <v>#REF!</v>
          </cell>
          <cell r="AO53" t="e">
            <v>#REF!</v>
          </cell>
          <cell r="AP53" t="e">
            <v>#REF!</v>
          </cell>
        </row>
        <row r="54">
          <cell r="Y54">
            <v>1</v>
          </cell>
          <cell r="Z54">
            <v>1</v>
          </cell>
          <cell r="AA54" t="e">
            <v>#REF!</v>
          </cell>
          <cell r="AB54" t="e">
            <v>#REF!</v>
          </cell>
          <cell r="AC54" t="e">
            <v>#REF!</v>
          </cell>
          <cell r="AD54" t="e">
            <v>#REF!</v>
          </cell>
          <cell r="AE54" t="e">
            <v>#REF!</v>
          </cell>
          <cell r="AF54" t="e">
            <v>#REF!</v>
          </cell>
          <cell r="AG54" t="e">
            <v>#REF!</v>
          </cell>
          <cell r="AH54" t="e">
            <v>#REF!</v>
          </cell>
          <cell r="AI54" t="e">
            <v>#REF!</v>
          </cell>
          <cell r="AJ54" t="e">
            <v>#REF!</v>
          </cell>
          <cell r="AK54" t="e">
            <v>#REF!</v>
          </cell>
          <cell r="AL54" t="e">
            <v>#REF!</v>
          </cell>
          <cell r="AM54" t="e">
            <v>#REF!</v>
          </cell>
          <cell r="AN54" t="e">
            <v>#REF!</v>
          </cell>
          <cell r="AO54" t="e">
            <v>#REF!</v>
          </cell>
          <cell r="AP54" t="e">
            <v>#REF!</v>
          </cell>
        </row>
        <row r="55">
          <cell r="Y55">
            <v>1</v>
          </cell>
          <cell r="Z55">
            <v>1</v>
          </cell>
          <cell r="AA55" t="e">
            <v>#REF!</v>
          </cell>
          <cell r="AB55" t="e">
            <v>#REF!</v>
          </cell>
          <cell r="AC55" t="e">
            <v>#REF!</v>
          </cell>
          <cell r="AD55" t="e">
            <v>#REF!</v>
          </cell>
          <cell r="AE55" t="e">
            <v>#REF!</v>
          </cell>
          <cell r="AF55" t="e">
            <v>#REF!</v>
          </cell>
          <cell r="AG55" t="e">
            <v>#REF!</v>
          </cell>
          <cell r="AH55" t="e">
            <v>#REF!</v>
          </cell>
          <cell r="AI55" t="e">
            <v>#REF!</v>
          </cell>
          <cell r="AJ55" t="e">
            <v>#REF!</v>
          </cell>
          <cell r="AK55" t="e">
            <v>#REF!</v>
          </cell>
          <cell r="AL55" t="e">
            <v>#REF!</v>
          </cell>
          <cell r="AM55" t="e">
            <v>#REF!</v>
          </cell>
          <cell r="AN55" t="e">
            <v>#REF!</v>
          </cell>
          <cell r="AO55" t="e">
            <v>#REF!</v>
          </cell>
          <cell r="AP55" t="e">
            <v>#REF!</v>
          </cell>
        </row>
        <row r="56">
          <cell r="Y56">
            <v>1</v>
          </cell>
          <cell r="Z56">
            <v>1</v>
          </cell>
          <cell r="AA56" t="e">
            <v>#REF!</v>
          </cell>
          <cell r="AB56" t="e">
            <v>#REF!</v>
          </cell>
          <cell r="AC56" t="e">
            <v>#REF!</v>
          </cell>
          <cell r="AD56" t="e">
            <v>#REF!</v>
          </cell>
          <cell r="AE56" t="e">
            <v>#REF!</v>
          </cell>
          <cell r="AF56" t="e">
            <v>#REF!</v>
          </cell>
          <cell r="AG56" t="e">
            <v>#REF!</v>
          </cell>
          <cell r="AH56" t="e">
            <v>#REF!</v>
          </cell>
          <cell r="AI56" t="e">
            <v>#REF!</v>
          </cell>
          <cell r="AJ56" t="e">
            <v>#REF!</v>
          </cell>
          <cell r="AK56" t="e">
            <v>#REF!</v>
          </cell>
          <cell r="AL56" t="e">
            <v>#REF!</v>
          </cell>
          <cell r="AM56" t="e">
            <v>#REF!</v>
          </cell>
          <cell r="AN56" t="e">
            <v>#REF!</v>
          </cell>
          <cell r="AO56" t="e">
            <v>#REF!</v>
          </cell>
          <cell r="AP56" t="e">
            <v>#REF!</v>
          </cell>
        </row>
        <row r="57">
          <cell r="Y57">
            <v>1</v>
          </cell>
          <cell r="Z57">
            <v>1</v>
          </cell>
          <cell r="AA57" t="e">
            <v>#REF!</v>
          </cell>
          <cell r="AB57" t="e">
            <v>#REF!</v>
          </cell>
          <cell r="AC57" t="e">
            <v>#REF!</v>
          </cell>
          <cell r="AD57" t="e">
            <v>#REF!</v>
          </cell>
          <cell r="AE57" t="e">
            <v>#REF!</v>
          </cell>
          <cell r="AF57" t="e">
            <v>#REF!</v>
          </cell>
          <cell r="AG57" t="e">
            <v>#REF!</v>
          </cell>
          <cell r="AH57" t="e">
            <v>#REF!</v>
          </cell>
          <cell r="AI57" t="e">
            <v>#REF!</v>
          </cell>
          <cell r="AJ57" t="e">
            <v>#REF!</v>
          </cell>
          <cell r="AK57" t="e">
            <v>#REF!</v>
          </cell>
          <cell r="AL57" t="e">
            <v>#REF!</v>
          </cell>
          <cell r="AM57" t="e">
            <v>#REF!</v>
          </cell>
          <cell r="AN57" t="e">
            <v>#REF!</v>
          </cell>
          <cell r="AO57" t="e">
            <v>#REF!</v>
          </cell>
          <cell r="AP57" t="e">
            <v>#REF!</v>
          </cell>
        </row>
        <row r="58">
          <cell r="Y58">
            <v>1</v>
          </cell>
          <cell r="Z58">
            <v>1</v>
          </cell>
          <cell r="AA58" t="e">
            <v>#REF!</v>
          </cell>
          <cell r="AB58" t="e">
            <v>#REF!</v>
          </cell>
          <cell r="AC58" t="e">
            <v>#REF!</v>
          </cell>
          <cell r="AD58" t="e">
            <v>#REF!</v>
          </cell>
          <cell r="AE58" t="e">
            <v>#REF!</v>
          </cell>
          <cell r="AF58" t="e">
            <v>#REF!</v>
          </cell>
          <cell r="AG58" t="e">
            <v>#REF!</v>
          </cell>
          <cell r="AH58" t="e">
            <v>#REF!</v>
          </cell>
          <cell r="AI58" t="e">
            <v>#REF!</v>
          </cell>
          <cell r="AJ58" t="e">
            <v>#REF!</v>
          </cell>
          <cell r="AK58" t="e">
            <v>#REF!</v>
          </cell>
          <cell r="AL58" t="e">
            <v>#REF!</v>
          </cell>
          <cell r="AM58" t="e">
            <v>#REF!</v>
          </cell>
          <cell r="AN58" t="e">
            <v>#REF!</v>
          </cell>
          <cell r="AO58" t="e">
            <v>#REF!</v>
          </cell>
          <cell r="AP58" t="e">
            <v>#REF!</v>
          </cell>
        </row>
      </sheetData>
      <sheetData sheetId="1" refreshError="1">
        <row r="121">
          <cell r="CI121">
            <v>1199.7543236906586</v>
          </cell>
        </row>
        <row r="202">
          <cell r="Y202">
            <v>581.24862850519014</v>
          </cell>
          <cell r="Z202">
            <v>574.47647604175859</v>
          </cell>
          <cell r="AA202">
            <v>570.49138240197692</v>
          </cell>
          <cell r="AB202">
            <v>566.11032975358398</v>
          </cell>
          <cell r="AC202">
            <v>561.3364034481574</v>
          </cell>
          <cell r="AD202">
            <v>556.17224967845414</v>
          </cell>
          <cell r="AE202">
            <v>550.62255161845201</v>
          </cell>
          <cell r="AF202">
            <v>544.59346276484337</v>
          </cell>
          <cell r="AG202">
            <v>536.58594921185443</v>
          </cell>
          <cell r="AH202">
            <v>526.35317614283144</v>
          </cell>
          <cell r="AI202">
            <v>513.68001975835</v>
          </cell>
          <cell r="AJ202">
            <v>498.59224315613307</v>
          </cell>
          <cell r="AK202">
            <v>481.01572278112383</v>
          </cell>
          <cell r="AL202">
            <v>460.91324498128921</v>
          </cell>
          <cell r="AM202">
            <v>438.43501632292578</v>
          </cell>
          <cell r="AN202">
            <v>413.5413946687641</v>
          </cell>
          <cell r="AO202">
            <v>386.25111755960506</v>
          </cell>
          <cell r="AP202">
            <v>356.58313732607485</v>
          </cell>
          <cell r="AS202">
            <v>0.47882842736883524</v>
          </cell>
          <cell r="AT202">
            <v>0.47882842736883524</v>
          </cell>
          <cell r="AU202">
            <v>0.47882842736883524</v>
          </cell>
          <cell r="AV202">
            <v>0.47882842736883524</v>
          </cell>
          <cell r="AW202">
            <v>0.47882842736883524</v>
          </cell>
          <cell r="AX202">
            <v>0.47882842736883524</v>
          </cell>
          <cell r="AY202">
            <v>0.47882842736883524</v>
          </cell>
          <cell r="AZ202">
            <v>0.47882842736883524</v>
          </cell>
          <cell r="BA202">
            <v>0.47882842736883524</v>
          </cell>
          <cell r="BB202">
            <v>0.47882842736883524</v>
          </cell>
          <cell r="BC202">
            <v>0.47882842736883524</v>
          </cell>
          <cell r="BD202">
            <v>0.47882842736883524</v>
          </cell>
          <cell r="BE202">
            <v>0.47882842736883524</v>
          </cell>
          <cell r="BF202">
            <v>0.47882842736883524</v>
          </cell>
          <cell r="BG202">
            <v>0.47882842736883524</v>
          </cell>
          <cell r="BH202">
            <v>0.47882842736883524</v>
          </cell>
          <cell r="BI202">
            <v>0.47882842736883524</v>
          </cell>
        </row>
        <row r="203">
          <cell r="Y203">
            <v>1323.5183470204013</v>
          </cell>
          <cell r="Z203">
            <v>1154.9395275177706</v>
          </cell>
          <cell r="AA203">
            <v>1075.9590671692022</v>
          </cell>
          <cell r="AB203">
            <v>996.80718371291835</v>
          </cell>
          <cell r="AC203">
            <v>918.23972449700773</v>
          </cell>
          <cell r="AD203">
            <v>840.09503113376581</v>
          </cell>
          <cell r="AE203">
            <v>763.26237310159013</v>
          </cell>
          <cell r="AF203">
            <v>687.59292229785626</v>
          </cell>
          <cell r="AG203">
            <v>600.98642451397461</v>
          </cell>
          <cell r="AH203">
            <v>506.68403273616946</v>
          </cell>
          <cell r="AI203">
            <v>409.30501843849987</v>
          </cell>
          <cell r="AJ203">
            <v>315.43780380386448</v>
          </cell>
          <cell r="AK203">
            <v>230.14560298126236</v>
          </cell>
          <cell r="AL203">
            <v>157.45246927342833</v>
          </cell>
          <cell r="AM203">
            <v>100.10989327230588</v>
          </cell>
          <cell r="AN203">
            <v>58.118859319145642</v>
          </cell>
          <cell r="AO203">
            <v>30.060306845708077</v>
          </cell>
          <cell r="AP203">
            <v>13.320261037713383</v>
          </cell>
          <cell r="AS203">
            <v>2.204522147103563</v>
          </cell>
          <cell r="AT203">
            <v>2.1604317041614918</v>
          </cell>
          <cell r="AU203">
            <v>2.1172230700782619</v>
          </cell>
          <cell r="AV203">
            <v>2.0748786086766966</v>
          </cell>
          <cell r="AW203">
            <v>2.0313061578944858</v>
          </cell>
          <cell r="AX203">
            <v>1.9866174224208071</v>
          </cell>
          <cell r="AY203">
            <v>1.9409252217051285</v>
          </cell>
          <cell r="AZ203">
            <v>1.8943430163842054</v>
          </cell>
          <cell r="BA203">
            <v>1.8469844409746003</v>
          </cell>
          <cell r="BB203">
            <v>1.7989628455092608</v>
          </cell>
          <cell r="BC203">
            <v>1.7503908486805106</v>
          </cell>
          <cell r="BD203">
            <v>1.7013799049174563</v>
          </cell>
          <cell r="BE203">
            <v>1.6520398876748501</v>
          </cell>
          <cell r="BF203">
            <v>1.6024786910446045</v>
          </cell>
          <cell r="BG203">
            <v>1.5528018516222217</v>
          </cell>
          <cell r="BH203">
            <v>1.5031121923703106</v>
          </cell>
          <cell r="BI203">
            <v>1.4535094900220902</v>
          </cell>
        </row>
        <row r="204">
          <cell r="Y204">
            <v>496.83233250215335</v>
          </cell>
          <cell r="Z204">
            <v>446.99976579956257</v>
          </cell>
          <cell r="AA204">
            <v>398.13820405471711</v>
          </cell>
          <cell r="AB204">
            <v>345.6866839511959</v>
          </cell>
          <cell r="AC204">
            <v>299.068708378363</v>
          </cell>
          <cell r="AD204">
            <v>257.34381436478134</v>
          </cell>
          <cell r="AE204">
            <v>220.21296327660954</v>
          </cell>
          <cell r="AF204">
            <v>187.13202909181206</v>
          </cell>
          <cell r="AG204">
            <v>155.66589360334132</v>
          </cell>
          <cell r="AH204">
            <v>126.24799488079466</v>
          </cell>
          <cell r="AI204">
            <v>99.371661594932263</v>
          </cell>
          <cell r="AJ204">
            <v>75.685537849570153</v>
          </cell>
          <cell r="AK204">
            <v>55.492368078647161</v>
          </cell>
          <cell r="AL204">
            <v>38.917879497792107</v>
          </cell>
          <cell r="AM204">
            <v>25.950583508652699</v>
          </cell>
          <cell r="AN204">
            <v>16.260766632464115</v>
          </cell>
          <cell r="AO204">
            <v>9.4198836508477033</v>
          </cell>
          <cell r="AP204">
            <v>4.9152725547690554</v>
          </cell>
          <cell r="AS204">
            <v>11.881821405713797</v>
          </cell>
          <cell r="AT204">
            <v>10.931275693256694</v>
          </cell>
          <cell r="AU204">
            <v>9.8381481239310258</v>
          </cell>
          <cell r="AV204">
            <v>8.854333311537923</v>
          </cell>
          <cell r="AW204">
            <v>7.9600456470725929</v>
          </cell>
          <cell r="AX204">
            <v>7.1481209910711883</v>
          </cell>
          <cell r="AY204">
            <v>6.411864528990856</v>
          </cell>
          <cell r="AZ204">
            <v>5.7450306179758073</v>
          </cell>
          <cell r="BA204">
            <v>5.1418024030883478</v>
          </cell>
          <cell r="BB204">
            <v>4.5967713483609831</v>
          </cell>
          <cell r="BC204">
            <v>4.1049168140863577</v>
          </cell>
          <cell r="BD204">
            <v>3.661585798165031</v>
          </cell>
          <cell r="BE204">
            <v>3.2624729461650426</v>
          </cell>
          <cell r="BF204">
            <v>2.9036009220868881</v>
          </cell>
          <cell r="BG204">
            <v>2.5813012197352436</v>
          </cell>
          <cell r="BH204">
            <v>2.2921954831248965</v>
          </cell>
          <cell r="BI204">
            <v>2.0331773935317834</v>
          </cell>
        </row>
        <row r="205">
          <cell r="Y205">
            <v>169.85144597855836</v>
          </cell>
          <cell r="Z205">
            <v>151.56117946760236</v>
          </cell>
          <cell r="AA205">
            <v>141.6035694616173</v>
          </cell>
          <cell r="AB205">
            <v>131.30272085468627</v>
          </cell>
          <cell r="AC205">
            <v>120.79977289724921</v>
          </cell>
          <cell r="AD205">
            <v>110.25821174670639</v>
          </cell>
          <cell r="AE205">
            <v>99.822217266224669</v>
          </cell>
          <cell r="AF205">
            <v>89.275481082788431</v>
          </cell>
          <cell r="AG205">
            <v>76.538971546252455</v>
          </cell>
          <cell r="AH205">
            <v>62.361572606558234</v>
          </cell>
          <cell r="AI205">
            <v>47.795187182966806</v>
          </cell>
          <cell r="AJ205">
            <v>33.927339815536968</v>
          </cell>
          <cell r="AK205">
            <v>21.790744104685665</v>
          </cell>
          <cell r="AL205">
            <v>12.31284982721097</v>
          </cell>
          <cell r="AM205">
            <v>5.9400510283703385</v>
          </cell>
          <cell r="AN205">
            <v>2.3293902686642785</v>
          </cell>
          <cell r="AO205">
            <v>0.6910528857546856</v>
          </cell>
          <cell r="AP205">
            <v>0.13677201934061681</v>
          </cell>
          <cell r="AS205">
            <v>1.9705270140669129</v>
          </cell>
          <cell r="AT205">
            <v>1.9707384191535851</v>
          </cell>
          <cell r="AU205">
            <v>1.9709498469205404</v>
          </cell>
          <cell r="AV205">
            <v>1.9709498469205404</v>
          </cell>
          <cell r="AW205">
            <v>1.9709498469205404</v>
          </cell>
          <cell r="AX205">
            <v>1.9709498469205404</v>
          </cell>
          <cell r="AY205">
            <v>1.9670079472266992</v>
          </cell>
          <cell r="AZ205">
            <v>1.9591399154377924</v>
          </cell>
          <cell r="BA205">
            <v>1.9473850759451656</v>
          </cell>
          <cell r="BB205">
            <v>1.9318059953376043</v>
          </cell>
          <cell r="BC205">
            <v>1.8970334874215273</v>
          </cell>
          <cell r="BD205">
            <v>1.8249462148995093</v>
          </cell>
          <cell r="BE205">
            <v>1.7008498722863425</v>
          </cell>
          <cell r="BF205">
            <v>1.5171580860794174</v>
          </cell>
          <cell r="BG205">
            <v>1.2774471084788692</v>
          </cell>
          <cell r="BH205">
            <v>0.99896363883047545</v>
          </cell>
          <cell r="BI205">
            <v>0.71126211084729829</v>
          </cell>
        </row>
        <row r="206">
          <cell r="Y206">
            <v>4.2</v>
          </cell>
          <cell r="Z206">
            <v>4.0848253329883075</v>
          </cell>
          <cell r="AA206">
            <v>4.023262737300362</v>
          </cell>
          <cell r="AB206">
            <v>3.954706891005177</v>
          </cell>
          <cell r="AC206">
            <v>3.8665729176547248</v>
          </cell>
          <cell r="AD206">
            <v>3.7725666996809473</v>
          </cell>
          <cell r="AE206">
            <v>3.673083124447718</v>
          </cell>
          <cell r="AF206">
            <v>3.559661868916856</v>
          </cell>
          <cell r="AG206">
            <v>3.4079025539505965</v>
          </cell>
          <cell r="AH206">
            <v>3.2172815596688915</v>
          </cell>
          <cell r="AI206">
            <v>2.9893437149492561</v>
          </cell>
          <cell r="AJ206">
            <v>2.7088737886057124</v>
          </cell>
          <cell r="AK206">
            <v>2.3646381808369692</v>
          </cell>
          <cell r="AL206">
            <v>1.9620943328869778</v>
          </cell>
          <cell r="AM206">
            <v>1.5262939780519231</v>
          </cell>
          <cell r="AN206">
            <v>1.0938471816974009</v>
          </cell>
          <cell r="AO206">
            <v>0.70748168795250899</v>
          </cell>
          <cell r="AP206">
            <v>0.40239676167190547</v>
          </cell>
          <cell r="AS206">
            <v>0.27076490683114501</v>
          </cell>
          <cell r="AT206">
            <v>0.27166447368036734</v>
          </cell>
          <cell r="AU206">
            <v>0.27256702917581299</v>
          </cell>
          <cell r="AV206">
            <v>0.27256702917581299</v>
          </cell>
          <cell r="AW206">
            <v>0.27256702917581299</v>
          </cell>
          <cell r="AX206">
            <v>0.27256702917581299</v>
          </cell>
          <cell r="AY206">
            <v>0.27202189511746139</v>
          </cell>
          <cell r="AZ206">
            <v>0.27093380753699153</v>
          </cell>
          <cell r="BA206">
            <v>0.26930820469176958</v>
          </cell>
          <cell r="BB206">
            <v>0.26715373905423545</v>
          </cell>
          <cell r="BC206">
            <v>0.2623449717512592</v>
          </cell>
          <cell r="BD206">
            <v>0.25237586282471136</v>
          </cell>
          <cell r="BE206">
            <v>0.23521430415263098</v>
          </cell>
          <cell r="BF206">
            <v>0.20981115930414682</v>
          </cell>
          <cell r="BG206">
            <v>0.17666099613409159</v>
          </cell>
          <cell r="BH206">
            <v>0.13814889897685959</v>
          </cell>
          <cell r="BI206">
            <v>9.8362016071523992E-2</v>
          </cell>
        </row>
        <row r="207">
          <cell r="Y207">
            <v>558.16999553323978</v>
          </cell>
          <cell r="Z207">
            <v>531.91991178857518</v>
          </cell>
          <cell r="AA207">
            <v>521.14137940985222</v>
          </cell>
          <cell r="AB207">
            <v>508.35684951647465</v>
          </cell>
          <cell r="AC207">
            <v>493.3875339890829</v>
          </cell>
          <cell r="AD207">
            <v>468.01774192061538</v>
          </cell>
          <cell r="AE207">
            <v>441.68866134188124</v>
          </cell>
          <cell r="AF207">
            <v>413.59344965183345</v>
          </cell>
          <cell r="AG207">
            <v>377.85183915844829</v>
          </cell>
          <cell r="AH207">
            <v>335.33291717212495</v>
          </cell>
          <cell r="AI207">
            <v>287.69025287066086</v>
          </cell>
          <cell r="AJ207">
            <v>235.9761089994204</v>
          </cell>
          <cell r="AK207">
            <v>182.16622606979948</v>
          </cell>
          <cell r="AL207">
            <v>130.048262306119</v>
          </cell>
          <cell r="AM207">
            <v>84.344839047099029</v>
          </cell>
          <cell r="AN207">
            <v>48.466781483806777</v>
          </cell>
          <cell r="AO207">
            <v>23.920139756857886</v>
          </cell>
          <cell r="AP207">
            <v>9.7223352798794043</v>
          </cell>
          <cell r="AS207">
            <v>2.4115469931183546</v>
          </cell>
          <cell r="AT207">
            <v>2.458844318018687</v>
          </cell>
          <cell r="AU207">
            <v>2.5070692785608348</v>
          </cell>
          <cell r="AV207">
            <v>2.5547035948534909</v>
          </cell>
          <cell r="AW207">
            <v>2.5559084912343706</v>
          </cell>
          <cell r="AX207">
            <v>2.5559084912343706</v>
          </cell>
          <cell r="AY207">
            <v>2.5507966742519019</v>
          </cell>
          <cell r="AZ207">
            <v>2.5405934875548941</v>
          </cell>
          <cell r="BA207">
            <v>2.5253499266295649</v>
          </cell>
          <cell r="BB207">
            <v>2.5051471272165284</v>
          </cell>
          <cell r="BC207">
            <v>2.4600544789266308</v>
          </cell>
          <cell r="BD207">
            <v>2.3665724087274187</v>
          </cell>
          <cell r="BE207">
            <v>2.205645484933954</v>
          </cell>
          <cell r="BF207">
            <v>1.9674357725610867</v>
          </cell>
          <cell r="BG207">
            <v>1.6565809204964348</v>
          </cell>
          <cell r="BH207">
            <v>1.2954462798282116</v>
          </cell>
          <cell r="BI207">
            <v>0.92235775123768637</v>
          </cell>
        </row>
        <row r="208">
          <cell r="Y208">
            <v>820.30555400377796</v>
          </cell>
          <cell r="Z208">
            <v>801.12414100856518</v>
          </cell>
          <cell r="AA208">
            <v>797.1754900663052</v>
          </cell>
          <cell r="AB208">
            <v>790.25379110155723</v>
          </cell>
          <cell r="AC208">
            <v>775.66393093055365</v>
          </cell>
          <cell r="AD208">
            <v>768.30694314892287</v>
          </cell>
          <cell r="AE208">
            <v>738.33539226469543</v>
          </cell>
          <cell r="AF208">
            <v>705.31620513793462</v>
          </cell>
          <cell r="AG208">
            <v>662.18584157073087</v>
          </cell>
          <cell r="AH208">
            <v>609.29741135195127</v>
          </cell>
          <cell r="AI208">
            <v>547.77555928349261</v>
          </cell>
          <cell r="AJ208">
            <v>476.47364563614872</v>
          </cell>
          <cell r="AK208">
            <v>395.58139448588247</v>
          </cell>
          <cell r="AL208">
            <v>308.8551853966004</v>
          </cell>
          <cell r="AM208">
            <v>223.36281511138495</v>
          </cell>
          <cell r="AN208">
            <v>146.65910159508314</v>
          </cell>
          <cell r="AO208">
            <v>85.351441980564914</v>
          </cell>
          <cell r="AP208">
            <v>42.686224098145125</v>
          </cell>
          <cell r="AS208">
            <v>2.7842964232354319</v>
          </cell>
          <cell r="AT208">
            <v>2.8478037793958699</v>
          </cell>
          <cell r="AU208">
            <v>2.9104554625425791</v>
          </cell>
          <cell r="AV208">
            <v>2.9541122944807174</v>
          </cell>
          <cell r="AW208">
            <v>3.0352589215630927</v>
          </cell>
          <cell r="AX208">
            <v>3.0352589215630927</v>
          </cell>
          <cell r="AY208">
            <v>3.0291884037199663</v>
          </cell>
          <cell r="AZ208">
            <v>3.0170716501050863</v>
          </cell>
          <cell r="BA208">
            <v>2.9989692202044558</v>
          </cell>
          <cell r="BB208">
            <v>2.9749774664428199</v>
          </cell>
          <cell r="BC208">
            <v>2.921427872046849</v>
          </cell>
          <cell r="BD208">
            <v>2.8104136129090684</v>
          </cell>
          <cell r="BE208">
            <v>2.6193054872312516</v>
          </cell>
          <cell r="BF208">
            <v>2.3364204946102762</v>
          </cell>
          <cell r="BG208">
            <v>1.9672660564618523</v>
          </cell>
          <cell r="BH208">
            <v>1.5384020561531682</v>
          </cell>
          <cell r="BI208">
            <v>1.0953422639810553</v>
          </cell>
        </row>
        <row r="209">
          <cell r="Y209">
            <v>653.6588003529464</v>
          </cell>
          <cell r="Z209">
            <v>635.23979687084932</v>
          </cell>
          <cell r="AA209">
            <v>628.52512854489532</v>
          </cell>
          <cell r="AB209">
            <v>618.00174509682574</v>
          </cell>
          <cell r="AC209">
            <v>601.44027861758013</v>
          </cell>
          <cell r="AD209">
            <v>582.05584163829019</v>
          </cell>
          <cell r="AE209">
            <v>556.96254126201347</v>
          </cell>
          <cell r="AF209">
            <v>529.55276022403882</v>
          </cell>
          <cell r="AG209">
            <v>493.98832189674272</v>
          </cell>
          <cell r="AH209">
            <v>450.69698274209389</v>
          </cell>
          <cell r="AI209">
            <v>400.78356605855691</v>
          </cell>
          <cell r="AJ209">
            <v>343.88839140835478</v>
          </cell>
          <cell r="AK209">
            <v>280.74091516646024</v>
          </cell>
          <cell r="AL209">
            <v>214.72779013132137</v>
          </cell>
          <cell r="AM209">
            <v>151.47913682530182</v>
          </cell>
          <cell r="AN209">
            <v>96.507635092948732</v>
          </cell>
          <cell r="AO209">
            <v>54.134991720627632</v>
          </cell>
          <cell r="AP209">
            <v>25.868166152604182</v>
          </cell>
          <cell r="AS209">
            <v>2.8062612881437472</v>
          </cell>
          <cell r="AT209">
            <v>2.862386513906622</v>
          </cell>
          <cell r="AU209">
            <v>2.9110470846430343</v>
          </cell>
          <cell r="AV209">
            <v>2.9401575554894648</v>
          </cell>
          <cell r="AW209">
            <v>2.9631747768844696</v>
          </cell>
          <cell r="AX209">
            <v>2.9631747768844696</v>
          </cell>
          <cell r="AY209">
            <v>2.9572484273307005</v>
          </cell>
          <cell r="AZ209">
            <v>2.9454194336213777</v>
          </cell>
          <cell r="BA209">
            <v>2.9277469170196495</v>
          </cell>
          <cell r="BB209">
            <v>2.9043249416834924</v>
          </cell>
          <cell r="BC209">
            <v>2.8520470927331893</v>
          </cell>
          <cell r="BD209">
            <v>2.743669303209328</v>
          </cell>
          <cell r="BE209">
            <v>2.5570997905910935</v>
          </cell>
          <cell r="BF209">
            <v>2.2809330132072549</v>
          </cell>
          <cell r="BG209">
            <v>1.9205455971205083</v>
          </cell>
          <cell r="BH209">
            <v>1.5018666569482371</v>
          </cell>
          <cell r="BI209">
            <v>1.0693290597471443</v>
          </cell>
        </row>
        <row r="210">
          <cell r="Y210">
            <v>1806.7514390135939</v>
          </cell>
          <cell r="Z210">
            <v>1879.6929356788958</v>
          </cell>
          <cell r="AA210">
            <v>1931.6114769447422</v>
          </cell>
          <cell r="AB210">
            <v>1960.5198147990429</v>
          </cell>
          <cell r="AC210">
            <v>1901.5865439388328</v>
          </cell>
          <cell r="AD210">
            <v>1837.2469668705055</v>
          </cell>
          <cell r="AE210">
            <v>1751.0200676819131</v>
          </cell>
          <cell r="AF210">
            <v>1657.5196781218121</v>
          </cell>
          <cell r="AG210">
            <v>1536.9227112090884</v>
          </cell>
          <cell r="AH210">
            <v>1391.11153350327</v>
          </cell>
          <cell r="AI210">
            <v>1224.3810875822319</v>
          </cell>
          <cell r="AJ210">
            <v>1037.1157106498683</v>
          </cell>
          <cell r="AK210">
            <v>833.2856848739068</v>
          </cell>
          <cell r="AL210">
            <v>625.00323432021264</v>
          </cell>
          <cell r="AM210">
            <v>430.57240207464622</v>
          </cell>
          <cell r="AN210">
            <v>266.49881848078064</v>
          </cell>
          <cell r="AO210">
            <v>144.26818750149909</v>
          </cell>
          <cell r="AP210">
            <v>65.943749373405737</v>
          </cell>
          <cell r="AS210">
            <v>2.6734322115764821</v>
          </cell>
          <cell r="AT210">
            <v>2.8399338783782442</v>
          </cell>
          <cell r="AU210">
            <v>2.990450373932291</v>
          </cell>
          <cell r="AV210">
            <v>3.0203548776716138</v>
          </cell>
          <cell r="AW210">
            <v>3.0501431141168038</v>
          </cell>
          <cell r="AX210">
            <v>3.0501431141168038</v>
          </cell>
          <cell r="AY210">
            <v>3.0440428278885703</v>
          </cell>
          <cell r="AZ210">
            <v>3.0318666565770158</v>
          </cell>
          <cell r="BA210">
            <v>3.0136754566375537</v>
          </cell>
          <cell r="BB210">
            <v>2.9895660529844532</v>
          </cell>
          <cell r="BC210">
            <v>2.9357538640307328</v>
          </cell>
          <cell r="BD210">
            <v>2.8241952171975648</v>
          </cell>
          <cell r="BE210">
            <v>2.6321499424281303</v>
          </cell>
          <cell r="BF210">
            <v>2.3478777486458919</v>
          </cell>
          <cell r="BG210">
            <v>1.9769130643598407</v>
          </cell>
          <cell r="BH210">
            <v>1.545946016329395</v>
          </cell>
          <cell r="BI210">
            <v>1.1007135636265288</v>
          </cell>
        </row>
        <row r="211">
          <cell r="Y211">
            <v>396.91979598081855</v>
          </cell>
          <cell r="Z211">
            <v>382.36500213281187</v>
          </cell>
          <cell r="AA211">
            <v>375.7701555311146</v>
          </cell>
          <cell r="AB211">
            <v>368.11265315808453</v>
          </cell>
          <cell r="AC211">
            <v>355.17970386599347</v>
          </cell>
          <cell r="AD211">
            <v>341.56631355104764</v>
          </cell>
          <cell r="AE211">
            <v>327.36667564543575</v>
          </cell>
          <cell r="AF211">
            <v>311.80787176151006</v>
          </cell>
          <cell r="AG211">
            <v>291.57024169601141</v>
          </cell>
          <cell r="AH211">
            <v>266.86800603466804</v>
          </cell>
          <cell r="AI211">
            <v>238.29220688375582</v>
          </cell>
          <cell r="AJ211">
            <v>205.51901233100634</v>
          </cell>
          <cell r="AK211">
            <v>168.84868279044625</v>
          </cell>
          <cell r="AL211">
            <v>130.15346865185637</v>
          </cell>
          <cell r="AM211">
            <v>92.683389588411274</v>
          </cell>
          <cell r="AN211">
            <v>59.726852590547217</v>
          </cell>
          <cell r="AO211">
            <v>33.974624692248369</v>
          </cell>
          <cell r="AP211">
            <v>16.518682629292236</v>
          </cell>
          <cell r="AS211">
            <v>3.0976499066924164</v>
          </cell>
          <cell r="AT211">
            <v>3.1348217055727252</v>
          </cell>
          <cell r="AU211">
            <v>3.1724395660395981</v>
          </cell>
          <cell r="AV211">
            <v>3.1724395660395981</v>
          </cell>
          <cell r="AW211">
            <v>3.1724395660395981</v>
          </cell>
          <cell r="AX211">
            <v>3.1724395660395981</v>
          </cell>
          <cell r="AY211">
            <v>3.1660946869075191</v>
          </cell>
          <cell r="AZ211">
            <v>3.1534303081598889</v>
          </cell>
          <cell r="BA211">
            <v>3.1345097263109296</v>
          </cell>
          <cell r="BB211">
            <v>3.1094336485004423</v>
          </cell>
          <cell r="BC211">
            <v>3.0534638428274343</v>
          </cell>
          <cell r="BD211">
            <v>2.9374322167999916</v>
          </cell>
          <cell r="BE211">
            <v>2.7376868260575922</v>
          </cell>
          <cell r="BF211">
            <v>2.4420166488433721</v>
          </cell>
          <cell r="BG211">
            <v>2.0561780183261189</v>
          </cell>
          <cell r="BH211">
            <v>1.6079312103310246</v>
          </cell>
          <cell r="BI211">
            <v>1.1448470217556892</v>
          </cell>
        </row>
        <row r="212">
          <cell r="Y212">
            <v>324.28402483758845</v>
          </cell>
          <cell r="Z212">
            <v>308.62477895591331</v>
          </cell>
          <cell r="AA212">
            <v>301.25235234114274</v>
          </cell>
          <cell r="AB212">
            <v>292.86141191078588</v>
          </cell>
          <cell r="AC212">
            <v>282.64165971186316</v>
          </cell>
          <cell r="AD212">
            <v>268.83277245951899</v>
          </cell>
          <cell r="AE212">
            <v>254.69256149856503</v>
          </cell>
          <cell r="AF212">
            <v>239.51222996631284</v>
          </cell>
          <cell r="AG212">
            <v>220.09781734699604</v>
          </cell>
          <cell r="AH212">
            <v>196.85524319346422</v>
          </cell>
          <cell r="AI212">
            <v>170.6031142126327</v>
          </cell>
          <cell r="AJ212">
            <v>141.73054521643715</v>
          </cell>
          <cell r="AK212">
            <v>111.16289254269877</v>
          </cell>
          <cell r="AL212">
            <v>80.935562243405357</v>
          </cell>
          <cell r="AM212">
            <v>53.773169404810943</v>
          </cell>
          <cell r="AN212">
            <v>31.834378123753364</v>
          </cell>
          <cell r="AO212">
            <v>16.308558434100778</v>
          </cell>
          <cell r="AP212">
            <v>6.9526315865628945</v>
          </cell>
          <cell r="AS212">
            <v>4.1435477874933087</v>
          </cell>
          <cell r="AT212">
            <v>4.1980744060771347</v>
          </cell>
          <cell r="AU212">
            <v>4.2533185624538552</v>
          </cell>
          <cell r="AV212">
            <v>4.2958517480783938</v>
          </cell>
          <cell r="AW212">
            <v>4.2942158563236035</v>
          </cell>
          <cell r="AX212">
            <v>4.2942158563236035</v>
          </cell>
          <cell r="AY212">
            <v>4.285627424610956</v>
          </cell>
          <cell r="AZ212">
            <v>4.2684849149125119</v>
          </cell>
          <cell r="BA212">
            <v>4.2428740054230367</v>
          </cell>
          <cell r="BB212">
            <v>4.2089310133796527</v>
          </cell>
          <cell r="BC212">
            <v>4.1331702551388192</v>
          </cell>
          <cell r="BD212">
            <v>3.9761097854435441</v>
          </cell>
          <cell r="BE212">
            <v>3.705734320033383</v>
          </cell>
          <cell r="BF212">
            <v>3.3055150134697771</v>
          </cell>
          <cell r="BG212">
            <v>2.783243641341552</v>
          </cell>
          <cell r="BH212">
            <v>2.1764965275290931</v>
          </cell>
          <cell r="BI212">
            <v>1.5496655276007136</v>
          </cell>
        </row>
        <row r="213">
          <cell r="Y213">
            <v>256.41998245933939</v>
          </cell>
          <cell r="Z213">
            <v>241.97836219947411</v>
          </cell>
          <cell r="AA213">
            <v>237.04764917663718</v>
          </cell>
          <cell r="AB213">
            <v>231.19291213965636</v>
          </cell>
          <cell r="AC213">
            <v>226.44953461891356</v>
          </cell>
          <cell r="AD213">
            <v>215.87510423415179</v>
          </cell>
          <cell r="AE213">
            <v>203.58298863339024</v>
          </cell>
          <cell r="AF213">
            <v>190.48079203461043</v>
          </cell>
          <cell r="AG213">
            <v>173.82901030585276</v>
          </cell>
          <cell r="AH213">
            <v>154.04313399164309</v>
          </cell>
          <cell r="AI213">
            <v>131.90612598249839</v>
          </cell>
          <cell r="AJ213">
            <v>107.93563525649557</v>
          </cell>
          <cell r="AK213">
            <v>83.073469299348901</v>
          </cell>
          <cell r="AL213">
            <v>59.085671058434983</v>
          </cell>
          <cell r="AM213">
            <v>38.145983776957209</v>
          </cell>
          <cell r="AN213">
            <v>21.79563506921361</v>
          </cell>
          <cell r="AO213">
            <v>10.680472544958809</v>
          </cell>
          <cell r="AP213">
            <v>4.3013807751872708</v>
          </cell>
          <cell r="AS213">
            <v>5.6263063060126193</v>
          </cell>
          <cell r="AT213">
            <v>5.7388324321328721</v>
          </cell>
          <cell r="AU213">
            <v>5.8536090807755299</v>
          </cell>
          <cell r="AV213">
            <v>6.0233637441180194</v>
          </cell>
          <cell r="AW213">
            <v>6.0602414813269059</v>
          </cell>
          <cell r="AX213">
            <v>6.0602414813269059</v>
          </cell>
          <cell r="AY213">
            <v>6.0481209983642517</v>
          </cell>
          <cell r="AZ213">
            <v>6.0239285143707946</v>
          </cell>
          <cell r="BA213">
            <v>5.98778494328457</v>
          </cell>
          <cell r="BB213">
            <v>5.9398826637382935</v>
          </cell>
          <cell r="BC213">
            <v>5.8329647757910044</v>
          </cell>
          <cell r="BD213">
            <v>5.6113121143109463</v>
          </cell>
          <cell r="BE213">
            <v>5.2297428905378016</v>
          </cell>
          <cell r="BF213">
            <v>4.6649306583597188</v>
          </cell>
          <cell r="BG213">
            <v>3.9278716143388825</v>
          </cell>
          <cell r="BH213">
            <v>3.0715956024130056</v>
          </cell>
          <cell r="BI213">
            <v>2.1869760689180593</v>
          </cell>
        </row>
        <row r="214">
          <cell r="Y214">
            <v>1807.5334262544441</v>
          </cell>
          <cell r="Z214">
            <v>1697.9697965305343</v>
          </cell>
          <cell r="AA214">
            <v>1646.6590774034373</v>
          </cell>
          <cell r="AB214">
            <v>1588.6826274012337</v>
          </cell>
          <cell r="AC214">
            <v>1521.1093439158185</v>
          </cell>
          <cell r="AD214">
            <v>1428.9920607144431</v>
          </cell>
          <cell r="AE214">
            <v>1334.7188659920016</v>
          </cell>
          <cell r="AF214">
            <v>1235.6184884331562</v>
          </cell>
          <cell r="AG214">
            <v>1111.253125152256</v>
          </cell>
          <cell r="AH214">
            <v>965.76245111098251</v>
          </cell>
          <cell r="AI214">
            <v>806.18961136895086</v>
          </cell>
          <cell r="AJ214">
            <v>638.7514293885913</v>
          </cell>
          <cell r="AK214">
            <v>472.134105319387</v>
          </cell>
          <cell r="AL214">
            <v>319.27309475928303</v>
          </cell>
          <cell r="AM214">
            <v>193.64737294994518</v>
          </cell>
          <cell r="AN214">
            <v>102.3334361805482</v>
          </cell>
          <cell r="AO214">
            <v>45.407460689372648</v>
          </cell>
          <cell r="AP214">
            <v>16.059838115439064</v>
          </cell>
          <cell r="AS214">
            <v>4.3155253965861835</v>
          </cell>
          <cell r="AT214">
            <v>4.3862842908321724</v>
          </cell>
          <cell r="AU214">
            <v>4.4582033731560422</v>
          </cell>
          <cell r="AV214">
            <v>4.5206182203802268</v>
          </cell>
          <cell r="AW214">
            <v>4.5218919927725576</v>
          </cell>
          <cell r="AX214">
            <v>4.5218919927725576</v>
          </cell>
          <cell r="AY214">
            <v>4.5128482087870125</v>
          </cell>
          <cell r="AZ214">
            <v>4.4947968159518643</v>
          </cell>
          <cell r="BA214">
            <v>4.4678280350561534</v>
          </cell>
          <cell r="BB214">
            <v>4.4320854107757039</v>
          </cell>
          <cell r="BC214">
            <v>4.3523078733817409</v>
          </cell>
          <cell r="BD214">
            <v>4.1869201741932347</v>
          </cell>
          <cell r="BE214">
            <v>3.9022096023480946</v>
          </cell>
          <cell r="BF214">
            <v>3.4807709652945</v>
          </cell>
          <cell r="BG214">
            <v>2.9308091527779685</v>
          </cell>
          <cell r="BH214">
            <v>2.2918927574723709</v>
          </cell>
          <cell r="BI214">
            <v>1.6318276433203274</v>
          </cell>
        </row>
        <row r="215">
          <cell r="Y215">
            <v>238.37982129321796</v>
          </cell>
          <cell r="Z215">
            <v>239.75298834722713</v>
          </cell>
          <cell r="AA215">
            <v>240.21153538088345</v>
          </cell>
          <cell r="AB215">
            <v>237.06171352532618</v>
          </cell>
          <cell r="AC215">
            <v>232.94243440324783</v>
          </cell>
          <cell r="AD215">
            <v>224.11528091775858</v>
          </cell>
          <cell r="AE215">
            <v>214.89969964735687</v>
          </cell>
          <cell r="AF215">
            <v>204.79257663395563</v>
          </cell>
          <cell r="AG215">
            <v>191.63638708709607</v>
          </cell>
          <cell r="AH215">
            <v>175.56481923271951</v>
          </cell>
          <cell r="AI215">
            <v>156.95487166912389</v>
          </cell>
          <cell r="AJ215">
            <v>135.57241891522969</v>
          </cell>
          <cell r="AK215">
            <v>111.58964764444126</v>
          </cell>
          <cell r="AL215">
            <v>86.212216488948073</v>
          </cell>
          <cell r="AM215">
            <v>61.561185720806201</v>
          </cell>
          <cell r="AN215">
            <v>39.80347785498271</v>
          </cell>
          <cell r="AO215">
            <v>22.733858523774611</v>
          </cell>
          <cell r="AP215">
            <v>11.109197545546289</v>
          </cell>
          <cell r="AS215">
            <v>3.2409741861128811</v>
          </cell>
          <cell r="AT215">
            <v>3.342728968087799</v>
          </cell>
          <cell r="AU215">
            <v>3.4067058206300174</v>
          </cell>
          <cell r="AV215">
            <v>3.4680265254013576</v>
          </cell>
          <cell r="AW215">
            <v>3.4680879074882145</v>
          </cell>
          <cell r="AX215">
            <v>3.4680879074882145</v>
          </cell>
          <cell r="AY215">
            <v>3.4611517316732381</v>
          </cell>
          <cell r="AZ215">
            <v>3.447307124746545</v>
          </cell>
          <cell r="BA215">
            <v>3.4266232819980655</v>
          </cell>
          <cell r="BB215">
            <v>3.3992102957420811</v>
          </cell>
          <cell r="BC215">
            <v>3.3380245104187236</v>
          </cell>
          <cell r="BD215">
            <v>3.2111795790228119</v>
          </cell>
          <cell r="BE215">
            <v>2.9928193676492607</v>
          </cell>
          <cell r="BF215">
            <v>2.6695948759431403</v>
          </cell>
          <cell r="BG215">
            <v>2.2477988855441238</v>
          </cell>
          <cell r="BH215">
            <v>1.7577787284955044</v>
          </cell>
          <cell r="BI215">
            <v>1.2515384546887987</v>
          </cell>
        </row>
        <row r="216">
          <cell r="Y216">
            <v>1454.7414738190216</v>
          </cell>
          <cell r="Z216">
            <v>1390.2523720942966</v>
          </cell>
          <cell r="AA216">
            <v>1338.9759549401645</v>
          </cell>
          <cell r="AB216">
            <v>1281.9546116544968</v>
          </cell>
          <cell r="AC216">
            <v>1215.8668233626979</v>
          </cell>
          <cell r="AD216">
            <v>1136.891019761782</v>
          </cell>
          <cell r="AE216">
            <v>1051.1661295898073</v>
          </cell>
          <cell r="AF216">
            <v>962.26221310588255</v>
          </cell>
          <cell r="AG216">
            <v>852.11486870173997</v>
          </cell>
          <cell r="AH216">
            <v>725.33407224532755</v>
          </cell>
          <cell r="AI216">
            <v>589.18383298958508</v>
          </cell>
          <cell r="AJ216">
            <v>450.83854822973825</v>
          </cell>
          <cell r="AK216">
            <v>318.8753614492926</v>
          </cell>
          <cell r="AL216">
            <v>203.97516114012046</v>
          </cell>
          <cell r="AM216">
            <v>115.39189554690599</v>
          </cell>
          <cell r="AN216">
            <v>55.806848772120006</v>
          </cell>
          <cell r="AO216">
            <v>22.063876493883093</v>
          </cell>
          <cell r="AP216">
            <v>6.6734189665480628</v>
          </cell>
          <cell r="AS216">
            <v>5.5381839207229184</v>
          </cell>
          <cell r="AT216">
            <v>5.6289899603933762</v>
          </cell>
          <cell r="AU216">
            <v>5.7212848882912137</v>
          </cell>
          <cell r="AV216">
            <v>5.7956615918389991</v>
          </cell>
          <cell r="AW216">
            <v>5.824093989287964</v>
          </cell>
          <cell r="AX216">
            <v>5.824093989287964</v>
          </cell>
          <cell r="AY216">
            <v>5.812445801309388</v>
          </cell>
          <cell r="AZ216">
            <v>5.7891960181041506</v>
          </cell>
          <cell r="BA216">
            <v>5.7544608419955257</v>
          </cell>
          <cell r="BB216">
            <v>5.7084251552595617</v>
          </cell>
          <cell r="BC216">
            <v>5.6056735024648896</v>
          </cell>
          <cell r="BD216">
            <v>5.3926579093712235</v>
          </cell>
          <cell r="BE216">
            <v>5.0259571715339799</v>
          </cell>
          <cell r="BF216">
            <v>4.4831537970083097</v>
          </cell>
          <cell r="BG216">
            <v>3.7748154970809962</v>
          </cell>
          <cell r="BH216">
            <v>2.9519057187173381</v>
          </cell>
          <cell r="BI216">
            <v>2.1017568717267441</v>
          </cell>
        </row>
        <row r="217">
          <cell r="Y217">
            <v>1106.8633126575778</v>
          </cell>
          <cell r="Z217">
            <v>1025.9305717826117</v>
          </cell>
          <cell r="AA217">
            <v>993.41040754720859</v>
          </cell>
          <cell r="AB217">
            <v>955.04144717631368</v>
          </cell>
          <cell r="AC217">
            <v>911.44347678247561</v>
          </cell>
          <cell r="AD217">
            <v>858.72549342866228</v>
          </cell>
          <cell r="AE217">
            <v>781.36128819987061</v>
          </cell>
          <cell r="AF217">
            <v>702.70719016745932</v>
          </cell>
          <cell r="AG217">
            <v>607.14829228197061</v>
          </cell>
          <cell r="AH217">
            <v>499.92657347773638</v>
          </cell>
          <cell r="AI217">
            <v>388.58540815255094</v>
          </cell>
          <cell r="AJ217">
            <v>280.93013351751551</v>
          </cell>
          <cell r="AK217">
            <v>184.76086297683582</v>
          </cell>
          <cell r="AL217">
            <v>107.66436425194212</v>
          </cell>
          <cell r="AM217">
            <v>54.063987982809671</v>
          </cell>
          <cell r="AN217">
            <v>22.372531185108318</v>
          </cell>
          <cell r="AO217">
            <v>7.1601430838380828</v>
          </cell>
          <cell r="AP217">
            <v>1.5944046511607466</v>
          </cell>
          <cell r="AS217">
            <v>2.3149676397170142</v>
          </cell>
          <cell r="AT217">
            <v>2.3913615718276757</v>
          </cell>
          <cell r="AU217">
            <v>2.4702765036979888</v>
          </cell>
          <cell r="AV217">
            <v>2.551795628320022</v>
          </cell>
          <cell r="AW217">
            <v>2.6219865812864538</v>
          </cell>
          <cell r="AX217">
            <v>2.6219865812864538</v>
          </cell>
          <cell r="AY217">
            <v>2.6167426081238809</v>
          </cell>
          <cell r="AZ217">
            <v>2.6062756376913856</v>
          </cell>
          <cell r="BA217">
            <v>2.5906379838652374</v>
          </cell>
          <cell r="BB217">
            <v>2.5699128799943156</v>
          </cell>
          <cell r="BC217">
            <v>2.5236544481544181</v>
          </cell>
          <cell r="BD217">
            <v>2.42775557912455</v>
          </cell>
          <cell r="BE217">
            <v>2.2626681997440805</v>
          </cell>
          <cell r="BF217">
            <v>2.0183000341717197</v>
          </cell>
          <cell r="BG217">
            <v>1.6994086287725876</v>
          </cell>
          <cell r="BH217">
            <v>1.3289375477001633</v>
          </cell>
          <cell r="BI217">
            <v>0.94620353396251589</v>
          </cell>
        </row>
        <row r="218">
          <cell r="Y218">
            <v>1567.5846848129866</v>
          </cell>
          <cell r="Z218">
            <v>1494.0237712727744</v>
          </cell>
          <cell r="AA218">
            <v>1456.7753593386615</v>
          </cell>
          <cell r="AB218">
            <v>1418.506371680138</v>
          </cell>
          <cell r="AC218">
            <v>1365.8030251507134</v>
          </cell>
          <cell r="AD218">
            <v>1294.7114069302518</v>
          </cell>
          <cell r="AE218">
            <v>1207.4518347758394</v>
          </cell>
          <cell r="AF218">
            <v>1115.9163289464072</v>
          </cell>
          <cell r="AG218">
            <v>1001.2691785042909</v>
          </cell>
          <cell r="AH218">
            <v>867.47609781602182</v>
          </cell>
          <cell r="AI218">
            <v>721.19674975098951</v>
          </cell>
          <cell r="AJ218">
            <v>568.45556855617872</v>
          </cell>
          <cell r="AK218">
            <v>417.43829327114207</v>
          </cell>
          <cell r="AL218">
            <v>279.97957004821359</v>
          </cell>
          <cell r="AM218">
            <v>168.08826141382428</v>
          </cell>
          <cell r="AN218">
            <v>87.68816044986076</v>
          </cell>
          <cell r="AO218">
            <v>38.268269707720584</v>
          </cell>
          <cell r="AP218">
            <v>13.238619760106909</v>
          </cell>
          <cell r="AS218">
            <v>0.45808321247464173</v>
          </cell>
          <cell r="AT218">
            <v>0.46861912636155845</v>
          </cell>
          <cell r="AU218">
            <v>0.48127184277332047</v>
          </cell>
          <cell r="AV218">
            <v>0.49137855147156018</v>
          </cell>
          <cell r="AW218">
            <v>0.49666330878179943</v>
          </cell>
          <cell r="AX218">
            <v>0.49666330878179943</v>
          </cell>
          <cell r="AY218">
            <v>0.49566998216423586</v>
          </cell>
          <cell r="AZ218">
            <v>0.49368730223557888</v>
          </cell>
          <cell r="BA218">
            <v>0.4907251784221654</v>
          </cell>
          <cell r="BB218">
            <v>0.48679937699478809</v>
          </cell>
          <cell r="BC218">
            <v>0.47803698820888191</v>
          </cell>
          <cell r="BD218">
            <v>0.45987158265694439</v>
          </cell>
          <cell r="BE218">
            <v>0.42860031503627216</v>
          </cell>
          <cell r="BF218">
            <v>0.38231148101235474</v>
          </cell>
          <cell r="BG218">
            <v>0.32190626701240266</v>
          </cell>
          <cell r="BH218">
            <v>0.2517307008036988</v>
          </cell>
          <cell r="BI218">
            <v>0.17923225897223349</v>
          </cell>
        </row>
        <row r="219">
          <cell r="Y219">
            <v>3920.9383887896388</v>
          </cell>
          <cell r="Z219">
            <v>3470.0767222026993</v>
          </cell>
          <cell r="AA219">
            <v>3242.6894693742729</v>
          </cell>
          <cell r="AB219">
            <v>2995.8549234374523</v>
          </cell>
          <cell r="AC219">
            <v>2674.2014249998056</v>
          </cell>
          <cell r="AD219">
            <v>2360.9717186012585</v>
          </cell>
          <cell r="AE219">
            <v>2061.0252908610305</v>
          </cell>
          <cell r="AF219">
            <v>1770.1525831888443</v>
          </cell>
          <cell r="AG219">
            <v>1433.6076594688275</v>
          </cell>
          <cell r="AH219">
            <v>1080.1214718467047</v>
          </cell>
          <cell r="AI219">
            <v>744.43945883066351</v>
          </cell>
          <cell r="AJ219">
            <v>459.10135984060787</v>
          </cell>
          <cell r="AK219">
            <v>244.63442206855464</v>
          </cell>
          <cell r="AL219">
            <v>107.5081670253121</v>
          </cell>
          <cell r="AM219">
            <v>36.795199656837653</v>
          </cell>
          <cell r="AN219">
            <v>8.7643735810824595</v>
          </cell>
          <cell r="AO219">
            <v>1.1443352136635694</v>
          </cell>
          <cell r="AP219">
            <v>2.515163354816875E-2</v>
          </cell>
          <cell r="AS219">
            <v>31.070134270090104</v>
          </cell>
          <cell r="AT219">
            <v>31.846887626842353</v>
          </cell>
          <cell r="AU219">
            <v>32.61121292988657</v>
          </cell>
          <cell r="AV219">
            <v>32.61121292988657</v>
          </cell>
          <cell r="AW219">
            <v>32.61121292988657</v>
          </cell>
          <cell r="AX219">
            <v>32.61121292988657</v>
          </cell>
          <cell r="AY219">
            <v>32.545990504026797</v>
          </cell>
          <cell r="AZ219">
            <v>32.415806542010692</v>
          </cell>
          <cell r="BA219">
            <v>32.221311702758626</v>
          </cell>
          <cell r="BB219">
            <v>31.963541209136558</v>
          </cell>
          <cell r="BC219">
            <v>31.388197467372098</v>
          </cell>
          <cell r="BD219">
            <v>30.195445963611956</v>
          </cell>
          <cell r="BE219">
            <v>28.14215563808634</v>
          </cell>
          <cell r="BF219">
            <v>25.102802829173012</v>
          </cell>
          <cell r="BG219">
            <v>21.136559982163671</v>
          </cell>
          <cell r="BH219">
            <v>16.528789906051987</v>
          </cell>
          <cell r="BI219">
            <v>11.768498413109011</v>
          </cell>
        </row>
        <row r="220">
          <cell r="Y220">
            <v>133.66592608149202</v>
          </cell>
          <cell r="Z220">
            <v>120.12140484544638</v>
          </cell>
          <cell r="AA220">
            <v>113.37619016384534</v>
          </cell>
          <cell r="AB220">
            <v>108.61511944917807</v>
          </cell>
          <cell r="AC220">
            <v>101.04812988894496</v>
          </cell>
          <cell r="AD220">
            <v>91.806222340785681</v>
          </cell>
          <cell r="AE220">
            <v>82.548696105359824</v>
          </cell>
          <cell r="AF220">
            <v>73.267663217093386</v>
          </cell>
          <cell r="AG220">
            <v>62.150787994164887</v>
          </cell>
          <cell r="AH220">
            <v>49.910363039507068</v>
          </cell>
          <cell r="AI220">
            <v>37.516354702306351</v>
          </cell>
          <cell r="AJ220">
            <v>25.963503158456678</v>
          </cell>
          <cell r="AK220">
            <v>16.133121970100508</v>
          </cell>
          <cell r="AL220">
            <v>8.7290265984982902</v>
          </cell>
          <cell r="AM220">
            <v>3.9774134907050804</v>
          </cell>
          <cell r="AN220">
            <v>1.4427818932764416</v>
          </cell>
          <cell r="AO220">
            <v>0.38225244268315633</v>
          </cell>
          <cell r="AP220">
            <v>6.2809218587169799E-2</v>
          </cell>
          <cell r="AS220">
            <v>6.7299707236868178</v>
          </cell>
          <cell r="AT220">
            <v>6.8309202845421195</v>
          </cell>
          <cell r="AU220">
            <v>7.094648940241278</v>
          </cell>
          <cell r="AV220">
            <v>7.2152579722253787</v>
          </cell>
          <cell r="AW220">
            <v>7.2272592008065351</v>
          </cell>
          <cell r="AX220">
            <v>7.2272592008065351</v>
          </cell>
          <cell r="AY220">
            <v>7.2128046824049221</v>
          </cell>
          <cell r="AZ220">
            <v>7.1839534636753024</v>
          </cell>
          <cell r="BA220">
            <v>7.1408497428932503</v>
          </cell>
          <cell r="BB220">
            <v>7.0837229449501038</v>
          </cell>
          <cell r="BC220">
            <v>6.956215931941002</v>
          </cell>
          <cell r="BD220">
            <v>6.6918797265272438</v>
          </cell>
          <cell r="BE220">
            <v>6.2368319051233909</v>
          </cell>
          <cell r="BF220">
            <v>5.5632540593700641</v>
          </cell>
          <cell r="BG220">
            <v>4.6842599179895936</v>
          </cell>
          <cell r="BH220">
            <v>3.6630912558678612</v>
          </cell>
          <cell r="BI220">
            <v>2.6081209741779161</v>
          </cell>
        </row>
        <row r="221">
          <cell r="Y221">
            <v>786.25921376206281</v>
          </cell>
          <cell r="Z221">
            <v>692.89862380992395</v>
          </cell>
          <cell r="AA221">
            <v>651.37950540481972</v>
          </cell>
          <cell r="AB221">
            <v>602.80381785229952</v>
          </cell>
          <cell r="AC221">
            <v>535.59814972254242</v>
          </cell>
          <cell r="AD221">
            <v>470.45476746496701</v>
          </cell>
          <cell r="AE221">
            <v>408.39170653588724</v>
          </cell>
          <cell r="AF221">
            <v>348.57378045274322</v>
          </cell>
          <cell r="AG221">
            <v>279.81130741476335</v>
          </cell>
          <cell r="AH221">
            <v>208.23341988238147</v>
          </cell>
          <cell r="AI221">
            <v>141.0975290010563</v>
          </cell>
          <cell r="AJ221">
            <v>85.036969104157336</v>
          </cell>
          <cell r="AK221">
            <v>43.911227521330389</v>
          </cell>
          <cell r="AL221">
            <v>18.46703841362207</v>
          </cell>
          <cell r="AM221">
            <v>5.930646913132497</v>
          </cell>
          <cell r="AN221">
            <v>1.2751513718960317</v>
          </cell>
          <cell r="AO221">
            <v>0.13459883877282525</v>
          </cell>
          <cell r="AP221">
            <v>-6.0755165991035944E-4</v>
          </cell>
          <cell r="AS221">
            <v>2.7592972879656843</v>
          </cell>
          <cell r="AT221">
            <v>2.8558726930444829</v>
          </cell>
          <cell r="AU221">
            <v>2.9415488738358175</v>
          </cell>
          <cell r="AV221">
            <v>2.9415488738358175</v>
          </cell>
          <cell r="AW221">
            <v>2.9415488738358175</v>
          </cell>
          <cell r="AX221">
            <v>2.9415488738358175</v>
          </cell>
          <cell r="AY221">
            <v>2.9356657760881459</v>
          </cell>
          <cell r="AZ221">
            <v>2.9239231129837933</v>
          </cell>
          <cell r="BA221">
            <v>2.9063795743058907</v>
          </cell>
          <cell r="BB221">
            <v>2.8831285377114435</v>
          </cell>
          <cell r="BC221">
            <v>2.8312322240326373</v>
          </cell>
          <cell r="BD221">
            <v>2.723645399519397</v>
          </cell>
          <cell r="BE221">
            <v>2.5384375123520777</v>
          </cell>
          <cell r="BF221">
            <v>2.2642862610180532</v>
          </cell>
          <cell r="BG221">
            <v>1.9065290317772006</v>
          </cell>
          <cell r="BH221">
            <v>1.4909057028497705</v>
          </cell>
          <cell r="BI221">
            <v>1.0615248604290362</v>
          </cell>
        </row>
        <row r="222">
          <cell r="Y222">
            <v>422.2974887072686</v>
          </cell>
          <cell r="Z222">
            <v>398.43151739847178</v>
          </cell>
          <cell r="AA222">
            <v>391.75409255246279</v>
          </cell>
          <cell r="AB222">
            <v>385.08814197367019</v>
          </cell>
          <cell r="AC222">
            <v>368.20221197762447</v>
          </cell>
          <cell r="AD222">
            <v>352.19143841086088</v>
          </cell>
          <cell r="AE222">
            <v>329.19274672386564</v>
          </cell>
          <cell r="AF222">
            <v>304.99239208775606</v>
          </cell>
          <cell r="AG222">
            <v>274.59424845619083</v>
          </cell>
          <cell r="AH222">
            <v>238.99148393014718</v>
          </cell>
          <cell r="AI222">
            <v>199.88464216603927</v>
          </cell>
          <cell r="AJ222">
            <v>158.75558600036194</v>
          </cell>
          <cell r="AK222">
            <v>117.70380659283899</v>
          </cell>
          <cell r="AL222">
            <v>79.90110548562113</v>
          </cell>
          <cell r="AM222">
            <v>48.693781183840514</v>
          </cell>
          <cell r="AN222">
            <v>25.887438540235021</v>
          </cell>
          <cell r="AO222">
            <v>11.575746004458846</v>
          </cell>
          <cell r="AP222">
            <v>4.1362750883897439</v>
          </cell>
          <cell r="AS222">
            <v>0.67673233597920668</v>
          </cell>
          <cell r="AT222">
            <v>0.69703430605858285</v>
          </cell>
          <cell r="AU222">
            <v>0.72143050677063325</v>
          </cell>
          <cell r="AV222">
            <v>0.73008767285188081</v>
          </cell>
          <cell r="AW222">
            <v>0.74307864342814867</v>
          </cell>
          <cell r="AX222">
            <v>0.74307864342814867</v>
          </cell>
          <cell r="AY222">
            <v>0.74159248614129236</v>
          </cell>
          <cell r="AZ222">
            <v>0.73862611619672724</v>
          </cell>
          <cell r="BA222">
            <v>0.73419435949954692</v>
          </cell>
          <cell r="BB222">
            <v>0.72832080462355053</v>
          </cell>
          <cell r="BC222">
            <v>0.71521103014032661</v>
          </cell>
          <cell r="BD222">
            <v>0.68803301099499414</v>
          </cell>
          <cell r="BE222">
            <v>0.64124676624733445</v>
          </cell>
          <cell r="BF222">
            <v>0.5719921154926223</v>
          </cell>
          <cell r="BG222">
            <v>0.48161736124478788</v>
          </cell>
          <cell r="BH222">
            <v>0.37662477649342402</v>
          </cell>
          <cell r="BI222">
            <v>0.26815684086331781</v>
          </cell>
        </row>
        <row r="223">
          <cell r="Y223">
            <v>1299.6451110609175</v>
          </cell>
          <cell r="Z223">
            <v>1181.0311666752646</v>
          </cell>
          <cell r="AA223">
            <v>1122.8065822122583</v>
          </cell>
          <cell r="AB223">
            <v>1059.5567876353607</v>
          </cell>
          <cell r="AC223">
            <v>976.30193173309067</v>
          </cell>
          <cell r="AD223">
            <v>892.61246302655059</v>
          </cell>
          <cell r="AE223">
            <v>809.62094849533355</v>
          </cell>
          <cell r="AF223">
            <v>725.56499258559893</v>
          </cell>
          <cell r="AG223">
            <v>623.83204159301795</v>
          </cell>
          <cell r="AH223">
            <v>510.25704013794962</v>
          </cell>
          <cell r="AI223">
            <v>393.10782025658295</v>
          </cell>
          <cell r="AJ223">
            <v>280.93971570575457</v>
          </cell>
          <cell r="AK223">
            <v>182.0301822482937</v>
          </cell>
          <cell r="AL223">
            <v>104.03780058774707</v>
          </cell>
          <cell r="AM223">
            <v>50.944501635711646</v>
          </cell>
          <cell r="AN223">
            <v>20.383325787253934</v>
          </cell>
          <cell r="AO223">
            <v>6.2220751460248751</v>
          </cell>
          <cell r="AP223">
            <v>1.2880519954853245</v>
          </cell>
          <cell r="AS223">
            <v>8.6006916200714176</v>
          </cell>
          <cell r="AT223">
            <v>8.7417119201190072</v>
          </cell>
          <cell r="AU223">
            <v>8.8850444441020642</v>
          </cell>
          <cell r="AV223">
            <v>8.8850444441020642</v>
          </cell>
          <cell r="AW223">
            <v>8.8850444441020642</v>
          </cell>
          <cell r="AX223">
            <v>8.8850444441020642</v>
          </cell>
          <cell r="AY223">
            <v>8.8672743552138602</v>
          </cell>
          <cell r="AZ223">
            <v>8.831805257793004</v>
          </cell>
          <cell r="BA223">
            <v>8.778814426246246</v>
          </cell>
          <cell r="BB223">
            <v>8.7085839108362766</v>
          </cell>
          <cell r="BC223">
            <v>8.551829400441223</v>
          </cell>
          <cell r="BD223">
            <v>8.2268598832244564</v>
          </cell>
          <cell r="BE223">
            <v>7.6674334111651925</v>
          </cell>
          <cell r="BF223">
            <v>6.8393506027593514</v>
          </cell>
          <cell r="BG223">
            <v>5.758733207523373</v>
          </cell>
          <cell r="BH223">
            <v>4.5033293682832767</v>
          </cell>
          <cell r="BI223">
            <v>3.2063705102176918</v>
          </cell>
        </row>
        <row r="224">
          <cell r="Y224">
            <v>280.44734179922801</v>
          </cell>
          <cell r="Z224">
            <v>261.852276303228</v>
          </cell>
          <cell r="AA224">
            <v>257.3278453781864</v>
          </cell>
          <cell r="AB224">
            <v>255.55598776832764</v>
          </cell>
          <cell r="AC224">
            <v>250.78968150748412</v>
          </cell>
          <cell r="AD224">
            <v>242.98428011306765</v>
          </cell>
          <cell r="AE224">
            <v>222.15404242603881</v>
          </cell>
          <cell r="AF224">
            <v>201.25588875749497</v>
          </cell>
          <cell r="AG224">
            <v>175.87831646265977</v>
          </cell>
          <cell r="AH224">
            <v>147.15513973792847</v>
          </cell>
          <cell r="AI224">
            <v>116.84718994218585</v>
          </cell>
          <cell r="AJ224">
            <v>87.517279347591852</v>
          </cell>
          <cell r="AK224">
            <v>61.173019310518093</v>
          </cell>
          <cell r="AL224">
            <v>39.358552732045297</v>
          </cell>
          <cell r="AM224">
            <v>22.990434557624255</v>
          </cell>
          <cell r="AN224">
            <v>11.865535330695376</v>
          </cell>
          <cell r="AO224">
            <v>5.1957218873427395</v>
          </cell>
          <cell r="AP224">
            <v>1.7979736945654001</v>
          </cell>
          <cell r="AS224">
            <v>1.996924142541971</v>
          </cell>
          <cell r="AT224">
            <v>2.0867857289563596</v>
          </cell>
          <cell r="AU224">
            <v>2.2188046028244122</v>
          </cell>
          <cell r="AV224">
            <v>2.3474952697882281</v>
          </cell>
          <cell r="AW224">
            <v>2.4696259927089108</v>
          </cell>
          <cell r="AX224">
            <v>2.4696259927089108</v>
          </cell>
          <cell r="AY224">
            <v>2.4696259927089108</v>
          </cell>
          <cell r="AZ224">
            <v>2.4696259927089108</v>
          </cell>
          <cell r="BA224">
            <v>2.4696259927089108</v>
          </cell>
          <cell r="BB224">
            <v>2.4696259927089108</v>
          </cell>
          <cell r="BC224">
            <v>2.4696259927089108</v>
          </cell>
          <cell r="BD224">
            <v>2.4696259927089108</v>
          </cell>
          <cell r="BE224">
            <v>2.4696259927089108</v>
          </cell>
          <cell r="BF224">
            <v>2.4696259927089108</v>
          </cell>
          <cell r="BG224">
            <v>2.4696259927089108</v>
          </cell>
          <cell r="BH224">
            <v>2.4696259927089108</v>
          </cell>
          <cell r="BI224">
            <v>2.4696259927089108</v>
          </cell>
        </row>
        <row r="240">
          <cell r="Y240">
            <v>581.24862850519014</v>
          </cell>
          <cell r="Z240">
            <v>582.99237439070566</v>
          </cell>
          <cell r="AA240">
            <v>591.73726000656609</v>
          </cell>
          <cell r="AB240">
            <v>608.85492611509119</v>
          </cell>
          <cell r="AC240">
            <v>623.40597341181262</v>
          </cell>
          <cell r="AD240">
            <v>636.4664776949752</v>
          </cell>
          <cell r="AE240">
            <v>649.16173256173249</v>
          </cell>
          <cell r="AF240">
            <v>10.269016866646844</v>
          </cell>
          <cell r="AG240">
            <v>11.661211243948237</v>
          </cell>
          <cell r="AH240">
            <v>11.845416187265004</v>
          </cell>
          <cell r="AI240">
            <v>11.341872253594167</v>
          </cell>
          <cell r="AJ240">
            <v>10.830774349221649</v>
          </cell>
          <cell r="AK240">
            <v>10.739660954282257</v>
          </cell>
          <cell r="AL240" t="e">
            <v>#REF!</v>
          </cell>
          <cell r="AM240" t="e">
            <v>#REF!</v>
          </cell>
          <cell r="AN240" t="e">
            <v>#REF!</v>
          </cell>
          <cell r="AO240" t="e">
            <v>#REF!</v>
          </cell>
          <cell r="AP240" t="e">
            <v>#REF!</v>
          </cell>
          <cell r="AR240">
            <v>0.47882842736883524</v>
          </cell>
          <cell r="AS240">
            <v>0.48840499591621195</v>
          </cell>
          <cell r="AT240">
            <v>0.49817309583453617</v>
          </cell>
          <cell r="AU240">
            <v>0.5081365577512269</v>
          </cell>
          <cell r="AV240">
            <v>0.51829928890625143</v>
          </cell>
          <cell r="AW240">
            <v>0.52866527468437652</v>
          </cell>
          <cell r="AX240">
            <v>0.53923858017806403</v>
          </cell>
          <cell r="AY240">
            <v>0.55002335178162531</v>
          </cell>
          <cell r="AZ240">
            <v>0.56102381881725782</v>
          </cell>
          <cell r="BA240">
            <v>0.57224429519360298</v>
          </cell>
          <cell r="BB240">
            <v>0.58368918109747503</v>
          </cell>
          <cell r="BC240">
            <v>0.59536296471942451</v>
          </cell>
          <cell r="BD240">
            <v>0.60727022401381303</v>
          </cell>
          <cell r="BE240">
            <v>0.61941562849408927</v>
          </cell>
          <cell r="BF240">
            <v>0.63180394106397109</v>
          </cell>
          <cell r="BG240">
            <v>0.64444001988525057</v>
          </cell>
          <cell r="BH240">
            <v>0.65732882028295558</v>
          </cell>
          <cell r="BI240">
            <v>0.67047539668861467</v>
          </cell>
        </row>
        <row r="241">
          <cell r="Y241">
            <v>1323.5183470204013</v>
          </cell>
          <cell r="Z241">
            <v>2791.3001938660263</v>
          </cell>
          <cell r="AA241">
            <v>2880.6218000697399</v>
          </cell>
          <cell r="AB241">
            <v>2961.057410910571</v>
          </cell>
          <cell r="AC241">
            <v>3019.9226628053543</v>
          </cell>
          <cell r="AD241">
            <v>3080.1650626415658</v>
          </cell>
          <cell r="AE241">
            <v>3123.087133342392</v>
          </cell>
          <cell r="AF241">
            <v>69.981057294890419</v>
          </cell>
          <cell r="AG241">
            <v>34.619280897917449</v>
          </cell>
          <cell r="AH241">
            <v>39.474164641130351</v>
          </cell>
          <cell r="AI241">
            <v>55.155430082093488</v>
          </cell>
          <cell r="AJ241">
            <v>49.597655248742072</v>
          </cell>
          <cell r="AK241">
            <v>50.254653296811227</v>
          </cell>
          <cell r="AL241" t="e">
            <v>#REF!</v>
          </cell>
          <cell r="AM241" t="e">
            <v>#REF!</v>
          </cell>
          <cell r="AN241" t="e">
            <v>#REF!</v>
          </cell>
          <cell r="AO241" t="e">
            <v>#REF!</v>
          </cell>
          <cell r="AP241" t="e">
            <v>#REF!</v>
          </cell>
          <cell r="AR241">
            <v>1.990680034736596</v>
          </cell>
          <cell r="AS241">
            <v>2.0304936354313279</v>
          </cell>
          <cell r="AT241">
            <v>2.0711035081399545</v>
          </cell>
          <cell r="AU241">
            <v>2.1125255783027534</v>
          </cell>
          <cell r="AV241">
            <v>2.1547760898688084</v>
          </cell>
          <cell r="AW241">
            <v>2.1978716116661845</v>
          </cell>
          <cell r="AX241">
            <v>2.2418290438995081</v>
          </cell>
          <cell r="AY241">
            <v>2.2866656247774984</v>
          </cell>
          <cell r="AZ241">
            <v>2.3323989372730485</v>
          </cell>
          <cell r="BA241">
            <v>2.3790469160185097</v>
          </cell>
          <cell r="BB241">
            <v>2.42662785433888</v>
          </cell>
          <cell r="BC241">
            <v>2.4751604114256578</v>
          </cell>
          <cell r="BD241">
            <v>2.524663619654171</v>
          </cell>
          <cell r="BE241">
            <v>2.5751568920472545</v>
          </cell>
          <cell r="BF241">
            <v>2.6266600298881997</v>
          </cell>
          <cell r="BG241">
            <v>2.6791932304859638</v>
          </cell>
          <cell r="BH241">
            <v>2.7327770950956833</v>
          </cell>
          <cell r="BI241">
            <v>2.7874326369975972</v>
          </cell>
        </row>
        <row r="242">
          <cell r="Y242">
            <v>496.83233250215335</v>
          </cell>
          <cell r="Z242">
            <v>510.74363781221365</v>
          </cell>
          <cell r="AA242">
            <v>516.36181782814788</v>
          </cell>
          <cell r="AB242">
            <v>528.18595677883832</v>
          </cell>
          <cell r="AC242">
            <v>536.56329077601788</v>
          </cell>
          <cell r="AD242">
            <v>554.25550255617964</v>
          </cell>
          <cell r="AE242">
            <v>573.64066824022848</v>
          </cell>
          <cell r="AF242">
            <v>3.4651109653313759</v>
          </cell>
          <cell r="AG242">
            <v>1.9828836021058813</v>
          </cell>
          <cell r="AH242">
            <v>0.88697118875496572</v>
          </cell>
          <cell r="AI242">
            <v>0.98682545709342684</v>
          </cell>
          <cell r="AJ242">
            <v>0.77124557346284106</v>
          </cell>
          <cell r="AK242">
            <v>0.78299279358203422</v>
          </cell>
          <cell r="AL242" t="e">
            <v>#REF!</v>
          </cell>
          <cell r="AM242" t="e">
            <v>#REF!</v>
          </cell>
          <cell r="AN242" t="e">
            <v>#REF!</v>
          </cell>
          <cell r="AO242" t="e">
            <v>#REF!</v>
          </cell>
          <cell r="AP242" t="e">
            <v>#REF!</v>
          </cell>
          <cell r="AR242">
            <v>7.8008447341311413</v>
          </cell>
          <cell r="AS242">
            <v>7.8008447341311413</v>
          </cell>
          <cell r="AT242">
            <v>7.8008447341311413</v>
          </cell>
          <cell r="AU242">
            <v>7.8008447341311413</v>
          </cell>
          <cell r="AV242">
            <v>7.8008447341311413</v>
          </cell>
          <cell r="AW242">
            <v>7.8008447341311413</v>
          </cell>
          <cell r="AX242">
            <v>7.8008447341311413</v>
          </cell>
          <cell r="AY242">
            <v>7.8008447341311413</v>
          </cell>
          <cell r="AZ242">
            <v>7.8008447341311413</v>
          </cell>
          <cell r="BA242">
            <v>7.8008447341311413</v>
          </cell>
          <cell r="BB242">
            <v>7.8008447341311413</v>
          </cell>
          <cell r="BC242">
            <v>7.8008447341311413</v>
          </cell>
          <cell r="BD242">
            <v>7.8008447341311413</v>
          </cell>
          <cell r="BE242">
            <v>7.8008447341311413</v>
          </cell>
          <cell r="BF242">
            <v>7.8008447341311413</v>
          </cell>
          <cell r="BG242">
            <v>7.8008447341311413</v>
          </cell>
          <cell r="BH242">
            <v>7.8008447341311413</v>
          </cell>
          <cell r="BI242">
            <v>7.8008447341311413</v>
          </cell>
        </row>
        <row r="243">
          <cell r="Y243">
            <v>169.85144597855836</v>
          </cell>
          <cell r="Z243">
            <v>179.0234240614005</v>
          </cell>
          <cell r="AA243">
            <v>182.42486911856707</v>
          </cell>
          <cell r="AB243">
            <v>188.80183855686005</v>
          </cell>
          <cell r="AC243">
            <v>196.15966405369616</v>
          </cell>
          <cell r="AD243">
            <v>203.4138173717393</v>
          </cell>
          <cell r="AE243">
            <v>208.49021726530702</v>
          </cell>
          <cell r="AF243">
            <v>19.285456611114078</v>
          </cell>
          <cell r="AG243">
            <v>7.8390813318833654</v>
          </cell>
          <cell r="AH243">
            <v>8.4412593093751802</v>
          </cell>
          <cell r="AI243">
            <v>8.8255160456766255</v>
          </cell>
          <cell r="AJ243">
            <v>9.3168389895155403</v>
          </cell>
          <cell r="AK243">
            <v>9.8108149426461857</v>
          </cell>
          <cell r="AL243" t="e">
            <v>#REF!</v>
          </cell>
          <cell r="AM243" t="e">
            <v>#REF!</v>
          </cell>
          <cell r="AN243" t="e">
            <v>#REF!</v>
          </cell>
          <cell r="AO243" t="e">
            <v>#REF!</v>
          </cell>
          <cell r="AP243" t="e">
            <v>#REF!</v>
          </cell>
          <cell r="AR243">
            <v>1.9709498469205404</v>
          </cell>
          <cell r="AS243">
            <v>2.0103688438589513</v>
          </cell>
          <cell r="AT243">
            <v>2.0505762207361302</v>
          </cell>
          <cell r="AU243">
            <v>2.0915877451508527</v>
          </cell>
          <cell r="AV243">
            <v>2.1334195000538698</v>
          </cell>
          <cell r="AW243">
            <v>2.1760878900549474</v>
          </cell>
          <cell r="AX243">
            <v>2.2196096478560463</v>
          </cell>
          <cell r="AY243">
            <v>2.2640018408131675</v>
          </cell>
          <cell r="AZ243">
            <v>2.3092818776294308</v>
          </cell>
          <cell r="BA243">
            <v>2.3554675151820197</v>
          </cell>
          <cell r="BB243">
            <v>2.4025768654856603</v>
          </cell>
          <cell r="BC243">
            <v>2.4506284027953735</v>
          </cell>
          <cell r="BD243">
            <v>2.499640970851281</v>
          </cell>
          <cell r="BE243">
            <v>2.5496337902683068</v>
          </cell>
          <cell r="BF243">
            <v>2.6006264660736731</v>
          </cell>
          <cell r="BG243">
            <v>2.6526389953951468</v>
          </cell>
          <cell r="BH243">
            <v>2.7056917753030496</v>
          </cell>
          <cell r="BI243">
            <v>2.7598056108091105</v>
          </cell>
        </row>
        <row r="244">
          <cell r="Y244">
            <v>4.2</v>
          </cell>
          <cell r="Z244">
            <v>4.6191644910206602</v>
          </cell>
          <cell r="AA244">
            <v>4.7577394257512795</v>
          </cell>
          <cell r="AB244">
            <v>4.8858091622858444</v>
          </cell>
          <cell r="AC244">
            <v>5.0271217965181112</v>
          </cell>
          <cell r="AD244">
            <v>5.1022207423223636</v>
          </cell>
          <cell r="AE244">
            <v>5.1784321160107414</v>
          </cell>
          <cell r="AF244">
            <v>0.21840925001241152</v>
          </cell>
          <cell r="AG244">
            <v>0.2382069022195609</v>
          </cell>
          <cell r="AH244">
            <v>0.2592654540991346</v>
          </cell>
          <cell r="AI244">
            <v>0.28407710642263201</v>
          </cell>
          <cell r="AJ244">
            <v>0.30818862368725297</v>
          </cell>
          <cell r="AK244">
            <v>0.33363347404264498</v>
          </cell>
          <cell r="AL244" t="e">
            <v>#REF!</v>
          </cell>
          <cell r="AM244" t="e">
            <v>#REF!</v>
          </cell>
          <cell r="AN244" t="e">
            <v>#REF!</v>
          </cell>
          <cell r="AO244" t="e">
            <v>#REF!</v>
          </cell>
          <cell r="AP244" t="e">
            <v>#REF!</v>
          </cell>
          <cell r="AR244">
            <v>0.27256702917581299</v>
          </cell>
          <cell r="AS244">
            <v>0.27801836975932925</v>
          </cell>
          <cell r="AT244">
            <v>0.28357873715451587</v>
          </cell>
          <cell r="AU244">
            <v>0.28925031189760619</v>
          </cell>
          <cell r="AV244">
            <v>0.29503531813555833</v>
          </cell>
          <cell r="AW244">
            <v>0.30093602449826951</v>
          </cell>
          <cell r="AX244">
            <v>0.30695474498823488</v>
          </cell>
          <cell r="AY244">
            <v>0.3130938398879996</v>
          </cell>
          <cell r="AZ244">
            <v>0.31935571668575963</v>
          </cell>
          <cell r="BA244">
            <v>0.32574283101947482</v>
          </cell>
          <cell r="BB244">
            <v>0.3322576876398643</v>
          </cell>
          <cell r="BC244">
            <v>0.33890284139266158</v>
          </cell>
          <cell r="BD244">
            <v>0.34568089822051484</v>
          </cell>
          <cell r="BE244">
            <v>0.35259451618492516</v>
          </cell>
          <cell r="BF244">
            <v>0.35964640650862367</v>
          </cell>
          <cell r="BG244">
            <v>0.36683933463879614</v>
          </cell>
          <cell r="BH244">
            <v>0.37417612133157208</v>
          </cell>
          <cell r="BI244">
            <v>0.38165964375820355</v>
          </cell>
        </row>
        <row r="245">
          <cell r="Y245">
            <v>558.16999553323978</v>
          </cell>
          <cell r="Z245">
            <v>586.07849530990177</v>
          </cell>
          <cell r="AA245">
            <v>600.73045769264922</v>
          </cell>
          <cell r="AB245">
            <v>617.50465599734537</v>
          </cell>
          <cell r="AC245">
            <v>636.60573751987818</v>
          </cell>
          <cell r="AD245">
            <v>656.32102123600794</v>
          </cell>
          <cell r="AE245">
            <v>677.30321526099101</v>
          </cell>
          <cell r="AF245">
            <v>44.340676445563574</v>
          </cell>
          <cell r="AG245">
            <v>30.980797043227252</v>
          </cell>
          <cell r="AH245">
            <v>29.946357860250878</v>
          </cell>
          <cell r="AI245">
            <v>30.176462736238811</v>
          </cell>
          <cell r="AJ245">
            <v>29.632721876394466</v>
          </cell>
          <cell r="AK245">
            <v>29.885129244099094</v>
          </cell>
          <cell r="AL245" t="e">
            <v>#REF!</v>
          </cell>
          <cell r="AM245" t="e">
            <v>#REF!</v>
          </cell>
          <cell r="AN245" t="e">
            <v>#REF!</v>
          </cell>
          <cell r="AO245" t="e">
            <v>#REF!</v>
          </cell>
          <cell r="AP245" t="e">
            <v>#REF!</v>
          </cell>
          <cell r="AR245">
            <v>2.5559084912343706</v>
          </cell>
          <cell r="AS245">
            <v>2.607026661059058</v>
          </cell>
          <cell r="AT245">
            <v>2.6591671942802391</v>
          </cell>
          <cell r="AU245">
            <v>2.7123505381658437</v>
          </cell>
          <cell r="AV245">
            <v>2.7665975489291608</v>
          </cell>
          <cell r="AW245">
            <v>2.821929499907744</v>
          </cell>
          <cell r="AX245">
            <v>2.8783680899058988</v>
          </cell>
          <cell r="AY245">
            <v>2.9359354517040166</v>
          </cell>
          <cell r="AZ245">
            <v>2.9946541607380968</v>
          </cell>
          <cell r="BA245">
            <v>3.0545472439528587</v>
          </cell>
          <cell r="BB245">
            <v>3.115638188831916</v>
          </cell>
          <cell r="BC245">
            <v>3.1779509526085543</v>
          </cell>
          <cell r="BD245">
            <v>3.2415099716607254</v>
          </cell>
          <cell r="BE245">
            <v>3.30634017109394</v>
          </cell>
          <cell r="BF245">
            <v>3.3724669745158189</v>
          </cell>
          <cell r="BG245">
            <v>3.4399163140061355</v>
          </cell>
          <cell r="BH245">
            <v>3.5087146402862581</v>
          </cell>
          <cell r="BI245">
            <v>3.5788889330919833</v>
          </cell>
        </row>
        <row r="246">
          <cell r="Y246">
            <v>820.30555400377796</v>
          </cell>
          <cell r="Z246">
            <v>849.83655394791401</v>
          </cell>
          <cell r="AA246">
            <v>875.33165056635153</v>
          </cell>
          <cell r="AB246">
            <v>890.97809851083503</v>
          </cell>
          <cell r="AC246">
            <v>911.37635670847237</v>
          </cell>
          <cell r="AD246">
            <v>951.47168362073614</v>
          </cell>
          <cell r="AE246">
            <v>994.28245161110522</v>
          </cell>
          <cell r="AF246">
            <v>33.51368362298669</v>
          </cell>
          <cell r="AG246">
            <v>38.759714013170054</v>
          </cell>
          <cell r="AH246">
            <v>41.99087345615547</v>
          </cell>
          <cell r="AI246">
            <v>43.830129175518579</v>
          </cell>
          <cell r="AJ246">
            <v>46.498170864621969</v>
          </cell>
          <cell r="AK246">
            <v>50.206730018871831</v>
          </cell>
          <cell r="AL246" t="e">
            <v>#REF!</v>
          </cell>
          <cell r="AM246" t="e">
            <v>#REF!</v>
          </cell>
          <cell r="AN246" t="e">
            <v>#REF!</v>
          </cell>
          <cell r="AO246" t="e">
            <v>#REF!</v>
          </cell>
          <cell r="AP246" t="e">
            <v>#REF!</v>
          </cell>
          <cell r="AR246">
            <v>3.0352589215630927</v>
          </cell>
          <cell r="AS246">
            <v>3.0959640999943545</v>
          </cell>
          <cell r="AT246">
            <v>3.1578833819942416</v>
          </cell>
          <cell r="AU246">
            <v>3.2210410496341266</v>
          </cell>
          <cell r="AV246">
            <v>3.2854618706268091</v>
          </cell>
          <cell r="AW246">
            <v>3.3511711080393454</v>
          </cell>
          <cell r="AX246">
            <v>3.4181945302001324</v>
          </cell>
          <cell r="AY246">
            <v>3.4865584208041351</v>
          </cell>
          <cell r="AZ246">
            <v>3.556289589220218</v>
          </cell>
          <cell r="BA246">
            <v>3.6274153810046226</v>
          </cell>
          <cell r="BB246">
            <v>3.6999636886247149</v>
          </cell>
          <cell r="BC246">
            <v>3.7739629623972091</v>
          </cell>
          <cell r="BD246">
            <v>3.8494422216451532</v>
          </cell>
          <cell r="BE246">
            <v>3.9264310660780564</v>
          </cell>
          <cell r="BF246">
            <v>4.0049596873996176</v>
          </cell>
          <cell r="BG246">
            <v>4.0850588811476101</v>
          </cell>
          <cell r="BH246">
            <v>4.1667600587705627</v>
          </cell>
          <cell r="BI246">
            <v>4.250095259945974</v>
          </cell>
        </row>
        <row r="247">
          <cell r="Y247">
            <v>653.6588003529464</v>
          </cell>
          <cell r="Z247">
            <v>702.02955157906445</v>
          </cell>
          <cell r="AA247">
            <v>735.72697005485952</v>
          </cell>
          <cell r="AB247">
            <v>776.230899493876</v>
          </cell>
          <cell r="AC247">
            <v>815.84106664401088</v>
          </cell>
          <cell r="AD247">
            <v>853.36819429132629</v>
          </cell>
          <cell r="AE247">
            <v>893.47486774387096</v>
          </cell>
          <cell r="AF247">
            <v>36.985554037239744</v>
          </cell>
          <cell r="AG247">
            <v>41.564283905635769</v>
          </cell>
          <cell r="AH247">
            <v>46.055063009363977</v>
          </cell>
          <cell r="AI247">
            <v>49.257843803896293</v>
          </cell>
          <cell r="AJ247">
            <v>53.198402226909636</v>
          </cell>
          <cell r="AK247">
            <v>56.964116396113674</v>
          </cell>
          <cell r="AL247" t="e">
            <v>#REF!</v>
          </cell>
          <cell r="AM247" t="e">
            <v>#REF!</v>
          </cell>
          <cell r="AN247" t="e">
            <v>#REF!</v>
          </cell>
          <cell r="AO247" t="e">
            <v>#REF!</v>
          </cell>
          <cell r="AP247" t="e">
            <v>#REF!</v>
          </cell>
          <cell r="AR247">
            <v>2.9631747768844696</v>
          </cell>
          <cell r="AS247">
            <v>3.0224382724221592</v>
          </cell>
          <cell r="AT247">
            <v>3.0828870378706026</v>
          </cell>
          <cell r="AU247">
            <v>3.1445447786280147</v>
          </cell>
          <cell r="AV247">
            <v>3.2074356742005752</v>
          </cell>
          <cell r="AW247">
            <v>3.2715843876845869</v>
          </cell>
          <cell r="AX247">
            <v>3.3370160754382789</v>
          </cell>
          <cell r="AY247">
            <v>3.4037563969470446</v>
          </cell>
          <cell r="AZ247">
            <v>3.4718315248859857</v>
          </cell>
          <cell r="BA247">
            <v>3.5412681553837055</v>
          </cell>
          <cell r="BB247">
            <v>3.6120935184913798</v>
          </cell>
          <cell r="BC247">
            <v>3.6843353888612076</v>
          </cell>
          <cell r="BD247">
            <v>3.7580220966384319</v>
          </cell>
          <cell r="BE247">
            <v>3.8331825385712004</v>
          </cell>
          <cell r="BF247">
            <v>3.9098461893426246</v>
          </cell>
          <cell r="BG247">
            <v>3.9880431131294771</v>
          </cell>
          <cell r="BH247">
            <v>4.0678039753920672</v>
          </cell>
          <cell r="BI247">
            <v>4.1491600548999088</v>
          </cell>
        </row>
        <row r="248">
          <cell r="Y248">
            <v>1806.7514390135939</v>
          </cell>
          <cell r="Z248">
            <v>2018.1413573781842</v>
          </cell>
          <cell r="AA248">
            <v>2159.4112523946574</v>
          </cell>
          <cell r="AB248">
            <v>2332.5382565568093</v>
          </cell>
          <cell r="AC248">
            <v>2533.5963257962649</v>
          </cell>
          <cell r="AD248">
            <v>2756.7516109818534</v>
          </cell>
          <cell r="AE248">
            <v>3005.0806394647925</v>
          </cell>
          <cell r="AF248">
            <v>86.964292248861128</v>
          </cell>
          <cell r="AG248">
            <v>97.683054608892789</v>
          </cell>
          <cell r="AH248">
            <v>109.43084321808868</v>
          </cell>
          <cell r="AI248">
            <v>116.56516967784086</v>
          </cell>
          <cell r="AJ248">
            <v>127.5860707105401</v>
          </cell>
          <cell r="AK248">
            <v>137.84756727670057</v>
          </cell>
          <cell r="AL248" t="e">
            <v>#REF!</v>
          </cell>
          <cell r="AM248" t="e">
            <v>#REF!</v>
          </cell>
          <cell r="AN248" t="e">
            <v>#REF!</v>
          </cell>
          <cell r="AO248" t="e">
            <v>#REF!</v>
          </cell>
          <cell r="AP248" t="e">
            <v>#REF!</v>
          </cell>
          <cell r="AR248">
            <v>3.0501431141168038</v>
          </cell>
          <cell r="AS248">
            <v>3.1111459763991398</v>
          </cell>
          <cell r="AT248">
            <v>3.1733688959271227</v>
          </cell>
          <cell r="AU248">
            <v>3.2368362738456651</v>
          </cell>
          <cell r="AV248">
            <v>3.3015729993225786</v>
          </cell>
          <cell r="AW248">
            <v>3.3676044593090304</v>
          </cell>
          <cell r="AX248">
            <v>3.4349565484952111</v>
          </cell>
          <cell r="AY248">
            <v>3.5036556794651155</v>
          </cell>
          <cell r="AZ248">
            <v>3.5737287930544177</v>
          </cell>
          <cell r="BA248">
            <v>3.6452033689155061</v>
          </cell>
          <cell r="BB248">
            <v>3.7181074362938165</v>
          </cell>
          <cell r="BC248">
            <v>3.7924695850196928</v>
          </cell>
          <cell r="BD248">
            <v>3.8683189767200865</v>
          </cell>
          <cell r="BE248">
            <v>3.9456853562544882</v>
          </cell>
          <cell r="BF248">
            <v>4.0245990633795783</v>
          </cell>
          <cell r="BG248">
            <v>4.1050910446471702</v>
          </cell>
          <cell r="BH248">
            <v>4.1871928655401138</v>
          </cell>
          <cell r="BI248">
            <v>4.2709367228509159</v>
          </cell>
        </row>
        <row r="249">
          <cell r="Y249">
            <v>396.91979598081855</v>
          </cell>
          <cell r="Z249">
            <v>408.8273898602431</v>
          </cell>
          <cell r="AA249">
            <v>425.99814023437341</v>
          </cell>
          <cell r="AB249">
            <v>449.02254019876358</v>
          </cell>
          <cell r="AC249">
            <v>475.54509274146562</v>
          </cell>
          <cell r="AD249">
            <v>504.56608527677793</v>
          </cell>
          <cell r="AE249">
            <v>535.86268911306593</v>
          </cell>
          <cell r="AF249">
            <v>20.245313016175473</v>
          </cell>
          <cell r="AG249">
            <v>22.970259489908418</v>
          </cell>
          <cell r="AH249">
            <v>25.002105498325207</v>
          </cell>
          <cell r="AI249">
            <v>27.430770536051686</v>
          </cell>
          <cell r="AJ249">
            <v>29.896285094929155</v>
          </cell>
          <cell r="AK249">
            <v>32.317807206541815</v>
          </cell>
          <cell r="AL249" t="e">
            <v>#REF!</v>
          </cell>
          <cell r="AM249" t="e">
            <v>#REF!</v>
          </cell>
          <cell r="AN249" t="e">
            <v>#REF!</v>
          </cell>
          <cell r="AO249" t="e">
            <v>#REF!</v>
          </cell>
          <cell r="AP249" t="e">
            <v>#REF!</v>
          </cell>
          <cell r="AR249">
            <v>3.1724395660395981</v>
          </cell>
          <cell r="AS249">
            <v>3.2358883573603903</v>
          </cell>
          <cell r="AT249">
            <v>3.3006061245075982</v>
          </cell>
          <cell r="AU249">
            <v>3.3666182469977501</v>
          </cell>
          <cell r="AV249">
            <v>3.4339506119377052</v>
          </cell>
          <cell r="AW249">
            <v>3.5026296241764592</v>
          </cell>
          <cell r="AX249">
            <v>3.5726822166599885</v>
          </cell>
          <cell r="AY249">
            <v>3.6441358609931882</v>
          </cell>
          <cell r="AZ249">
            <v>3.717018578213052</v>
          </cell>
          <cell r="BA249">
            <v>3.791358949777313</v>
          </cell>
          <cell r="BB249">
            <v>3.8671861287728593</v>
          </cell>
          <cell r="BC249">
            <v>3.9445298513483165</v>
          </cell>
          <cell r="BD249">
            <v>4.0234204483752825</v>
          </cell>
          <cell r="BE249">
            <v>4.1038888573427883</v>
          </cell>
          <cell r="BF249">
            <v>4.1859666344896445</v>
          </cell>
          <cell r="BG249">
            <v>4.2696859671794378</v>
          </cell>
          <cell r="BH249">
            <v>4.3550796865230268</v>
          </cell>
          <cell r="BI249">
            <v>4.4421812802534877</v>
          </cell>
        </row>
        <row r="250">
          <cell r="Y250">
            <v>324.28402483758845</v>
          </cell>
          <cell r="Z250">
            <v>341.47107815398061</v>
          </cell>
          <cell r="AA250">
            <v>355.1299212801398</v>
          </cell>
          <cell r="AB250">
            <v>376.46506053548762</v>
          </cell>
          <cell r="AC250">
            <v>403.24113796607423</v>
          </cell>
          <cell r="AD250">
            <v>433.10181951666436</v>
          </cell>
          <cell r="AE250">
            <v>465.60681496536051</v>
          </cell>
          <cell r="AF250">
            <v>35.867345054832313</v>
          </cell>
          <cell r="AG250">
            <v>42.650858915228788</v>
          </cell>
          <cell r="AH250">
            <v>46.905609969230284</v>
          </cell>
          <cell r="AI250">
            <v>53.635576764793889</v>
          </cell>
          <cell r="AJ250">
            <v>61.302348600784327</v>
          </cell>
          <cell r="AK250">
            <v>67.7184072911773</v>
          </cell>
          <cell r="AL250" t="e">
            <v>#REF!</v>
          </cell>
          <cell r="AM250" t="e">
            <v>#REF!</v>
          </cell>
          <cell r="AN250" t="e">
            <v>#REF!</v>
          </cell>
          <cell r="AO250" t="e">
            <v>#REF!</v>
          </cell>
          <cell r="AP250" t="e">
            <v>#REF!</v>
          </cell>
          <cell r="AR250">
            <v>4.2942158563236035</v>
          </cell>
          <cell r="AS250">
            <v>4.3801001734500753</v>
          </cell>
          <cell r="AT250">
            <v>4.4677021769190768</v>
          </cell>
          <cell r="AU250">
            <v>4.5570562204574587</v>
          </cell>
          <cell r="AV250">
            <v>4.6481973448666078</v>
          </cell>
          <cell r="AW250">
            <v>4.7411612917639401</v>
          </cell>
          <cell r="AX250">
            <v>4.8359845175992193</v>
          </cell>
          <cell r="AY250">
            <v>4.932704207951204</v>
          </cell>
          <cell r="AZ250">
            <v>5.0313582921102284</v>
          </cell>
          <cell r="BA250">
            <v>5.1319854579524335</v>
          </cell>
          <cell r="BB250">
            <v>5.2346251671114823</v>
          </cell>
          <cell r="BC250">
            <v>5.3393176704537124</v>
          </cell>
          <cell r="BD250">
            <v>5.4461040238627865</v>
          </cell>
          <cell r="BE250">
            <v>5.5550261043400422</v>
          </cell>
          <cell r="BF250">
            <v>5.6661266264268431</v>
          </cell>
          <cell r="BG250">
            <v>5.77944915895538</v>
          </cell>
          <cell r="BH250">
            <v>5.8950381421344877</v>
          </cell>
          <cell r="BI250">
            <v>6.0129389049771778</v>
          </cell>
        </row>
        <row r="251">
          <cell r="Y251">
            <v>256.41998245933939</v>
          </cell>
          <cell r="Z251">
            <v>237.18848377488894</v>
          </cell>
          <cell r="AA251">
            <v>232.44471409939123</v>
          </cell>
          <cell r="AB251">
            <v>231.22767921517485</v>
          </cell>
          <cell r="AC251">
            <v>234.89508360811158</v>
          </cell>
          <cell r="AD251">
            <v>242.87567217119542</v>
          </cell>
          <cell r="AE251">
            <v>251.37028363459018</v>
          </cell>
          <cell r="AF251">
            <v>4.3772141686263746</v>
          </cell>
          <cell r="AG251">
            <v>4.7632622209323046</v>
          </cell>
          <cell r="AH251">
            <v>5.2564247157068076</v>
          </cell>
          <cell r="AI251">
            <v>5.633671813658224</v>
          </cell>
          <cell r="AJ251">
            <v>6.0135007445910951</v>
          </cell>
          <cell r="AK251">
            <v>6.4062945588961826</v>
          </cell>
          <cell r="AL251" t="e">
            <v>#REF!</v>
          </cell>
          <cell r="AM251" t="e">
            <v>#REF!</v>
          </cell>
          <cell r="AN251" t="e">
            <v>#REF!</v>
          </cell>
          <cell r="AO251" t="e">
            <v>#REF!</v>
          </cell>
          <cell r="AP251" t="e">
            <v>#REF!</v>
          </cell>
          <cell r="AR251">
            <v>6.0602414813269059</v>
          </cell>
          <cell r="AS251">
            <v>6.1814463109534445</v>
          </cell>
          <cell r="AT251">
            <v>6.3050752371725132</v>
          </cell>
          <cell r="AU251">
            <v>6.4311767419159631</v>
          </cell>
          <cell r="AV251">
            <v>6.5598002767542827</v>
          </cell>
          <cell r="AW251">
            <v>6.690996282289368</v>
          </cell>
          <cell r="AX251">
            <v>6.8248162079351555</v>
          </cell>
          <cell r="AY251">
            <v>6.9613125320938591</v>
          </cell>
          <cell r="AZ251">
            <v>7.100538782735736</v>
          </cell>
          <cell r="BA251">
            <v>7.2425495583904507</v>
          </cell>
          <cell r="BB251">
            <v>7.3874005495582598</v>
          </cell>
          <cell r="BC251">
            <v>7.5351485605494251</v>
          </cell>
          <cell r="BD251">
            <v>7.6858515317604139</v>
          </cell>
          <cell r="BE251">
            <v>7.8395685623956224</v>
          </cell>
          <cell r="BF251">
            <v>7.9963599336435349</v>
          </cell>
          <cell r="BG251">
            <v>8.1562871323164057</v>
          </cell>
          <cell r="BH251">
            <v>8.3194128749627332</v>
          </cell>
          <cell r="BI251">
            <v>8.4858011324619884</v>
          </cell>
        </row>
        <row r="252">
          <cell r="Y252">
            <v>1807.5334262544441</v>
          </cell>
          <cell r="Z252">
            <v>1879.8347633046219</v>
          </cell>
          <cell r="AA252">
            <v>1977.5861709964618</v>
          </cell>
          <cell r="AB252">
            <v>2082.4838890483943</v>
          </cell>
          <cell r="AC252">
            <v>2197.1206223637987</v>
          </cell>
          <cell r="AD252">
            <v>2313.593245442351</v>
          </cell>
          <cell r="AE252">
            <v>2438.5538228749624</v>
          </cell>
          <cell r="AF252">
            <v>46.720226944240018</v>
          </cell>
          <cell r="AG252">
            <v>49.729150980236405</v>
          </cell>
          <cell r="AH252">
            <v>53.87608367379886</v>
          </cell>
          <cell r="AI252">
            <v>56.870520299716532</v>
          </cell>
          <cell r="AJ252">
            <v>58.832964017046891</v>
          </cell>
          <cell r="AK252">
            <v>61.520587436870002</v>
          </cell>
          <cell r="AL252" t="e">
            <v>#REF!</v>
          </cell>
          <cell r="AM252" t="e">
            <v>#REF!</v>
          </cell>
          <cell r="AN252" t="e">
            <v>#REF!</v>
          </cell>
          <cell r="AO252" t="e">
            <v>#REF!</v>
          </cell>
          <cell r="AP252" t="e">
            <v>#REF!</v>
          </cell>
          <cell r="AR252">
            <v>4.5218919927725576</v>
          </cell>
          <cell r="AS252">
            <v>4.6123298326280091</v>
          </cell>
          <cell r="AT252">
            <v>4.7045764292805696</v>
          </cell>
          <cell r="AU252">
            <v>4.7986679578661811</v>
          </cell>
          <cell r="AV252">
            <v>4.8946413170235044</v>
          </cell>
          <cell r="AW252">
            <v>4.9925341433639749</v>
          </cell>
          <cell r="AX252">
            <v>5.0923848262312541</v>
          </cell>
          <cell r="AY252">
            <v>5.194232522755879</v>
          </cell>
          <cell r="AZ252">
            <v>5.2981171732109971</v>
          </cell>
          <cell r="BA252">
            <v>5.4040795166752167</v>
          </cell>
          <cell r="BB252">
            <v>5.5121611070087209</v>
          </cell>
          <cell r="BC252">
            <v>5.6224043291488952</v>
          </cell>
          <cell r="BD252">
            <v>5.734852415731873</v>
          </cell>
          <cell r="BE252">
            <v>5.8495494640465102</v>
          </cell>
          <cell r="BF252">
            <v>5.9665404533274407</v>
          </cell>
          <cell r="BG252">
            <v>6.0858712623939892</v>
          </cell>
          <cell r="BH252">
            <v>6.2075886876418691</v>
          </cell>
          <cell r="BI252">
            <v>6.3317404613947064</v>
          </cell>
        </row>
        <row r="253">
          <cell r="Y253">
            <v>238.37982129321796</v>
          </cell>
          <cell r="Z253">
            <v>226.52200618219209</v>
          </cell>
          <cell r="AA253">
            <v>235.5828864294798</v>
          </cell>
          <cell r="AB253">
            <v>245.94853343237693</v>
          </cell>
          <cell r="AC253">
            <v>257.01621743683387</v>
          </cell>
          <cell r="AD253">
            <v>269.09597965636505</v>
          </cell>
          <cell r="AE253">
            <v>282.01258667987059</v>
          </cell>
          <cell r="AF253">
            <v>11.593549393993669</v>
          </cell>
          <cell r="AG253">
            <v>12.828098254318489</v>
          </cell>
          <cell r="AH253">
            <v>14.244385929886144</v>
          </cell>
          <cell r="AI253">
            <v>15.29151611781888</v>
          </cell>
          <cell r="AJ253">
            <v>16.180583199368552</v>
          </cell>
          <cell r="AK253">
            <v>17.005484060132879</v>
          </cell>
          <cell r="AL253" t="e">
            <v>#REF!</v>
          </cell>
          <cell r="AM253" t="e">
            <v>#REF!</v>
          </cell>
          <cell r="AN253" t="e">
            <v>#REF!</v>
          </cell>
          <cell r="AO253" t="e">
            <v>#REF!</v>
          </cell>
          <cell r="AP253" t="e">
            <v>#REF!</v>
          </cell>
          <cell r="AR253">
            <v>3.4680879074882145</v>
          </cell>
          <cell r="AS253">
            <v>3.537449665637979</v>
          </cell>
          <cell r="AT253">
            <v>3.6081986589507387</v>
          </cell>
          <cell r="AU253">
            <v>3.6803626321297536</v>
          </cell>
          <cell r="AV253">
            <v>3.7539698847723488</v>
          </cell>
          <cell r="AW253">
            <v>3.8290492824677957</v>
          </cell>
          <cell r="AX253">
            <v>3.9056302681171515</v>
          </cell>
          <cell r="AY253">
            <v>3.9837428734794944</v>
          </cell>
          <cell r="AZ253">
            <v>4.0634177309490846</v>
          </cell>
          <cell r="BA253">
            <v>4.1446860855680665</v>
          </cell>
          <cell r="BB253">
            <v>4.2275798072794277</v>
          </cell>
          <cell r="BC253">
            <v>4.312131403425016</v>
          </cell>
          <cell r="BD253">
            <v>4.3983740314935167</v>
          </cell>
          <cell r="BE253">
            <v>4.4863415121233867</v>
          </cell>
          <cell r="BF253">
            <v>4.5760683423658541</v>
          </cell>
          <cell r="BG253">
            <v>4.6675897092131713</v>
          </cell>
          <cell r="BH253">
            <v>4.7609415033974347</v>
          </cell>
          <cell r="BI253">
            <v>4.8561603334653833</v>
          </cell>
        </row>
        <row r="254">
          <cell r="Y254">
            <v>1454.7414738190216</v>
          </cell>
          <cell r="Z254">
            <v>1582.0343892623193</v>
          </cell>
          <cell r="AA254">
            <v>1740.2378281885517</v>
          </cell>
          <cell r="AB254">
            <v>1914.2616110074066</v>
          </cell>
          <cell r="AC254">
            <v>2086.5451559980734</v>
          </cell>
          <cell r="AD254">
            <v>2274.3342200379006</v>
          </cell>
          <cell r="AE254">
            <v>2479.0242998413119</v>
          </cell>
          <cell r="AF254">
            <v>18.612919484782907</v>
          </cell>
          <cell r="AG254">
            <v>21.379977167803851</v>
          </cell>
          <cell r="AH254">
            <v>23.906810135509318</v>
          </cell>
          <cell r="AI254">
            <v>26.391141698335225</v>
          </cell>
          <cell r="AJ254">
            <v>28.706386090864353</v>
          </cell>
          <cell r="AK254">
            <v>30.436337675044289</v>
          </cell>
          <cell r="AL254" t="e">
            <v>#REF!</v>
          </cell>
          <cell r="AM254" t="e">
            <v>#REF!</v>
          </cell>
          <cell r="AN254" t="e">
            <v>#REF!</v>
          </cell>
          <cell r="AO254" t="e">
            <v>#REF!</v>
          </cell>
          <cell r="AP254" t="e">
            <v>#REF!</v>
          </cell>
          <cell r="AR254">
            <v>5.824093989287964</v>
          </cell>
          <cell r="AS254">
            <v>5.9405758690737231</v>
          </cell>
          <cell r="AT254">
            <v>6.0593873864551977</v>
          </cell>
          <cell r="AU254">
            <v>6.180575134184302</v>
          </cell>
          <cell r="AV254">
            <v>6.3041866368679882</v>
          </cell>
          <cell r="AW254">
            <v>6.4302703696053483</v>
          </cell>
          <cell r="AX254">
            <v>6.5588757769974553</v>
          </cell>
          <cell r="AY254">
            <v>6.6900532925374048</v>
          </cell>
          <cell r="AZ254">
            <v>6.8238543583881528</v>
          </cell>
          <cell r="BA254">
            <v>6.9603314455559158</v>
          </cell>
          <cell r="BB254">
            <v>7.0995380744670342</v>
          </cell>
          <cell r="BC254">
            <v>7.241528835956375</v>
          </cell>
          <cell r="BD254">
            <v>7.3863594126755023</v>
          </cell>
          <cell r="BE254">
            <v>7.5340866009290126</v>
          </cell>
          <cell r="BF254">
            <v>7.6847683329475931</v>
          </cell>
          <cell r="BG254">
            <v>7.8384636996065451</v>
          </cell>
          <cell r="BH254">
            <v>7.995232973598676</v>
          </cell>
          <cell r="BI254">
            <v>8.15513763307065</v>
          </cell>
        </row>
        <row r="255">
          <cell r="Y255">
            <v>1106.8633126575778</v>
          </cell>
          <cell r="Z255">
            <v>1136.1966441959519</v>
          </cell>
          <cell r="AA255">
            <v>1158.9205770798712</v>
          </cell>
          <cell r="AB255">
            <v>1170.50978285067</v>
          </cell>
          <cell r="AC255">
            <v>1207.9660959018915</v>
          </cell>
          <cell r="AD255">
            <v>1247.8289770666538</v>
          </cell>
          <cell r="AE255">
            <v>1290.2551622869198</v>
          </cell>
          <cell r="AF255">
            <v>34.749449698658324</v>
          </cell>
          <cell r="AG255">
            <v>36.310176041439199</v>
          </cell>
          <cell r="AH255">
            <v>38.761816281527089</v>
          </cell>
          <cell r="AI255">
            <v>40.751392804920513</v>
          </cell>
          <cell r="AJ255">
            <v>42.497070614816352</v>
          </cell>
          <cell r="AK255">
            <v>44.678143920206672</v>
          </cell>
          <cell r="AL255" t="e">
            <v>#REF!</v>
          </cell>
          <cell r="AM255" t="e">
            <v>#REF!</v>
          </cell>
          <cell r="AN255" t="e">
            <v>#REF!</v>
          </cell>
          <cell r="AO255" t="e">
            <v>#REF!</v>
          </cell>
          <cell r="AP255" t="e">
            <v>#REF!</v>
          </cell>
          <cell r="AR255">
            <v>2.6219865812864538</v>
          </cell>
          <cell r="AS255">
            <v>2.6744263129121828</v>
          </cell>
          <cell r="AT255">
            <v>2.7279148391704267</v>
          </cell>
          <cell r="AU255">
            <v>2.7824731359538353</v>
          </cell>
          <cell r="AV255">
            <v>2.8381225986729119</v>
          </cell>
          <cell r="AW255">
            <v>2.8948850506463701</v>
          </cell>
          <cell r="AX255">
            <v>2.9527827516592975</v>
          </cell>
          <cell r="AY255">
            <v>3.0118384066924837</v>
          </cell>
          <cell r="AZ255">
            <v>3.0720751748263333</v>
          </cell>
          <cell r="BA255">
            <v>3.1335166783228598</v>
          </cell>
          <cell r="BB255">
            <v>3.1961870118893172</v>
          </cell>
          <cell r="BC255">
            <v>3.2601107521271038</v>
          </cell>
          <cell r="BD255">
            <v>3.325312967169646</v>
          </cell>
          <cell r="BE255">
            <v>3.3918192265130389</v>
          </cell>
          <cell r="BF255">
            <v>3.4596556110432997</v>
          </cell>
          <cell r="BG255">
            <v>3.5288487232641659</v>
          </cell>
          <cell r="BH255">
            <v>3.5994256977294494</v>
          </cell>
          <cell r="BI255">
            <v>3.6714142116840387</v>
          </cell>
        </row>
        <row r="256">
          <cell r="Y256">
            <v>1567.5846848129866</v>
          </cell>
          <cell r="Z256">
            <v>1717.8499667010312</v>
          </cell>
          <cell r="AA256">
            <v>1836.1616458369363</v>
          </cell>
          <cell r="AB256">
            <v>1951.8210815476132</v>
          </cell>
          <cell r="AC256">
            <v>2075.4101108515183</v>
          </cell>
          <cell r="AD256">
            <v>2207.5184093910061</v>
          </cell>
          <cell r="AE256">
            <v>2363.1356597294421</v>
          </cell>
          <cell r="AF256">
            <v>79.732248299766894</v>
          </cell>
          <cell r="AG256">
            <v>89.434125647012095</v>
          </cell>
          <cell r="AH256">
            <v>98.501548034823116</v>
          </cell>
          <cell r="AI256">
            <v>106.98771014434146</v>
          </cell>
          <cell r="AJ256">
            <v>113.67247729718603</v>
          </cell>
          <cell r="AK256">
            <v>120.81129447013593</v>
          </cell>
          <cell r="AL256" t="e">
            <v>#REF!</v>
          </cell>
          <cell r="AM256" t="e">
            <v>#REF!</v>
          </cell>
          <cell r="AN256" t="e">
            <v>#REF!</v>
          </cell>
          <cell r="AO256" t="e">
            <v>#REF!</v>
          </cell>
          <cell r="AP256" t="e">
            <v>#REF!</v>
          </cell>
          <cell r="AR256">
            <v>0.49666330878179943</v>
          </cell>
          <cell r="AS256">
            <v>0.50659657495743537</v>
          </cell>
          <cell r="AT256">
            <v>0.51672850645658408</v>
          </cell>
          <cell r="AU256">
            <v>0.52706307658571572</v>
          </cell>
          <cell r="AV256">
            <v>0.53760433811743003</v>
          </cell>
          <cell r="AW256">
            <v>0.54835642487977865</v>
          </cell>
          <cell r="AX256">
            <v>0.55932355337737427</v>
          </cell>
          <cell r="AY256">
            <v>0.57051002444492172</v>
          </cell>
          <cell r="AZ256">
            <v>0.58192022493382012</v>
          </cell>
          <cell r="BA256">
            <v>0.59355862943249649</v>
          </cell>
          <cell r="BB256">
            <v>0.60542980202114638</v>
          </cell>
          <cell r="BC256">
            <v>0.61753839806156929</v>
          </cell>
          <cell r="BD256">
            <v>0.62988916602280065</v>
          </cell>
          <cell r="BE256">
            <v>0.64248694934325667</v>
          </cell>
          <cell r="BF256">
            <v>0.65533668833012182</v>
          </cell>
          <cell r="BG256">
            <v>0.66844342209672425</v>
          </cell>
          <cell r="BH256">
            <v>0.68181229053865877</v>
          </cell>
          <cell r="BI256">
            <v>0.69544853634943193</v>
          </cell>
        </row>
        <row r="257">
          <cell r="Y257">
            <v>3920.9383887896388</v>
          </cell>
          <cell r="Z257">
            <v>4502.5562510939453</v>
          </cell>
          <cell r="AA257">
            <v>4742.1555672974764</v>
          </cell>
          <cell r="AB257">
            <v>4984.2217512032585</v>
          </cell>
          <cell r="AC257">
            <v>5241.8114997087096</v>
          </cell>
          <cell r="AD257">
            <v>5525.8922163397119</v>
          </cell>
          <cell r="AE257">
            <v>5831.7405098640966</v>
          </cell>
          <cell r="AF257">
            <v>253.92916490379869</v>
          </cell>
          <cell r="AG257">
            <v>276.6907786533061</v>
          </cell>
          <cell r="AH257">
            <v>299.65004816163275</v>
          </cell>
          <cell r="AI257">
            <v>321.43151888671656</v>
          </cell>
          <cell r="AJ257">
            <v>335.21565867000925</v>
          </cell>
          <cell r="AK257">
            <v>354.87634813294551</v>
          </cell>
          <cell r="AL257" t="e">
            <v>#REF!</v>
          </cell>
          <cell r="AM257" t="e">
            <v>#REF!</v>
          </cell>
          <cell r="AN257" t="e">
            <v>#REF!</v>
          </cell>
          <cell r="AO257" t="e">
            <v>#REF!</v>
          </cell>
          <cell r="AP257" t="e">
            <v>#REF!</v>
          </cell>
          <cell r="AR257">
            <v>32.61121292988657</v>
          </cell>
          <cell r="AS257">
            <v>33.263437188484303</v>
          </cell>
          <cell r="AT257">
            <v>33.92870593225399</v>
          </cell>
          <cell r="AU257">
            <v>34.607280050899071</v>
          </cell>
          <cell r="AV257">
            <v>35.299425651917055</v>
          </cell>
          <cell r="AW257">
            <v>36.005414164955397</v>
          </cell>
          <cell r="AX257">
            <v>36.725522448254509</v>
          </cell>
          <cell r="AY257">
            <v>37.460032897219598</v>
          </cell>
          <cell r="AZ257">
            <v>38.209233555163991</v>
          </cell>
          <cell r="BA257">
            <v>38.97341822626727</v>
          </cell>
          <cell r="BB257">
            <v>39.752886590792613</v>
          </cell>
          <cell r="BC257">
            <v>40.547944322608465</v>
          </cell>
          <cell r="BD257">
            <v>41.358903209060635</v>
          </cell>
          <cell r="BE257">
            <v>42.186081273241847</v>
          </cell>
          <cell r="BF257">
            <v>43.029802898706684</v>
          </cell>
          <cell r="BG257">
            <v>43.890398956680819</v>
          </cell>
          <cell r="BH257">
            <v>44.768206935814433</v>
          </cell>
          <cell r="BI257">
            <v>45.663571074530722</v>
          </cell>
        </row>
        <row r="258">
          <cell r="Y258">
            <v>133.66592608149202</v>
          </cell>
          <cell r="Z258">
            <v>165.20119899549024</v>
          </cell>
          <cell r="AA258">
            <v>174.12206374124662</v>
          </cell>
          <cell r="AB258">
            <v>184.56938756572151</v>
          </cell>
          <cell r="AC258">
            <v>193.79785694400758</v>
          </cell>
          <cell r="AD258">
            <v>205.42572836064807</v>
          </cell>
          <cell r="AE258">
            <v>217.75127206228692</v>
          </cell>
          <cell r="AF258">
            <v>8.1140665271678056</v>
          </cell>
          <cell r="AG258">
            <v>9.2228331234312666</v>
          </cell>
          <cell r="AH258">
            <v>10.173826674037315</v>
          </cell>
          <cell r="AI258">
            <v>11.000700603941528</v>
          </cell>
          <cell r="AJ258">
            <v>11.633360345654804</v>
          </cell>
          <cell r="AK258">
            <v>12.200477228704269</v>
          </cell>
          <cell r="AL258" t="e">
            <v>#REF!</v>
          </cell>
          <cell r="AM258" t="e">
            <v>#REF!</v>
          </cell>
          <cell r="AN258" t="e">
            <v>#REF!</v>
          </cell>
          <cell r="AO258" t="e">
            <v>#REF!</v>
          </cell>
          <cell r="AP258" t="e">
            <v>#REF!</v>
          </cell>
          <cell r="AR258">
            <v>7.2272592008065351</v>
          </cell>
          <cell r="AS258">
            <v>7.3718043848226662</v>
          </cell>
          <cell r="AT258">
            <v>7.5192404725191198</v>
          </cell>
          <cell r="AU258">
            <v>7.6696252819695019</v>
          </cell>
          <cell r="AV258">
            <v>7.823017787608892</v>
          </cell>
          <cell r="AW258">
            <v>7.97947814336107</v>
          </cell>
          <cell r="AX258">
            <v>8.1390677062282908</v>
          </cell>
          <cell r="AY258">
            <v>8.3018490603528576</v>
          </cell>
          <cell r="AZ258">
            <v>8.4678860415599146</v>
          </cell>
          <cell r="BA258">
            <v>8.6372437623911136</v>
          </cell>
          <cell r="BB258">
            <v>8.809988637638936</v>
          </cell>
          <cell r="BC258">
            <v>8.9861884103917156</v>
          </cell>
          <cell r="BD258">
            <v>9.1659121785995499</v>
          </cell>
          <cell r="BE258">
            <v>9.3492304221715408</v>
          </cell>
          <cell r="BF258">
            <v>9.5362150306149722</v>
          </cell>
          <cell r="BG258">
            <v>9.7269393312272712</v>
          </cell>
          <cell r="BH258">
            <v>9.9214781178518159</v>
          </cell>
          <cell r="BI258">
            <v>10.119907680208852</v>
          </cell>
        </row>
        <row r="259">
          <cell r="Y259">
            <v>786.25921376206281</v>
          </cell>
          <cell r="Z259">
            <v>834.00259384669255</v>
          </cell>
          <cell r="AA259">
            <v>875.70272353902726</v>
          </cell>
          <cell r="AB259">
            <v>919.48785971597886</v>
          </cell>
          <cell r="AC259">
            <v>956.26737410461794</v>
          </cell>
          <cell r="AD259">
            <v>994.51806906880267</v>
          </cell>
          <cell r="AE259">
            <v>1034.2987918315548</v>
          </cell>
          <cell r="AF259">
            <v>0.92261485771780705</v>
          </cell>
          <cell r="AG259">
            <v>1.0813860081852658</v>
          </cell>
          <cell r="AH259">
            <v>1.2280300039058003</v>
          </cell>
          <cell r="AI259">
            <v>1.32237761905423</v>
          </cell>
          <cell r="AJ259">
            <v>1.3998647969871911</v>
          </cell>
          <cell r="AK259">
            <v>1.4190295583739219</v>
          </cell>
          <cell r="AL259" t="e">
            <v>#REF!</v>
          </cell>
          <cell r="AM259" t="e">
            <v>#REF!</v>
          </cell>
          <cell r="AN259" t="e">
            <v>#REF!</v>
          </cell>
          <cell r="AO259" t="e">
            <v>#REF!</v>
          </cell>
          <cell r="AP259" t="e">
            <v>#REF!</v>
          </cell>
          <cell r="AR259">
            <v>2.9415488738358175</v>
          </cell>
          <cell r="AS259">
            <v>3.0003798513125339</v>
          </cell>
          <cell r="AT259">
            <v>3.0603874483387847</v>
          </cell>
          <cell r="AU259">
            <v>3.1215951973055605</v>
          </cell>
          <cell r="AV259">
            <v>3.1840271012516719</v>
          </cell>
          <cell r="AW259">
            <v>3.2477076432767054</v>
          </cell>
          <cell r="AX259">
            <v>3.3126617961422395</v>
          </cell>
          <cell r="AY259">
            <v>3.3789150320650845</v>
          </cell>
          <cell r="AZ259">
            <v>3.4464933327063862</v>
          </cell>
          <cell r="BA259">
            <v>3.5154231993605141</v>
          </cell>
          <cell r="BB259">
            <v>3.5857316633477243</v>
          </cell>
          <cell r="BC259">
            <v>3.6574462966146788</v>
          </cell>
          <cell r="BD259">
            <v>3.7305952225469725</v>
          </cell>
          <cell r="BE259">
            <v>3.805207126997912</v>
          </cell>
          <cell r="BF259">
            <v>3.8813112695378704</v>
          </cell>
          <cell r="BG259">
            <v>3.958937494928628</v>
          </cell>
          <cell r="BH259">
            <v>4.0381162448272008</v>
          </cell>
          <cell r="BI259">
            <v>4.1188785697237451</v>
          </cell>
        </row>
        <row r="260">
          <cell r="Y260">
            <v>422.2974887072686</v>
          </cell>
          <cell r="Z260">
            <v>414.16959864639796</v>
          </cell>
          <cell r="AA260">
            <v>447.30316653810979</v>
          </cell>
          <cell r="AB260">
            <v>483.08741986115854</v>
          </cell>
          <cell r="AC260">
            <v>516.90353925143972</v>
          </cell>
          <cell r="AD260">
            <v>553.08678699904033</v>
          </cell>
          <cell r="AE260">
            <v>591.80286208897314</v>
          </cell>
          <cell r="AF260">
            <v>9.0502947789523613</v>
          </cell>
          <cell r="AG260">
            <v>10.565851201110149</v>
          </cell>
          <cell r="AH260">
            <v>11.905018633522984</v>
          </cell>
          <cell r="AI260">
            <v>12.954963049824238</v>
          </cell>
          <cell r="AJ260">
            <v>13.729143804414356</v>
          </cell>
          <cell r="AK260">
            <v>14.278181862474327</v>
          </cell>
          <cell r="AL260" t="e">
            <v>#REF!</v>
          </cell>
          <cell r="AM260" t="e">
            <v>#REF!</v>
          </cell>
          <cell r="AN260" t="e">
            <v>#REF!</v>
          </cell>
          <cell r="AO260" t="e">
            <v>#REF!</v>
          </cell>
          <cell r="AP260" t="e">
            <v>#REF!</v>
          </cell>
          <cell r="AR260">
            <v>0.74307864342814867</v>
          </cell>
          <cell r="AS260">
            <v>0.7579402162967116</v>
          </cell>
          <cell r="AT260">
            <v>0.77309902062264579</v>
          </cell>
          <cell r="AU260">
            <v>0.78856100103509874</v>
          </cell>
          <cell r="AV260">
            <v>0.80433222105580071</v>
          </cell>
          <cell r="AW260">
            <v>0.82041886547691678</v>
          </cell>
          <cell r="AX260">
            <v>0.83682724278645515</v>
          </cell>
          <cell r="AY260">
            <v>0.85356378764218421</v>
          </cell>
          <cell r="AZ260">
            <v>0.87063506339502794</v>
          </cell>
          <cell r="BA260">
            <v>0.88804776466292856</v>
          </cell>
          <cell r="BB260">
            <v>0.90580871995618717</v>
          </cell>
          <cell r="BC260">
            <v>0.92392489435531089</v>
          </cell>
          <cell r="BD260">
            <v>0.94240339224241709</v>
          </cell>
          <cell r="BE260">
            <v>0.96125146008726547</v>
          </cell>
          <cell r="BF260">
            <v>0.98047648928901077</v>
          </cell>
          <cell r="BG260">
            <v>1.0000860190747909</v>
          </cell>
          <cell r="BH260">
            <v>1.0200877394562866</v>
          </cell>
          <cell r="BI260">
            <v>1.0404894942454124</v>
          </cell>
        </row>
        <row r="261">
          <cell r="Y261">
            <v>1299.6451110609175</v>
          </cell>
          <cell r="Z261">
            <v>1419.2393340977217</v>
          </cell>
          <cell r="AA261">
            <v>1504.3936941435848</v>
          </cell>
          <cell r="AB261">
            <v>1594.6573157922001</v>
          </cell>
          <cell r="AC261">
            <v>1674.3901815818103</v>
          </cell>
          <cell r="AD261">
            <v>1758.1096906609005</v>
          </cell>
          <cell r="AE261">
            <v>1846.0151751939457</v>
          </cell>
          <cell r="AF261">
            <v>28.366971854524596</v>
          </cell>
          <cell r="AG261">
            <v>31.165491840933402</v>
          </cell>
          <cell r="AH261">
            <v>35.302796556682409</v>
          </cell>
          <cell r="AI261">
            <v>37.871361298151321</v>
          </cell>
          <cell r="AJ261">
            <v>40.318269535206888</v>
          </cell>
          <cell r="AK261">
            <v>41.433935601558709</v>
          </cell>
          <cell r="AL261" t="e">
            <v>#REF!</v>
          </cell>
          <cell r="AM261" t="e">
            <v>#REF!</v>
          </cell>
          <cell r="AN261" t="e">
            <v>#REF!</v>
          </cell>
          <cell r="AO261" t="e">
            <v>#REF!</v>
          </cell>
          <cell r="AP261" t="e">
            <v>#REF!</v>
          </cell>
          <cell r="AR261">
            <v>8.8850444441020642</v>
          </cell>
          <cell r="AS261">
            <v>9.0627453329841057</v>
          </cell>
          <cell r="AT261">
            <v>9.2440002396437873</v>
          </cell>
          <cell r="AU261">
            <v>9.4288802444366624</v>
          </cell>
          <cell r="AV261">
            <v>9.6174578493253957</v>
          </cell>
          <cell r="AW261">
            <v>9.8098070063119032</v>
          </cell>
          <cell r="AX261">
            <v>10.006003146438141</v>
          </cell>
          <cell r="AY261">
            <v>10.206123209366904</v>
          </cell>
          <cell r="AZ261">
            <v>10.410245673554243</v>
          </cell>
          <cell r="BA261">
            <v>10.618450587025329</v>
          </cell>
          <cell r="BB261">
            <v>10.830819598765835</v>
          </cell>
          <cell r="BC261">
            <v>11.047435990741151</v>
          </cell>
          <cell r="BD261">
            <v>11.268384710555974</v>
          </cell>
          <cell r="BE261">
            <v>11.493752404767093</v>
          </cell>
          <cell r="BF261">
            <v>11.723627452862436</v>
          </cell>
          <cell r="BG261">
            <v>11.958100001919686</v>
          </cell>
          <cell r="BH261">
            <v>12.19726200195808</v>
          </cell>
          <cell r="BI261">
            <v>12.441207241997242</v>
          </cell>
        </row>
        <row r="262">
          <cell r="Y262">
            <v>280.44734179922801</v>
          </cell>
          <cell r="Z262">
            <v>283.1222986465678</v>
          </cell>
          <cell r="AA262">
            <v>302.94085955182754</v>
          </cell>
          <cell r="AB262">
            <v>324.14671972045545</v>
          </cell>
          <cell r="AC262">
            <v>343.59552290368288</v>
          </cell>
          <cell r="AD262">
            <v>364.21125427790383</v>
          </cell>
          <cell r="AE262">
            <v>386.06392953457811</v>
          </cell>
          <cell r="AF262">
            <v>20.941749802534762</v>
          </cell>
          <cell r="AG262">
            <v>23.143512817894067</v>
          </cell>
          <cell r="AH262">
            <v>26.579682757603571</v>
          </cell>
          <cell r="AI262">
            <v>28.15545314503288</v>
          </cell>
          <cell r="AJ262">
            <v>30.518894989990116</v>
          </cell>
          <cell r="AK262">
            <v>32.735101048601045</v>
          </cell>
          <cell r="AL262" t="e">
            <v>#REF!</v>
          </cell>
          <cell r="AM262" t="e">
            <v>#REF!</v>
          </cell>
          <cell r="AN262" t="e">
            <v>#REF!</v>
          </cell>
          <cell r="AO262" t="e">
            <v>#REF!</v>
          </cell>
          <cell r="AP262" t="e">
            <v>#REF!</v>
          </cell>
          <cell r="AR262">
            <v>2.4696259927089108</v>
          </cell>
          <cell r="AS262">
            <v>2.5190185125630893</v>
          </cell>
          <cell r="AT262">
            <v>2.569398882814351</v>
          </cell>
          <cell r="AU262">
            <v>2.6207868604706381</v>
          </cell>
          <cell r="AV262">
            <v>2.6732025976800511</v>
          </cell>
          <cell r="AW262">
            <v>2.726666649633652</v>
          </cell>
          <cell r="AX262">
            <v>2.7811999826263252</v>
          </cell>
          <cell r="AY262">
            <v>2.8368239822788519</v>
          </cell>
          <cell r="AZ262">
            <v>2.8935604619244288</v>
          </cell>
          <cell r="BA262">
            <v>2.9514316711629176</v>
          </cell>
          <cell r="BB262">
            <v>3.010460304586176</v>
          </cell>
          <cell r="BC262">
            <v>3.0706695106778996</v>
          </cell>
          <cell r="BD262">
            <v>3.1320829008914575</v>
          </cell>
          <cell r="BE262">
            <v>3.1947245589092867</v>
          </cell>
          <cell r="BF262">
            <v>3.2586190500874723</v>
          </cell>
          <cell r="BG262">
            <v>3.323791431089222</v>
          </cell>
          <cell r="BH262">
            <v>3.3902672597110066</v>
          </cell>
          <cell r="BI262">
            <v>3.4580726049052268</v>
          </cell>
        </row>
        <row r="263">
          <cell r="AR263">
            <v>0</v>
          </cell>
          <cell r="AS263">
            <v>2.5374561306290095</v>
          </cell>
          <cell r="AT263">
            <v>2.6072262620981528</v>
          </cell>
          <cell r="AU263">
            <v>2.5734827451661433</v>
          </cell>
          <cell r="AV263">
            <v>2.6130902071063375</v>
          </cell>
          <cell r="AW263">
            <v>2.6430580326492072</v>
          </cell>
          <cell r="AX263">
            <v>2.6530880596493307</v>
          </cell>
          <cell r="AY263">
            <v>2.4770643707219815</v>
          </cell>
          <cell r="AZ263">
            <v>2.4152257741400667</v>
          </cell>
          <cell r="BA263">
            <v>2.3295027922403362</v>
          </cell>
          <cell r="BB263">
            <v>2.213421656367772</v>
          </cell>
          <cell r="BC263">
            <v>2.0583707381436858</v>
          </cell>
          <cell r="BD263">
            <v>1.8400454863373217</v>
          </cell>
          <cell r="BE263" t="e">
            <v>#REF!</v>
          </cell>
          <cell r="BF263" t="e">
            <v>#REF!</v>
          </cell>
          <cell r="BG263" t="e">
            <v>#REF!</v>
          </cell>
          <cell r="BH263" t="e">
            <v>#REF!</v>
          </cell>
          <cell r="BI263" t="e">
            <v>#REF!</v>
          </cell>
        </row>
        <row r="277">
          <cell r="Z277">
            <v>8.5158983489470756</v>
          </cell>
          <cell r="AA277">
            <v>21.245877604589168</v>
          </cell>
          <cell r="AB277">
            <v>42.744596361507206</v>
          </cell>
          <cell r="AC277">
            <v>62.069569963655226</v>
          </cell>
          <cell r="AD277">
            <v>80.29422801652106</v>
          </cell>
          <cell r="AE277">
            <v>98.539180943280485</v>
          </cell>
          <cell r="AF277">
            <v>-534.32444589819647</v>
          </cell>
          <cell r="AG277">
            <v>-524.92473796790614</v>
          </cell>
          <cell r="AH277">
            <v>-514.50775995556648</v>
          </cell>
          <cell r="AI277">
            <v>-502.33814750475585</v>
          </cell>
          <cell r="AJ277">
            <v>-487.76146880691141</v>
          </cell>
          <cell r="AK277">
            <v>-470.27606182684156</v>
          </cell>
          <cell r="AL277" t="e">
            <v>#REF!</v>
          </cell>
          <cell r="AM277" t="e">
            <v>#REF!</v>
          </cell>
          <cell r="AN277" t="e">
            <v>#REF!</v>
          </cell>
          <cell r="AO277" t="e">
            <v>#REF!</v>
          </cell>
          <cell r="AP277" t="e">
            <v>#REF!</v>
          </cell>
        </row>
        <row r="278">
          <cell r="Z278">
            <v>1636.3606663482558</v>
          </cell>
          <cell r="AA278">
            <v>1804.6627329005378</v>
          </cell>
          <cell r="AB278">
            <v>1964.2502271976527</v>
          </cell>
          <cell r="AC278">
            <v>2101.6829383083468</v>
          </cell>
          <cell r="AD278">
            <v>2240.0700315078002</v>
          </cell>
          <cell r="AE278">
            <v>2359.8247602408019</v>
          </cell>
          <cell r="AF278">
            <v>-617.61186500296583</v>
          </cell>
          <cell r="AG278">
            <v>-566.36714361605721</v>
          </cell>
          <cell r="AH278">
            <v>-467.2098680950391</v>
          </cell>
          <cell r="AI278">
            <v>-354.14958835640641</v>
          </cell>
          <cell r="AJ278">
            <v>-265.84014855512243</v>
          </cell>
          <cell r="AK278">
            <v>-179.89094968445113</v>
          </cell>
          <cell r="AL278" t="e">
            <v>#REF!</v>
          </cell>
          <cell r="AM278" t="e">
            <v>#REF!</v>
          </cell>
          <cell r="AN278" t="e">
            <v>#REF!</v>
          </cell>
          <cell r="AO278" t="e">
            <v>#REF!</v>
          </cell>
          <cell r="AP278" t="e">
            <v>#REF!</v>
          </cell>
        </row>
        <row r="279">
          <cell r="Z279">
            <v>63.743872012651082</v>
          </cell>
          <cell r="AA279">
            <v>118.22361377343077</v>
          </cell>
          <cell r="AB279">
            <v>182.49927282764241</v>
          </cell>
          <cell r="AC279">
            <v>237.49458239765488</v>
          </cell>
          <cell r="AD279">
            <v>296.9116881913983</v>
          </cell>
          <cell r="AE279">
            <v>353.42770496361891</v>
          </cell>
          <cell r="AF279">
            <v>-183.66691812648068</v>
          </cell>
          <cell r="AG279">
            <v>-153.68301000123543</v>
          </cell>
          <cell r="AH279">
            <v>-125.36102369203969</v>
          </cell>
          <cell r="AI279">
            <v>-98.384836137838832</v>
          </cell>
          <cell r="AJ279">
            <v>-74.914292276107318</v>
          </cell>
          <cell r="AK279">
            <v>-54.709375285065128</v>
          </cell>
          <cell r="AL279" t="e">
            <v>#REF!</v>
          </cell>
          <cell r="AM279" t="e">
            <v>#REF!</v>
          </cell>
          <cell r="AN279" t="e">
            <v>#REF!</v>
          </cell>
          <cell r="AO279" t="e">
            <v>#REF!</v>
          </cell>
          <cell r="AP279" t="e">
            <v>#REF!</v>
          </cell>
        </row>
        <row r="280">
          <cell r="Z280">
            <v>27.462244593798147</v>
          </cell>
          <cell r="AA280">
            <v>40.821299656949776</v>
          </cell>
          <cell r="AB280">
            <v>57.499117702173777</v>
          </cell>
          <cell r="AC280">
            <v>75.359891156446949</v>
          </cell>
          <cell r="AD280">
            <v>93.155605625032905</v>
          </cell>
          <cell r="AE280">
            <v>108.66799999908235</v>
          </cell>
          <cell r="AF280">
            <v>-69.99002447167436</v>
          </cell>
          <cell r="AG280">
            <v>-68.699890214369091</v>
          </cell>
          <cell r="AH280">
            <v>-53.920313297183057</v>
          </cell>
          <cell r="AI280">
            <v>-38.969671137290177</v>
          </cell>
          <cell r="AJ280">
            <v>-24.610500826021429</v>
          </cell>
          <cell r="AK280">
            <v>-11.979929162039479</v>
          </cell>
          <cell r="AL280" t="e">
            <v>#REF!</v>
          </cell>
          <cell r="AM280" t="e">
            <v>#REF!</v>
          </cell>
          <cell r="AN280" t="e">
            <v>#REF!</v>
          </cell>
          <cell r="AO280" t="e">
            <v>#REF!</v>
          </cell>
          <cell r="AP280" t="e">
            <v>#REF!</v>
          </cell>
        </row>
        <row r="281">
          <cell r="Z281">
            <v>0.53433915803235266</v>
          </cell>
          <cell r="AA281">
            <v>0.73447668845091751</v>
          </cell>
          <cell r="AB281">
            <v>0.93110227128066736</v>
          </cell>
          <cell r="AC281">
            <v>1.1605488788633864</v>
          </cell>
          <cell r="AD281">
            <v>1.3296540426414163</v>
          </cell>
          <cell r="AE281">
            <v>1.5053489915630234</v>
          </cell>
          <cell r="AF281">
            <v>-3.3412526189044445</v>
          </cell>
          <cell r="AG281">
            <v>-3.1696956517310357</v>
          </cell>
          <cell r="AH281">
            <v>-2.9580161055697571</v>
          </cell>
          <cell r="AI281">
            <v>-2.7052666085266242</v>
          </cell>
          <cell r="AJ281">
            <v>-2.4006851649184595</v>
          </cell>
          <cell r="AK281">
            <v>-2.0310047067943242</v>
          </cell>
          <cell r="AL281" t="e">
            <v>#REF!</v>
          </cell>
          <cell r="AM281" t="e">
            <v>#REF!</v>
          </cell>
          <cell r="AN281" t="e">
            <v>#REF!</v>
          </cell>
          <cell r="AO281" t="e">
            <v>#REF!</v>
          </cell>
          <cell r="AP281" t="e">
            <v>#REF!</v>
          </cell>
        </row>
        <row r="282">
          <cell r="Z282">
            <v>54.158583521326591</v>
          </cell>
          <cell r="AA282">
            <v>79.589078282797004</v>
          </cell>
          <cell r="AB282">
            <v>109.14780648087071</v>
          </cell>
          <cell r="AC282">
            <v>143.21820353079528</v>
          </cell>
          <cell r="AD282">
            <v>188.30327931539256</v>
          </cell>
          <cell r="AE282">
            <v>235.61455391910977</v>
          </cell>
          <cell r="AF282">
            <v>-369.25277320626986</v>
          </cell>
          <cell r="AG282">
            <v>-346.87104211522103</v>
          </cell>
          <cell r="AH282">
            <v>-305.38655931187407</v>
          </cell>
          <cell r="AI282">
            <v>-257.51379013442204</v>
          </cell>
          <cell r="AJ282">
            <v>-206.34338712302593</v>
          </cell>
          <cell r="AK282">
            <v>-152.28109682570039</v>
          </cell>
          <cell r="AL282" t="e">
            <v>#REF!</v>
          </cell>
          <cell r="AM282" t="e">
            <v>#REF!</v>
          </cell>
          <cell r="AN282" t="e">
            <v>#REF!</v>
          </cell>
          <cell r="AO282" t="e">
            <v>#REF!</v>
          </cell>
          <cell r="AP282" t="e">
            <v>#REF!</v>
          </cell>
        </row>
        <row r="283">
          <cell r="Z283">
            <v>48.712412939348837</v>
          </cell>
          <cell r="AA283">
            <v>78.156160500046326</v>
          </cell>
          <cell r="AB283">
            <v>100.7243074092778</v>
          </cell>
          <cell r="AC283">
            <v>135.71242577791872</v>
          </cell>
          <cell r="AD283">
            <v>183.16474047181327</v>
          </cell>
          <cell r="AE283">
            <v>255.94705934640979</v>
          </cell>
          <cell r="AF283">
            <v>-671.8025215149479</v>
          </cell>
          <cell r="AG283">
            <v>-623.42612755756079</v>
          </cell>
          <cell r="AH283">
            <v>-567.30653789579583</v>
          </cell>
          <cell r="AI283">
            <v>-503.94543010797406</v>
          </cell>
          <cell r="AJ283">
            <v>-429.97547477152676</v>
          </cell>
          <cell r="AK283">
            <v>-345.37466446701063</v>
          </cell>
          <cell r="AL283" t="e">
            <v>#REF!</v>
          </cell>
          <cell r="AM283" t="e">
            <v>#REF!</v>
          </cell>
          <cell r="AN283" t="e">
            <v>#REF!</v>
          </cell>
          <cell r="AO283" t="e">
            <v>#REF!</v>
          </cell>
          <cell r="AP283" t="e">
            <v>#REF!</v>
          </cell>
        </row>
        <row r="284">
          <cell r="Z284">
            <v>66.789754708215128</v>
          </cell>
          <cell r="AA284">
            <v>107.2018415099642</v>
          </cell>
          <cell r="AB284">
            <v>158.22915439705025</v>
          </cell>
          <cell r="AC284">
            <v>214.40078802643075</v>
          </cell>
          <cell r="AD284">
            <v>271.3123526530361</v>
          </cell>
          <cell r="AE284">
            <v>336.51232648185749</v>
          </cell>
          <cell r="AF284">
            <v>-492.56720618679907</v>
          </cell>
          <cell r="AG284">
            <v>-452.42403799110696</v>
          </cell>
          <cell r="AH284">
            <v>-404.64191973272989</v>
          </cell>
          <cell r="AI284">
            <v>-351.52572225466065</v>
          </cell>
          <cell r="AJ284">
            <v>-290.68998918144513</v>
          </cell>
          <cell r="AK284">
            <v>-223.77679877034657</v>
          </cell>
          <cell r="AL284" t="e">
            <v>#REF!</v>
          </cell>
          <cell r="AM284" t="e">
            <v>#REF!</v>
          </cell>
          <cell r="AN284" t="e">
            <v>#REF!</v>
          </cell>
          <cell r="AO284" t="e">
            <v>#REF!</v>
          </cell>
          <cell r="AP284" t="e">
            <v>#REF!</v>
          </cell>
        </row>
        <row r="285">
          <cell r="Z285">
            <v>138.44842169928847</v>
          </cell>
          <cell r="AA285">
            <v>227.79977544991516</v>
          </cell>
          <cell r="AB285">
            <v>372.01844175776637</v>
          </cell>
          <cell r="AC285">
            <v>632.00978185743202</v>
          </cell>
          <cell r="AD285">
            <v>919.50464411134794</v>
          </cell>
          <cell r="AE285">
            <v>1254.0605717828794</v>
          </cell>
          <cell r="AF285">
            <v>-1570.5553858729511</v>
          </cell>
          <cell r="AG285">
            <v>-1439.2396566001958</v>
          </cell>
          <cell r="AH285">
            <v>-1281.6806902851813</v>
          </cell>
          <cell r="AI285">
            <v>-1107.815917904391</v>
          </cell>
          <cell r="AJ285">
            <v>-909.52963993932826</v>
          </cell>
          <cell r="AK285">
            <v>-695.4381175972062</v>
          </cell>
          <cell r="AL285" t="e">
            <v>#REF!</v>
          </cell>
          <cell r="AM285" t="e">
            <v>#REF!</v>
          </cell>
          <cell r="AN285" t="e">
            <v>#REF!</v>
          </cell>
          <cell r="AO285" t="e">
            <v>#REF!</v>
          </cell>
          <cell r="AP285" t="e">
            <v>#REF!</v>
          </cell>
        </row>
        <row r="286">
          <cell r="Z286">
            <v>26.462387727431235</v>
          </cell>
          <cell r="AA286">
            <v>50.227984703258812</v>
          </cell>
          <cell r="AB286">
            <v>80.909887040679052</v>
          </cell>
          <cell r="AC286">
            <v>120.36538887547215</v>
          </cell>
          <cell r="AD286">
            <v>162.99977172573028</v>
          </cell>
          <cell r="AE286">
            <v>208.49601346763018</v>
          </cell>
          <cell r="AF286">
            <v>-291.56255874533457</v>
          </cell>
          <cell r="AG286">
            <v>-268.59998220610299</v>
          </cell>
          <cell r="AH286">
            <v>-241.86590053634285</v>
          </cell>
          <cell r="AI286">
            <v>-210.86143634770414</v>
          </cell>
          <cell r="AJ286">
            <v>-175.6227272360772</v>
          </cell>
          <cell r="AK286">
            <v>-136.53087558390445</v>
          </cell>
          <cell r="AL286" t="e">
            <v>#REF!</v>
          </cell>
          <cell r="AM286" t="e">
            <v>#REF!</v>
          </cell>
          <cell r="AN286" t="e">
            <v>#REF!</v>
          </cell>
          <cell r="AO286" t="e">
            <v>#REF!</v>
          </cell>
          <cell r="AP286" t="e">
            <v>#REF!</v>
          </cell>
        </row>
        <row r="287">
          <cell r="Z287">
            <v>32.8462991980673</v>
          </cell>
          <cell r="AA287">
            <v>53.877568938997058</v>
          </cell>
          <cell r="AB287">
            <v>83.603648624701748</v>
          </cell>
          <cell r="AC287">
            <v>120.59947825421108</v>
          </cell>
          <cell r="AD287">
            <v>164.26904705714537</v>
          </cell>
          <cell r="AE287">
            <v>210.91425346679549</v>
          </cell>
          <cell r="AF287">
            <v>-203.64488491148052</v>
          </cell>
          <cell r="AG287">
            <v>-177.44695843176726</v>
          </cell>
          <cell r="AH287">
            <v>-149.94963322423393</v>
          </cell>
          <cell r="AI287">
            <v>-116.96753744783882</v>
          </cell>
          <cell r="AJ287">
            <v>-80.428196615652823</v>
          </cell>
          <cell r="AK287">
            <v>-43.444485251521471</v>
          </cell>
          <cell r="AL287" t="e">
            <v>#REF!</v>
          </cell>
          <cell r="AM287" t="e">
            <v>#REF!</v>
          </cell>
          <cell r="AN287" t="e">
            <v>#REF!</v>
          </cell>
          <cell r="AO287" t="e">
            <v>#REF!</v>
          </cell>
          <cell r="AP287" t="e">
            <v>#REF!</v>
          </cell>
        </row>
        <row r="288">
          <cell r="Z288">
            <v>-4.7898784245851687</v>
          </cell>
          <cell r="AA288">
            <v>-4.6029350772459452</v>
          </cell>
          <cell r="AB288">
            <v>3.47670755184879E-2</v>
          </cell>
          <cell r="AC288">
            <v>8.4455489891980164</v>
          </cell>
          <cell r="AD288">
            <v>27.000567937043627</v>
          </cell>
          <cell r="AE288">
            <v>47.787295001199936</v>
          </cell>
          <cell r="AF288">
            <v>-186.10357786598405</v>
          </cell>
          <cell r="AG288">
            <v>-169.06574808492047</v>
          </cell>
          <cell r="AH288">
            <v>-148.78670927593629</v>
          </cell>
          <cell r="AI288">
            <v>-126.27245416884017</v>
          </cell>
          <cell r="AJ288">
            <v>-101.92213451190447</v>
          </cell>
          <cell r="AK288">
            <v>-76.667174740452722</v>
          </cell>
          <cell r="AL288" t="e">
            <v>#REF!</v>
          </cell>
          <cell r="AM288" t="e">
            <v>#REF!</v>
          </cell>
          <cell r="AN288" t="e">
            <v>#REF!</v>
          </cell>
          <cell r="AO288" t="e">
            <v>#REF!</v>
          </cell>
          <cell r="AP288" t="e">
            <v>#REF!</v>
          </cell>
        </row>
        <row r="289">
          <cell r="Z289">
            <v>181.86496677408763</v>
          </cell>
          <cell r="AA289">
            <v>330.92709359302444</v>
          </cell>
          <cell r="AB289">
            <v>493.80126164716057</v>
          </cell>
          <cell r="AC289">
            <v>676.0112784479802</v>
          </cell>
          <cell r="AD289">
            <v>884.60118472790782</v>
          </cell>
          <cell r="AE289">
            <v>1103.8349568829608</v>
          </cell>
          <cell r="AF289">
            <v>-1188.8982614889162</v>
          </cell>
          <cell r="AG289">
            <v>-1061.5239741720195</v>
          </cell>
          <cell r="AH289">
            <v>-911.88636743718371</v>
          </cell>
          <cell r="AI289">
            <v>-749.31909106923433</v>
          </cell>
          <cell r="AJ289">
            <v>-579.91846537154447</v>
          </cell>
          <cell r="AK289">
            <v>-410.61351788251699</v>
          </cell>
          <cell r="AL289" t="e">
            <v>#REF!</v>
          </cell>
          <cell r="AM289" t="e">
            <v>#REF!</v>
          </cell>
          <cell r="AN289" t="e">
            <v>#REF!</v>
          </cell>
          <cell r="AO289" t="e">
            <v>#REF!</v>
          </cell>
          <cell r="AP289" t="e">
            <v>#REF!</v>
          </cell>
        </row>
        <row r="290">
          <cell r="Z290">
            <v>-13.230982165035044</v>
          </cell>
          <cell r="AA290">
            <v>-4.6286489514036475</v>
          </cell>
          <cell r="AB290">
            <v>8.8868199070507501</v>
          </cell>
          <cell r="AC290">
            <v>24.073783033586039</v>
          </cell>
          <cell r="AD290">
            <v>44.980698738606463</v>
          </cell>
          <cell r="AE290">
            <v>67.112887032513726</v>
          </cell>
          <cell r="AF290">
            <v>-193.19902723996196</v>
          </cell>
          <cell r="AG290">
            <v>-178.80828883277758</v>
          </cell>
          <cell r="AH290">
            <v>-161.32043330283338</v>
          </cell>
          <cell r="AI290">
            <v>-141.66335555130502</v>
          </cell>
          <cell r="AJ290">
            <v>-119.39183571586113</v>
          </cell>
          <cell r="AK290">
            <v>-94.584163584308385</v>
          </cell>
          <cell r="AL290" t="e">
            <v>#REF!</v>
          </cell>
          <cell r="AM290" t="e">
            <v>#REF!</v>
          </cell>
          <cell r="AN290" t="e">
            <v>#REF!</v>
          </cell>
          <cell r="AO290" t="e">
            <v>#REF!</v>
          </cell>
          <cell r="AP290" t="e">
            <v>#REF!</v>
          </cell>
        </row>
        <row r="291">
          <cell r="Z291">
            <v>191.78201716802278</v>
          </cell>
          <cell r="AA291">
            <v>401.26187324838725</v>
          </cell>
          <cell r="AB291">
            <v>632.30699935290977</v>
          </cell>
          <cell r="AC291">
            <v>870.67833263537545</v>
          </cell>
          <cell r="AD291">
            <v>1137.4432002761187</v>
          </cell>
          <cell r="AE291">
            <v>1427.8581702515046</v>
          </cell>
          <cell r="AF291">
            <v>-943.64929362109967</v>
          </cell>
          <cell r="AG291">
            <v>-830.73489153393609</v>
          </cell>
          <cell r="AH291">
            <v>-701.42726210981823</v>
          </cell>
          <cell r="AI291">
            <v>-562.79269129124987</v>
          </cell>
          <cell r="AJ291">
            <v>-422.13216213887392</v>
          </cell>
          <cell r="AK291">
            <v>-288.43902377424831</v>
          </cell>
          <cell r="AL291" t="e">
            <v>#REF!</v>
          </cell>
          <cell r="AM291" t="e">
            <v>#REF!</v>
          </cell>
          <cell r="AN291" t="e">
            <v>#REF!</v>
          </cell>
          <cell r="AO291" t="e">
            <v>#REF!</v>
          </cell>
          <cell r="AP291" t="e">
            <v>#REF!</v>
          </cell>
        </row>
        <row r="292">
          <cell r="Z292">
            <v>110.26607241334023</v>
          </cell>
          <cell r="AA292">
            <v>165.51016953266264</v>
          </cell>
          <cell r="AB292">
            <v>215.46833567435635</v>
          </cell>
          <cell r="AC292">
            <v>296.52261911941594</v>
          </cell>
          <cell r="AD292">
            <v>389.10348363799153</v>
          </cell>
          <cell r="AE292">
            <v>508.8938740870492</v>
          </cell>
          <cell r="AF292">
            <v>-667.95774046880103</v>
          </cell>
          <cell r="AG292">
            <v>-570.83811624053146</v>
          </cell>
          <cell r="AH292">
            <v>-461.16475719620928</v>
          </cell>
          <cell r="AI292">
            <v>-347.83401534763044</v>
          </cell>
          <cell r="AJ292">
            <v>-238.43306290269916</v>
          </cell>
          <cell r="AK292">
            <v>-140.08271905662914</v>
          </cell>
          <cell r="AL292" t="e">
            <v>#REF!</v>
          </cell>
          <cell r="AM292" t="e">
            <v>#REF!</v>
          </cell>
          <cell r="AN292" t="e">
            <v>#REF!</v>
          </cell>
          <cell r="AO292" t="e">
            <v>#REF!</v>
          </cell>
          <cell r="AP292" t="e">
            <v>#REF!</v>
          </cell>
        </row>
        <row r="293">
          <cell r="Z293">
            <v>223.82619542825682</v>
          </cell>
          <cell r="AA293">
            <v>379.38628649827479</v>
          </cell>
          <cell r="AB293">
            <v>533.31470986747513</v>
          </cell>
          <cell r="AC293">
            <v>709.60708570080487</v>
          </cell>
          <cell r="AD293">
            <v>912.80700246075435</v>
          </cell>
          <cell r="AE293">
            <v>1155.6838249536027</v>
          </cell>
          <cell r="AF293">
            <v>-1036.1840806466403</v>
          </cell>
          <cell r="AG293">
            <v>-911.83505285727881</v>
          </cell>
          <cell r="AH293">
            <v>-768.97454978119868</v>
          </cell>
          <cell r="AI293">
            <v>-614.20903960664805</v>
          </cell>
          <cell r="AJ293">
            <v>-454.78309125899267</v>
          </cell>
          <cell r="AK293">
            <v>-296.62699880100615</v>
          </cell>
          <cell r="AL293" t="e">
            <v>#REF!</v>
          </cell>
          <cell r="AM293" t="e">
            <v>#REF!</v>
          </cell>
          <cell r="AN293" t="e">
            <v>#REF!</v>
          </cell>
          <cell r="AO293" t="e">
            <v>#REF!</v>
          </cell>
          <cell r="AP293" t="e">
            <v>#REF!</v>
          </cell>
        </row>
        <row r="294">
          <cell r="Z294">
            <v>1032.479528891246</v>
          </cell>
          <cell r="AA294">
            <v>1499.4660979232035</v>
          </cell>
          <cell r="AB294">
            <v>1988.3668277658062</v>
          </cell>
          <cell r="AC294">
            <v>2567.610074708904</v>
          </cell>
          <cell r="AD294">
            <v>3164.9204977384534</v>
          </cell>
          <cell r="AE294">
            <v>3770.7152190030661</v>
          </cell>
          <cell r="AF294">
            <v>-1516.2234182850457</v>
          </cell>
          <cell r="AG294">
            <v>-1156.9168808155214</v>
          </cell>
          <cell r="AH294">
            <v>-780.47142368507195</v>
          </cell>
          <cell r="AI294">
            <v>-423.00793994394695</v>
          </cell>
          <cell r="AJ294">
            <v>-123.88570117059862</v>
          </cell>
          <cell r="AK294">
            <v>110.24192606439087</v>
          </cell>
          <cell r="AL294" t="e">
            <v>#REF!</v>
          </cell>
          <cell r="AM294" t="e">
            <v>#REF!</v>
          </cell>
          <cell r="AN294" t="e">
            <v>#REF!</v>
          </cell>
          <cell r="AO294" t="e">
            <v>#REF!</v>
          </cell>
          <cell r="AP294" t="e">
            <v>#REF!</v>
          </cell>
        </row>
        <row r="295">
          <cell r="Z295">
            <v>45.079794150043867</v>
          </cell>
          <cell r="AA295">
            <v>60.745873577401284</v>
          </cell>
          <cell r="AB295">
            <v>75.954268116543446</v>
          </cell>
          <cell r="AC295">
            <v>92.749727055062621</v>
          </cell>
          <cell r="AD295">
            <v>113.61950601986238</v>
          </cell>
          <cell r="AE295">
            <v>135.20257595692709</v>
          </cell>
          <cell r="AF295">
            <v>-65.153596689925578</v>
          </cell>
          <cell r="AG295">
            <v>-52.927954870733622</v>
          </cell>
          <cell r="AH295">
            <v>-39.736536365469753</v>
          </cell>
          <cell r="AI295">
            <v>-26.515654098364823</v>
          </cell>
          <cell r="AJ295">
            <v>-14.330142812801874</v>
          </cell>
          <cell r="AK295">
            <v>-3.9326447413962384</v>
          </cell>
          <cell r="AL295" t="e">
            <v>#REF!</v>
          </cell>
          <cell r="AM295" t="e">
            <v>#REF!</v>
          </cell>
          <cell r="AN295" t="e">
            <v>#REF!</v>
          </cell>
          <cell r="AO295" t="e">
            <v>#REF!</v>
          </cell>
          <cell r="AP295" t="e">
            <v>#REF!</v>
          </cell>
        </row>
        <row r="296">
          <cell r="Z296">
            <v>141.1039700367686</v>
          </cell>
          <cell r="AA296">
            <v>224.32321813420754</v>
          </cell>
          <cell r="AB296">
            <v>316.68404186367934</v>
          </cell>
          <cell r="AC296">
            <v>420.66922438207553</v>
          </cell>
          <cell r="AD296">
            <v>524.06330160383573</v>
          </cell>
          <cell r="AE296">
            <v>625.90708529566757</v>
          </cell>
          <cell r="AF296">
            <v>-347.65116559502542</v>
          </cell>
          <cell r="AG296">
            <v>-278.72992140657806</v>
          </cell>
          <cell r="AH296">
            <v>-207.00538987847568</v>
          </cell>
          <cell r="AI296">
            <v>-139.77515138200206</v>
          </cell>
          <cell r="AJ296">
            <v>-83.637104307170148</v>
          </cell>
          <cell r="AK296">
            <v>-42.492197962956467</v>
          </cell>
          <cell r="AL296" t="e">
            <v>#REF!</v>
          </cell>
          <cell r="AM296" t="e">
            <v>#REF!</v>
          </cell>
          <cell r="AN296" t="e">
            <v>#REF!</v>
          </cell>
          <cell r="AO296" t="e">
            <v>#REF!</v>
          </cell>
          <cell r="AP296" t="e">
            <v>#REF!</v>
          </cell>
        </row>
        <row r="297">
          <cell r="Z297">
            <v>15.738081247926175</v>
          </cell>
          <cell r="AA297">
            <v>55.549073985646999</v>
          </cell>
          <cell r="AB297">
            <v>97.999277887488347</v>
          </cell>
          <cell r="AC297">
            <v>148.70132727381525</v>
          </cell>
          <cell r="AD297">
            <v>200.89534858817944</v>
          </cell>
          <cell r="AE297">
            <v>262.6101153651075</v>
          </cell>
          <cell r="AF297">
            <v>-295.94209730880368</v>
          </cell>
          <cell r="AG297">
            <v>-264.02839725508068</v>
          </cell>
          <cell r="AH297">
            <v>-227.0864652966242</v>
          </cell>
          <cell r="AI297">
            <v>-186.92967911621503</v>
          </cell>
          <cell r="AJ297">
            <v>-145.0264421959476</v>
          </cell>
          <cell r="AK297">
            <v>-103.42562473036466</v>
          </cell>
          <cell r="AL297" t="e">
            <v>#REF!</v>
          </cell>
          <cell r="AM297" t="e">
            <v>#REF!</v>
          </cell>
          <cell r="AN297" t="e">
            <v>#REF!</v>
          </cell>
          <cell r="AO297" t="e">
            <v>#REF!</v>
          </cell>
          <cell r="AP297" t="e">
            <v>#REF!</v>
          </cell>
        </row>
        <row r="298">
          <cell r="Z298">
            <v>238.20816742245711</v>
          </cell>
          <cell r="AA298">
            <v>381.58711193132649</v>
          </cell>
          <cell r="AB298">
            <v>535.10052815683935</v>
          </cell>
          <cell r="AC298">
            <v>698.08824984871967</v>
          </cell>
          <cell r="AD298">
            <v>865.49722763434988</v>
          </cell>
          <cell r="AE298">
            <v>1036.3942266986121</v>
          </cell>
          <cell r="AF298">
            <v>-697.19802073107428</v>
          </cell>
          <cell r="AG298">
            <v>-592.66654975208451</v>
          </cell>
          <cell r="AH298">
            <v>-474.95424358126718</v>
          </cell>
          <cell r="AI298">
            <v>-355.23645895843163</v>
          </cell>
          <cell r="AJ298">
            <v>-240.62144617054767</v>
          </cell>
          <cell r="AK298">
            <v>-140.59624664673498</v>
          </cell>
          <cell r="AL298" t="e">
            <v>#REF!</v>
          </cell>
          <cell r="AM298" t="e">
            <v>#REF!</v>
          </cell>
          <cell r="AN298" t="e">
            <v>#REF!</v>
          </cell>
          <cell r="AO298" t="e">
            <v>#REF!</v>
          </cell>
          <cell r="AP298" t="e">
            <v>#REF!</v>
          </cell>
        </row>
        <row r="299">
          <cell r="Z299">
            <v>21.270022343339804</v>
          </cell>
          <cell r="AA299">
            <v>45.613014173641147</v>
          </cell>
          <cell r="AB299">
            <v>68.590731952127811</v>
          </cell>
          <cell r="AC299">
            <v>92.805841396198758</v>
          </cell>
          <cell r="AD299">
            <v>121.22697416483618</v>
          </cell>
          <cell r="AE299">
            <v>163.90988710853929</v>
          </cell>
          <cell r="AF299">
            <v>-180.31413895496021</v>
          </cell>
          <cell r="AG299">
            <v>-152.73480364476569</v>
          </cell>
          <cell r="AH299">
            <v>-120.5754569803249</v>
          </cell>
          <cell r="AI299">
            <v>-88.69173679715297</v>
          </cell>
          <cell r="AJ299">
            <v>-56.998384357601736</v>
          </cell>
          <cell r="AK299">
            <v>-28.437918261917048</v>
          </cell>
          <cell r="AL299" t="e">
            <v>#REF!</v>
          </cell>
          <cell r="AM299" t="e">
            <v>#REF!</v>
          </cell>
          <cell r="AN299" t="e">
            <v>#REF!</v>
          </cell>
          <cell r="AO299" t="e">
            <v>#REF!</v>
          </cell>
          <cell r="AP299" t="e">
            <v>#REF!</v>
          </cell>
        </row>
        <row r="305">
          <cell r="X305">
            <v>0.47882842736883524</v>
          </cell>
        </row>
        <row r="306">
          <cell r="X306">
            <v>1.990680034736596</v>
          </cell>
        </row>
        <row r="307">
          <cell r="X307">
            <v>7.8008447341311413</v>
          </cell>
        </row>
        <row r="308">
          <cell r="X308">
            <v>1.9709498469205404</v>
          </cell>
        </row>
        <row r="309">
          <cell r="X309">
            <v>0.27256702917581299</v>
          </cell>
        </row>
        <row r="310">
          <cell r="X310">
            <v>2.5559084912343706</v>
          </cell>
        </row>
        <row r="311">
          <cell r="X311">
            <v>3.0352589215630927</v>
          </cell>
        </row>
        <row r="312">
          <cell r="X312">
            <v>2.9631747768844696</v>
          </cell>
        </row>
        <row r="313">
          <cell r="X313">
            <v>3.0501431141168038</v>
          </cell>
        </row>
        <row r="314">
          <cell r="X314">
            <v>3.1724395660395981</v>
          </cell>
        </row>
        <row r="315">
          <cell r="X315">
            <v>4.2942158563236035</v>
          </cell>
        </row>
        <row r="316">
          <cell r="X316">
            <v>6.0602414813269059</v>
          </cell>
        </row>
        <row r="317">
          <cell r="X317">
            <v>4.5218919927725576</v>
          </cell>
        </row>
        <row r="318">
          <cell r="X318">
            <v>3.4680879074882145</v>
          </cell>
        </row>
        <row r="319">
          <cell r="X319">
            <v>5.824093989287964</v>
          </cell>
        </row>
        <row r="320">
          <cell r="X320">
            <v>2.6219865812864538</v>
          </cell>
        </row>
        <row r="321">
          <cell r="X321">
            <v>0.49666330878179943</v>
          </cell>
        </row>
        <row r="322">
          <cell r="X322">
            <v>32.61121292988657</v>
          </cell>
        </row>
        <row r="323">
          <cell r="X323">
            <v>7.2272592008065351</v>
          </cell>
        </row>
        <row r="324">
          <cell r="X324">
            <v>2.9415488738358175</v>
          </cell>
        </row>
        <row r="325">
          <cell r="X325">
            <v>0.74307864342814867</v>
          </cell>
        </row>
        <row r="326">
          <cell r="X326">
            <v>8.8850444441020642</v>
          </cell>
        </row>
        <row r="327">
          <cell r="X327">
            <v>2.4696259927089108</v>
          </cell>
        </row>
        <row r="335">
          <cell r="X335">
            <v>0.48840499591621195</v>
          </cell>
        </row>
        <row r="336">
          <cell r="X336">
            <v>2.0304936354313279</v>
          </cell>
        </row>
        <row r="337">
          <cell r="X337">
            <v>7.8008447341311413</v>
          </cell>
        </row>
        <row r="338">
          <cell r="X338">
            <v>2.0103688438589513</v>
          </cell>
        </row>
        <row r="339">
          <cell r="X339">
            <v>0.27801836975932925</v>
          </cell>
        </row>
        <row r="340">
          <cell r="X340">
            <v>2.607026661059058</v>
          </cell>
        </row>
        <row r="341">
          <cell r="X341">
            <v>3.0959640999943545</v>
          </cell>
        </row>
        <row r="342">
          <cell r="X342">
            <v>3.0224382724221592</v>
          </cell>
        </row>
        <row r="343">
          <cell r="X343">
            <v>3.1111459763991398</v>
          </cell>
        </row>
        <row r="344">
          <cell r="X344">
            <v>3.2358883573603903</v>
          </cell>
        </row>
        <row r="345">
          <cell r="X345">
            <v>4.3801001734500753</v>
          </cell>
        </row>
        <row r="346">
          <cell r="X346">
            <v>6.1814463109534445</v>
          </cell>
        </row>
        <row r="347">
          <cell r="X347">
            <v>4.6123298326280091</v>
          </cell>
        </row>
        <row r="348">
          <cell r="X348">
            <v>3.537449665637979</v>
          </cell>
        </row>
        <row r="349">
          <cell r="X349">
            <v>5.9405758690737231</v>
          </cell>
        </row>
        <row r="350">
          <cell r="X350">
            <v>2.6744263129121828</v>
          </cell>
        </row>
        <row r="351">
          <cell r="X351">
            <v>0.50659657495743537</v>
          </cell>
        </row>
        <row r="352">
          <cell r="X352">
            <v>33.263437188484303</v>
          </cell>
        </row>
        <row r="353">
          <cell r="X353">
            <v>7.3718043848226662</v>
          </cell>
        </row>
        <row r="354">
          <cell r="X354">
            <v>3.0003798513125339</v>
          </cell>
        </row>
        <row r="355">
          <cell r="X355">
            <v>0.7579402162967116</v>
          </cell>
        </row>
        <row r="356">
          <cell r="X356">
            <v>9.0627453329841057</v>
          </cell>
        </row>
        <row r="357">
          <cell r="X357">
            <v>2.5190185125630893</v>
          </cell>
        </row>
      </sheetData>
      <sheetData sheetId="2" refreshError="1"/>
      <sheetData sheetId="3" refreshError="1">
        <row r="2">
          <cell r="B2" t="str">
            <v>Выпуски</v>
          </cell>
        </row>
        <row r="3">
          <cell r="B3" t="str">
            <v>Годовые индексы изменения физического объема выпусков</v>
          </cell>
        </row>
        <row r="4">
          <cell r="B4" t="str">
            <v>Отраслевая структура выпусков по годам в прогнозируемом периоде</v>
          </cell>
        </row>
        <row r="5">
          <cell r="B5" t="str">
            <v xml:space="preserve">Объем отраслевых ресурсов отечественного производства </v>
          </cell>
        </row>
        <row r="6">
          <cell r="B6" t="str">
            <v xml:space="preserve">Динамика отраслевых ресурсов отечественного производства </v>
          </cell>
        </row>
        <row r="7">
          <cell r="B7" t="str">
            <v xml:space="preserve">Отраслевая структура ресурсов отечественного производства </v>
          </cell>
        </row>
        <row r="8">
          <cell r="B8" t="str">
            <v>Объем отраслевых ресурсов отечественного производства в конечном использовании</v>
          </cell>
        </row>
        <row r="9">
          <cell r="B9" t="str">
            <v>Динамика отраслевых ресурсов отечественного производства в конечном использовании</v>
          </cell>
        </row>
        <row r="10">
          <cell r="B10" t="str">
            <v>Отраслевая структура ресурсов отечественного производства в конечном использовании</v>
          </cell>
        </row>
        <row r="11">
          <cell r="B11" t="str">
            <v>Конечное потребление домашних хозяйств</v>
          </cell>
        </row>
        <row r="12">
          <cell r="B12" t="str">
            <v>Динамика конечного потребления домашних хозяйств</v>
          </cell>
        </row>
        <row r="13">
          <cell r="B13" t="str">
            <v>Отраслевая структура конечного потребления домашних хозяйств</v>
          </cell>
        </row>
        <row r="14">
          <cell r="B14" t="str">
            <v>Конечное потребление ОГУ</v>
          </cell>
        </row>
        <row r="15">
          <cell r="B15" t="str">
            <v>Динамика конечного потребления ОГУ</v>
          </cell>
        </row>
        <row r="16">
          <cell r="B16" t="str">
            <v>Отраслевая структура конечного потребления ОГУ</v>
          </cell>
        </row>
        <row r="17">
          <cell r="B17" t="str">
            <v>Изменение запасов материальных оборотных средств</v>
          </cell>
        </row>
        <row r="18">
          <cell r="B18" t="str">
            <v>Динамика изменения запасов материальных оборотных средств</v>
          </cell>
        </row>
        <row r="19">
          <cell r="B19" t="str">
            <v>Отраслевая структура изменения запасов материальных оборотных средств</v>
          </cell>
        </row>
        <row r="20">
          <cell r="B20" t="str">
            <v>Экспорт</v>
          </cell>
        </row>
        <row r="21">
          <cell r="B21" t="str">
            <v>Динамика экспорта</v>
          </cell>
        </row>
        <row r="22">
          <cell r="B22" t="str">
            <v>Отраслевая структура экспорта</v>
          </cell>
        </row>
        <row r="23">
          <cell r="B23" t="str">
            <v>Импорт</v>
          </cell>
        </row>
        <row r="24">
          <cell r="B24" t="str">
            <v>Динамика импорта</v>
          </cell>
        </row>
        <row r="25">
          <cell r="B25" t="str">
            <v>Отраслевая структура импорта</v>
          </cell>
        </row>
        <row r="26">
          <cell r="B26" t="str">
            <v>Сальдо</v>
          </cell>
        </row>
        <row r="27">
          <cell r="B27" t="str">
            <v>Динамика отраслевой потребности в инвестициях</v>
          </cell>
        </row>
        <row r="28">
          <cell r="B28" t="str">
            <v>Динамика основных фондов</v>
          </cell>
        </row>
        <row r="29">
          <cell r="B29" t="str">
            <v>Коэффициенты выбытия основных фондов</v>
          </cell>
        </row>
        <row r="30">
          <cell r="B30" t="str">
            <v>Коэффициенты обновления основных фондов</v>
          </cell>
        </row>
        <row r="31">
          <cell r="B31" t="str">
            <v>Динамика фондоотдачи</v>
          </cell>
        </row>
      </sheetData>
      <sheetData sheetId="4">
        <row r="4">
          <cell r="Y4">
            <v>1</v>
          </cell>
        </row>
      </sheetData>
      <sheetData sheetId="5">
        <row r="121">
          <cell r="CI121">
            <v>1199.7543236906586</v>
          </cell>
        </row>
      </sheetData>
      <sheetData sheetId="6">
        <row r="2">
          <cell r="B2" t="str">
            <v>Выпуски</v>
          </cell>
        </row>
      </sheetData>
      <sheetData sheetId="7">
        <row r="2">
          <cell r="B2" t="str">
            <v>Выпуски</v>
          </cell>
        </row>
      </sheetData>
      <sheetData sheetId="8">
        <row r="4">
          <cell r="Y4">
            <v>1</v>
          </cell>
        </row>
      </sheetData>
      <sheetData sheetId="9">
        <row r="121">
          <cell r="CI121">
            <v>1199.7543236906586</v>
          </cell>
        </row>
      </sheetData>
      <sheetData sheetId="10">
        <row r="7">
          <cell r="C7">
            <v>1</v>
          </cell>
        </row>
      </sheetData>
      <sheetData sheetId="11">
        <row r="4">
          <cell r="Y4">
            <v>1</v>
          </cell>
        </row>
      </sheetData>
      <sheetData sheetId="12">
        <row r="121">
          <cell r="CI121">
            <v>1199.7543236906586</v>
          </cell>
        </row>
      </sheetData>
      <sheetData sheetId="13">
        <row r="7">
          <cell r="C7">
            <v>1</v>
          </cell>
        </row>
      </sheetData>
      <sheetData sheetId="14">
        <row r="4">
          <cell r="Y4">
            <v>1</v>
          </cell>
        </row>
      </sheetData>
      <sheetData sheetId="15"/>
      <sheetData sheetId="16">
        <row r="121">
          <cell r="CI121">
            <v>1199.7543236906586</v>
          </cell>
        </row>
      </sheetData>
      <sheetData sheetId="17">
        <row r="4">
          <cell r="Y4">
            <v>1</v>
          </cell>
        </row>
      </sheetData>
      <sheetData sheetId="18"/>
      <sheetData sheetId="19">
        <row r="121">
          <cell r="CI121">
            <v>1199.7543236906586</v>
          </cell>
        </row>
      </sheetData>
      <sheetData sheetId="20">
        <row r="4">
          <cell r="Y4">
            <v>1</v>
          </cell>
        </row>
      </sheetData>
      <sheetData sheetId="21">
        <row r="2">
          <cell r="B2" t="str">
            <v>Выпуски</v>
          </cell>
        </row>
      </sheetData>
      <sheetData sheetId="22">
        <row r="121">
          <cell r="CI121">
            <v>1199.7543236906586</v>
          </cell>
        </row>
      </sheetData>
      <sheetData sheetId="23">
        <row r="4">
          <cell r="Y4">
            <v>1</v>
          </cell>
        </row>
      </sheetData>
      <sheetData sheetId="24">
        <row r="2">
          <cell r="B2" t="str">
            <v>Выпуски</v>
          </cell>
        </row>
      </sheetData>
      <sheetData sheetId="25">
        <row r="2">
          <cell r="B2" t="str">
            <v>Выпуски</v>
          </cell>
        </row>
      </sheetData>
      <sheetData sheetId="26">
        <row r="2">
          <cell r="B2" t="str">
            <v>Выпуски</v>
          </cell>
        </row>
      </sheetData>
      <sheetData sheetId="27">
        <row r="2">
          <cell r="B2" t="str">
            <v>Выпуски</v>
          </cell>
        </row>
      </sheetData>
      <sheetData sheetId="28">
        <row r="2">
          <cell r="B2" t="str">
            <v>Выпуски</v>
          </cell>
        </row>
      </sheetData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2)"/>
      <sheetName val="2004(2,3)"/>
      <sheetName val="2009(2,3) (2)"/>
      <sheetName val="Печ40"/>
      <sheetName val="2002-03(2,3)"/>
      <sheetName val="I"/>
      <sheetName val="2002_v2_"/>
      <sheetName val="Гр5(о)"/>
      <sheetName val="Управление"/>
      <sheetName val="2009(2,3)_(2)"/>
      <sheetName val="Оценка DCF"/>
      <sheetName val="GKN (2)"/>
      <sheetName val="ПЕРЕЧЕНЬ"/>
      <sheetName val="Программа"/>
      <sheetName val="Лист2"/>
      <sheetName val="Предпр.-взвеш. оценка"/>
      <sheetName val="база_свод"/>
      <sheetName val="Сдача "/>
      <sheetName val="расход"/>
      <sheetName val="Док+Исх"/>
      <sheetName val="Inputs"/>
      <sheetName val="16"/>
      <sheetName val="17"/>
      <sheetName val="4"/>
      <sheetName val="5"/>
      <sheetName val="Ф-1 (для АО-энерго)"/>
      <sheetName val="Ф-2 (для АО-энерго)"/>
      <sheetName val="перекрестка"/>
      <sheetName val="свод"/>
      <sheetName val="17.1"/>
      <sheetName val="24"/>
      <sheetName val="25"/>
      <sheetName val="Справочники"/>
      <sheetName val="Регионы"/>
      <sheetName val="Исходные"/>
      <sheetName val="пл. 2001 цехов и УГС"/>
      <sheetName val="2002(v1)"/>
      <sheetName val="Списки"/>
      <sheetName val="Contents"/>
      <sheetName val="Настройки"/>
      <sheetName val="АА"/>
      <sheetName val="Содержание"/>
      <sheetName val="Налоги+Амортиз"/>
      <sheetName val="Энергия на СН"/>
      <sheetName val="НФИк"/>
      <sheetName val="Оценка_DCF"/>
      <sheetName val="GKN_(2)"/>
      <sheetName val="Нормы"/>
      <sheetName val="Пески сводный реестр"/>
      <sheetName val="Т-18-Инвестиции"/>
      <sheetName val="Морские поставки"/>
      <sheetName val="прим"/>
      <sheetName val="данные производственные"/>
      <sheetName val="данные капвложения"/>
      <sheetName val="данные стоимостные"/>
      <sheetName val="данные себестоимость"/>
      <sheetName val="0.Настройка"/>
      <sheetName val="Медслужба"/>
      <sheetName val="РМУ"/>
      <sheetName val="УКиСР"/>
      <sheetName val="приб. от экспорта"/>
      <sheetName val="Смета"/>
      <sheetName val="XLR_NoRangeSheet"/>
      <sheetName val=""/>
      <sheetName val="БД"/>
      <sheetName val="платежный календарь фин"/>
      <sheetName val="0_Настройка"/>
      <sheetName val="0_Настройка1"/>
      <sheetName val="выр__июль"/>
      <sheetName val="2009(2,3)_(2)1"/>
      <sheetName val="GKN_(2)1"/>
      <sheetName val="0_Настройка2"/>
      <sheetName val="2009(2,3)_(2)2"/>
      <sheetName val="GKN_(2)2"/>
      <sheetName val="0_Настройка3"/>
      <sheetName val="2009(2,3)_(2)3"/>
      <sheetName val="GKN_(2)3"/>
      <sheetName val="0_Настройка4"/>
      <sheetName val="2009(2,3)_(2)4"/>
      <sheetName val="GKN_(2)4"/>
      <sheetName val="0_Настройка5"/>
      <sheetName val="2009(2,3)_(2)5"/>
      <sheetName val="GKN_(2)5"/>
      <sheetName val="0_Настройка6"/>
      <sheetName val="2009(2,3)_(2)6"/>
      <sheetName val="GKN_(2)6"/>
      <sheetName val="0_Настройка7"/>
      <sheetName val="2009(2,3)_(2)7"/>
      <sheetName val="GKN_(2)7"/>
      <sheetName val="0_Настройка8"/>
      <sheetName val="2009(2,3)_(2)10"/>
      <sheetName val="GKN_(2)10"/>
      <sheetName val="0_Настройка11"/>
      <sheetName val="2009(2,3)_(2)8"/>
      <sheetName val="GKN_(2)8"/>
      <sheetName val="0_Настройка9"/>
      <sheetName val="2009(2,3)_(2)9"/>
      <sheetName val="GKN_(2)9"/>
      <sheetName val="0_Настройка10"/>
      <sheetName val="2009(2,3)_(2)12"/>
      <sheetName val="GKN_(2)12"/>
      <sheetName val="0_Настройка13"/>
      <sheetName val="2009(2,3)_(2)11"/>
      <sheetName val="GKN_(2)11"/>
      <sheetName val="0_Настройка12"/>
      <sheetName val="2009(2,3)_(2)15"/>
      <sheetName val="GKN_(2)15"/>
      <sheetName val="0_Настройка16"/>
      <sheetName val="2009(2,3)_(2)13"/>
      <sheetName val="GKN_(2)13"/>
      <sheetName val="0_Настройка14"/>
      <sheetName val="2009(2,3)_(2)14"/>
      <sheetName val="GKN_(2)14"/>
      <sheetName val="0_Настройка15"/>
      <sheetName val="АНАЛИТ"/>
      <sheetName val="Настройка"/>
      <sheetName val="поставка сравн13"/>
      <sheetName val="titre gap"/>
      <sheetName val="#ССЫЛКА"/>
      <sheetName val="Лист5"/>
      <sheetName val="Бюджет"/>
      <sheetName val="вводные данные систем"/>
      <sheetName val="Предпр_-взвеш__оценка"/>
      <sheetName val="Оценка_DCF1"/>
      <sheetName val="Предпр_-взвеш__оценка1"/>
      <sheetName val="план"/>
      <sheetName val="Расх."/>
      <sheetName val="Параметры"/>
      <sheetName val="1"/>
      <sheetName val="ВГ доход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7DC00-FC71-4339-B7CF-64B259735F94}">
  <dimension ref="A1:W28"/>
  <sheetViews>
    <sheetView topLeftCell="A5" workbookViewId="0">
      <selection activeCell="V26" sqref="V26"/>
    </sheetView>
  </sheetViews>
  <sheetFormatPr defaultRowHeight="15" x14ac:dyDescent="0.25"/>
  <cols>
    <col min="1" max="1" width="4.5703125" customWidth="1"/>
    <col min="2" max="2" width="27.85546875" customWidth="1"/>
    <col min="3" max="3" width="12" style="35" customWidth="1"/>
    <col min="4" max="4" width="8.28515625" customWidth="1"/>
    <col min="5" max="5" width="3" customWidth="1"/>
    <col min="6" max="6" width="23.28515625" customWidth="1"/>
    <col min="7" max="7" width="14.7109375" style="35" hidden="1" customWidth="1"/>
    <col min="8" max="8" width="2.140625" style="35" customWidth="1"/>
    <col min="9" max="9" width="5.42578125" customWidth="1"/>
    <col min="10" max="10" width="27.85546875" customWidth="1"/>
    <col min="11" max="11" width="12" style="35" customWidth="1"/>
    <col min="12" max="12" width="8.28515625" customWidth="1"/>
    <col min="13" max="13" width="3" customWidth="1"/>
    <col min="14" max="14" width="23.28515625" customWidth="1"/>
    <col min="15" max="15" width="0.140625" customWidth="1"/>
    <col min="16" max="16" width="3.140625" customWidth="1"/>
    <col min="17" max="17" width="5.42578125" customWidth="1"/>
    <col min="18" max="18" width="27.85546875" customWidth="1"/>
    <col min="19" max="19" width="12" style="35" customWidth="1"/>
    <col min="20" max="20" width="8.28515625" customWidth="1"/>
    <col min="21" max="21" width="3" customWidth="1"/>
    <col min="22" max="22" width="23.28515625" customWidth="1"/>
    <col min="23" max="23" width="1.7109375" customWidth="1"/>
    <col min="24" max="24" width="10" bestFit="1" customWidth="1"/>
  </cols>
  <sheetData>
    <row r="1" spans="1:22" ht="15.75" thickBot="1" x14ac:dyDescent="0.3">
      <c r="F1" s="101" t="s">
        <v>44</v>
      </c>
      <c r="N1" s="101" t="s">
        <v>46</v>
      </c>
      <c r="V1" s="101" t="s">
        <v>48</v>
      </c>
    </row>
    <row r="2" spans="1:22" ht="15.75" thickBot="1" x14ac:dyDescent="0.3">
      <c r="A2" s="54" t="s">
        <v>37</v>
      </c>
      <c r="B2" s="55" t="s">
        <v>38</v>
      </c>
      <c r="C2" s="56" t="s">
        <v>18</v>
      </c>
      <c r="D2" s="320" t="s">
        <v>21</v>
      </c>
      <c r="E2" s="321"/>
      <c r="F2" s="57" t="s">
        <v>32</v>
      </c>
      <c r="G2" s="1" t="s">
        <v>24</v>
      </c>
      <c r="H2" s="1"/>
      <c r="I2" s="54" t="s">
        <v>37</v>
      </c>
      <c r="J2" s="55" t="s">
        <v>38</v>
      </c>
      <c r="K2" s="56" t="s">
        <v>18</v>
      </c>
      <c r="L2" s="320" t="s">
        <v>21</v>
      </c>
      <c r="M2" s="321"/>
      <c r="N2" s="57" t="s">
        <v>32</v>
      </c>
      <c r="Q2" s="54" t="s">
        <v>37</v>
      </c>
      <c r="R2" s="55" t="s">
        <v>38</v>
      </c>
      <c r="S2" s="56" t="s">
        <v>18</v>
      </c>
      <c r="T2" s="320" t="s">
        <v>21</v>
      </c>
      <c r="U2" s="321"/>
      <c r="V2" s="57" t="s">
        <v>32</v>
      </c>
    </row>
    <row r="3" spans="1:22" x14ac:dyDescent="0.25">
      <c r="A3" s="81">
        <v>1</v>
      </c>
      <c r="B3" s="84" t="s">
        <v>0</v>
      </c>
      <c r="C3" s="85" t="s">
        <v>19</v>
      </c>
      <c r="D3" s="322">
        <f>404.352+9.256</f>
        <v>413.60799999999995</v>
      </c>
      <c r="E3" s="323"/>
      <c r="F3" s="86">
        <f>40619316.42-G3</f>
        <v>10022991.91</v>
      </c>
      <c r="G3" s="36">
        <v>30596324.510000002</v>
      </c>
      <c r="H3" s="36"/>
      <c r="I3" s="81">
        <v>1</v>
      </c>
      <c r="J3" s="324" t="s">
        <v>47</v>
      </c>
      <c r="K3" s="85" t="s">
        <v>19</v>
      </c>
      <c r="L3" s="322">
        <f>404.352+9.256</f>
        <v>413.60799999999995</v>
      </c>
      <c r="M3" s="323"/>
      <c r="N3" s="327">
        <v>164516389.53999999</v>
      </c>
      <c r="Q3" s="81">
        <v>1</v>
      </c>
      <c r="R3" s="324" t="s">
        <v>47</v>
      </c>
      <c r="S3" s="330" t="s">
        <v>19</v>
      </c>
      <c r="T3" s="333">
        <v>1893.4</v>
      </c>
      <c r="U3" s="334"/>
      <c r="V3" s="327">
        <f>441276518.44-(13211398.08+293476943.2)</f>
        <v>134588177.16000003</v>
      </c>
    </row>
    <row r="4" spans="1:22" ht="30" x14ac:dyDescent="0.25">
      <c r="A4" s="82">
        <v>2</v>
      </c>
      <c r="B4" s="87" t="s">
        <v>25</v>
      </c>
      <c r="C4" s="88" t="s">
        <v>19</v>
      </c>
      <c r="D4" s="339">
        <f>676.624</f>
        <v>676.62400000000002</v>
      </c>
      <c r="E4" s="340"/>
      <c r="F4" s="89">
        <f>77526903.96-G4</f>
        <v>28449520.749999993</v>
      </c>
      <c r="G4" s="36">
        <v>49077383.210000001</v>
      </c>
      <c r="H4" s="36"/>
      <c r="I4" s="82">
        <v>2</v>
      </c>
      <c r="J4" s="325"/>
      <c r="K4" s="88" t="s">
        <v>19</v>
      </c>
      <c r="L4" s="339">
        <f>676.624</f>
        <v>676.62400000000002</v>
      </c>
      <c r="M4" s="340"/>
      <c r="N4" s="328"/>
      <c r="Q4" s="82">
        <v>2</v>
      </c>
      <c r="R4" s="325"/>
      <c r="S4" s="331"/>
      <c r="T4" s="335"/>
      <c r="U4" s="336"/>
      <c r="V4" s="328"/>
    </row>
    <row r="5" spans="1:22" x14ac:dyDescent="0.25">
      <c r="A5" s="82">
        <v>3</v>
      </c>
      <c r="B5" s="87" t="s">
        <v>26</v>
      </c>
      <c r="C5" s="88" t="s">
        <v>19</v>
      </c>
      <c r="D5" s="339">
        <v>295.15199999999999</v>
      </c>
      <c r="E5" s="340"/>
      <c r="F5" s="89">
        <f>35252578.16-G5</f>
        <v>12410042.859999996</v>
      </c>
      <c r="G5" s="36">
        <v>22842535.300000001</v>
      </c>
      <c r="H5" s="36"/>
      <c r="I5" s="82">
        <v>3</v>
      </c>
      <c r="J5" s="325"/>
      <c r="K5" s="88" t="s">
        <v>19</v>
      </c>
      <c r="L5" s="339">
        <v>295.15199999999999</v>
      </c>
      <c r="M5" s="340"/>
      <c r="N5" s="328"/>
      <c r="Q5" s="82">
        <v>3</v>
      </c>
      <c r="R5" s="325"/>
      <c r="S5" s="331"/>
      <c r="T5" s="335"/>
      <c r="U5" s="336"/>
      <c r="V5" s="328"/>
    </row>
    <row r="6" spans="1:22" ht="30" x14ac:dyDescent="0.25">
      <c r="A6" s="82">
        <v>4</v>
      </c>
      <c r="B6" s="87" t="s">
        <v>8</v>
      </c>
      <c r="C6" s="88" t="s">
        <v>19</v>
      </c>
      <c r="D6" s="339">
        <v>284.85599999999999</v>
      </c>
      <c r="E6" s="340"/>
      <c r="F6" s="89">
        <f>54348406.96-G6</f>
        <v>29847559.98</v>
      </c>
      <c r="G6" s="36">
        <v>24500846.98</v>
      </c>
      <c r="H6" s="36"/>
      <c r="I6" s="82">
        <v>4</v>
      </c>
      <c r="J6" s="325"/>
      <c r="K6" s="88" t="s">
        <v>19</v>
      </c>
      <c r="L6" s="339">
        <v>284.85599999999999</v>
      </c>
      <c r="M6" s="340"/>
      <c r="N6" s="328"/>
      <c r="Q6" s="82">
        <v>4</v>
      </c>
      <c r="R6" s="325"/>
      <c r="S6" s="331"/>
      <c r="T6" s="335"/>
      <c r="U6" s="336"/>
      <c r="V6" s="328"/>
    </row>
    <row r="7" spans="1:22" x14ac:dyDescent="0.25">
      <c r="A7" s="82">
        <v>5</v>
      </c>
      <c r="B7" s="87" t="s">
        <v>1</v>
      </c>
      <c r="C7" s="88" t="s">
        <v>19</v>
      </c>
      <c r="D7" s="339">
        <v>103.27200000000001</v>
      </c>
      <c r="E7" s="340"/>
      <c r="F7" s="89">
        <f>14658524.85-G7</f>
        <v>6218924.8699999992</v>
      </c>
      <c r="G7" s="36">
        <v>8439599.9800000004</v>
      </c>
      <c r="H7" s="36"/>
      <c r="I7" s="82">
        <v>5</v>
      </c>
      <c r="J7" s="325"/>
      <c r="K7" s="88" t="s">
        <v>19</v>
      </c>
      <c r="L7" s="339">
        <v>103.27200000000001</v>
      </c>
      <c r="M7" s="340"/>
      <c r="N7" s="328"/>
      <c r="Q7" s="82">
        <v>5</v>
      </c>
      <c r="R7" s="325"/>
      <c r="S7" s="331"/>
      <c r="T7" s="335"/>
      <c r="U7" s="336"/>
      <c r="V7" s="328"/>
    </row>
    <row r="8" spans="1:22" ht="30" x14ac:dyDescent="0.25">
      <c r="A8" s="82">
        <v>6</v>
      </c>
      <c r="B8" s="87" t="s">
        <v>2</v>
      </c>
      <c r="C8" s="88" t="s">
        <v>19</v>
      </c>
      <c r="D8" s="339">
        <v>66.872</v>
      </c>
      <c r="E8" s="340"/>
      <c r="F8" s="89">
        <f>9352168.79-G8</f>
        <v>4525782.0099999988</v>
      </c>
      <c r="G8" s="36">
        <v>4826386.78</v>
      </c>
      <c r="H8" s="36"/>
      <c r="I8" s="82">
        <v>6</v>
      </c>
      <c r="J8" s="325"/>
      <c r="K8" s="88" t="s">
        <v>19</v>
      </c>
      <c r="L8" s="339">
        <v>66.872</v>
      </c>
      <c r="M8" s="340"/>
      <c r="N8" s="328"/>
      <c r="Q8" s="82">
        <v>6</v>
      </c>
      <c r="R8" s="325"/>
      <c r="S8" s="331"/>
      <c r="T8" s="335"/>
      <c r="U8" s="336"/>
      <c r="V8" s="328"/>
    </row>
    <row r="9" spans="1:22" x14ac:dyDescent="0.25">
      <c r="A9" s="82">
        <v>7</v>
      </c>
      <c r="B9" s="87" t="s">
        <v>3</v>
      </c>
      <c r="C9" s="88" t="s">
        <v>19</v>
      </c>
      <c r="D9" s="339">
        <v>233.27199999999999</v>
      </c>
      <c r="E9" s="340"/>
      <c r="F9" s="89">
        <f>34523672.98-G9</f>
        <v>17401032.069999997</v>
      </c>
      <c r="G9" s="36">
        <v>17122640.91</v>
      </c>
      <c r="H9" s="36"/>
      <c r="I9" s="82">
        <v>7</v>
      </c>
      <c r="J9" s="325"/>
      <c r="K9" s="88" t="s">
        <v>19</v>
      </c>
      <c r="L9" s="339">
        <v>233.27199999999999</v>
      </c>
      <c r="M9" s="340"/>
      <c r="N9" s="328"/>
      <c r="Q9" s="82">
        <v>7</v>
      </c>
      <c r="R9" s="325"/>
      <c r="S9" s="331"/>
      <c r="T9" s="335"/>
      <c r="U9" s="336"/>
      <c r="V9" s="328"/>
    </row>
    <row r="10" spans="1:22" ht="15.75" thickBot="1" x14ac:dyDescent="0.3">
      <c r="A10" s="83">
        <v>8</v>
      </c>
      <c r="B10" s="90" t="s">
        <v>4</v>
      </c>
      <c r="C10" s="91" t="s">
        <v>19</v>
      </c>
      <c r="D10" s="341">
        <v>4.3680000000000003</v>
      </c>
      <c r="E10" s="342"/>
      <c r="F10" s="92">
        <f>1043243.99-G10</f>
        <v>714028.58000000007</v>
      </c>
      <c r="G10" s="36">
        <v>329215.40999999997</v>
      </c>
      <c r="H10" s="36"/>
      <c r="I10" s="83">
        <v>8</v>
      </c>
      <c r="J10" s="326"/>
      <c r="K10" s="91" t="s">
        <v>19</v>
      </c>
      <c r="L10" s="341">
        <v>4.3680000000000003</v>
      </c>
      <c r="M10" s="342"/>
      <c r="N10" s="329"/>
      <c r="Q10" s="83">
        <v>8</v>
      </c>
      <c r="R10" s="326"/>
      <c r="S10" s="332"/>
      <c r="T10" s="337"/>
      <c r="U10" s="338"/>
      <c r="V10" s="329"/>
    </row>
    <row r="11" spans="1:22" ht="2.25" customHeight="1" thickTop="1" x14ac:dyDescent="0.25">
      <c r="A11" s="95"/>
      <c r="B11" s="96"/>
      <c r="C11" s="97"/>
      <c r="D11" s="98"/>
      <c r="E11" s="99"/>
      <c r="F11" s="100"/>
      <c r="G11" s="36"/>
      <c r="H11" s="36"/>
      <c r="I11" s="95"/>
      <c r="J11" s="96"/>
      <c r="K11" s="97"/>
      <c r="L11" s="98"/>
      <c r="M11" s="99"/>
      <c r="N11" s="100"/>
      <c r="Q11" s="95"/>
      <c r="R11" s="96"/>
      <c r="S11" s="97"/>
      <c r="T11" s="98"/>
      <c r="U11" s="99"/>
      <c r="V11" s="100"/>
    </row>
    <row r="12" spans="1:22" x14ac:dyDescent="0.25">
      <c r="A12" s="53">
        <v>9</v>
      </c>
      <c r="B12" s="50" t="s">
        <v>27</v>
      </c>
      <c r="C12" s="42" t="s">
        <v>29</v>
      </c>
      <c r="D12" s="343" t="s">
        <v>31</v>
      </c>
      <c r="E12" s="344"/>
      <c r="F12" s="43">
        <f>9769288.11-G12</f>
        <v>3704032.4099999992</v>
      </c>
      <c r="G12" s="36">
        <v>6065255.7000000002</v>
      </c>
      <c r="H12" s="36"/>
      <c r="I12" s="53">
        <v>9</v>
      </c>
      <c r="J12" s="50" t="s">
        <v>27</v>
      </c>
      <c r="K12" s="42" t="s">
        <v>29</v>
      </c>
      <c r="L12" s="343" t="s">
        <v>31</v>
      </c>
      <c r="M12" s="344"/>
      <c r="N12" s="43">
        <f>9769288.11-O12</f>
        <v>9769288.1099999994</v>
      </c>
      <c r="Q12" s="53">
        <v>9</v>
      </c>
      <c r="R12" s="50" t="s">
        <v>27</v>
      </c>
      <c r="S12" s="42" t="s">
        <v>29</v>
      </c>
      <c r="T12" s="343" t="s">
        <v>31</v>
      </c>
      <c r="U12" s="344"/>
      <c r="V12" s="43">
        <f>9769288.11-W12</f>
        <v>9769288.1099999994</v>
      </c>
    </row>
    <row r="13" spans="1:22" x14ac:dyDescent="0.25">
      <c r="A13" s="52">
        <v>10</v>
      </c>
      <c r="B13" s="51" t="s">
        <v>28</v>
      </c>
      <c r="C13" s="40" t="s">
        <v>29</v>
      </c>
      <c r="D13" s="345" t="s">
        <v>30</v>
      </c>
      <c r="E13" s="346"/>
      <c r="F13" s="29">
        <f>22373496.67-G13</f>
        <v>15227354.290000003</v>
      </c>
      <c r="G13" s="36">
        <v>7146142.3799999999</v>
      </c>
      <c r="H13" s="36"/>
      <c r="I13" s="52">
        <v>10</v>
      </c>
      <c r="J13" s="51" t="s">
        <v>28</v>
      </c>
      <c r="K13" s="40" t="s">
        <v>29</v>
      </c>
      <c r="L13" s="345" t="s">
        <v>30</v>
      </c>
      <c r="M13" s="346"/>
      <c r="N13" s="29">
        <f>22373496.67-O13</f>
        <v>22373496.670000002</v>
      </c>
      <c r="Q13" s="52">
        <v>10</v>
      </c>
      <c r="R13" s="51" t="s">
        <v>28</v>
      </c>
      <c r="S13" s="40" t="s">
        <v>29</v>
      </c>
      <c r="T13" s="345" t="s">
        <v>30</v>
      </c>
      <c r="U13" s="346"/>
      <c r="V13" s="29">
        <f>22373496.67-W13</f>
        <v>22373496.670000002</v>
      </c>
    </row>
    <row r="14" spans="1:22" ht="15.75" thickBot="1" x14ac:dyDescent="0.3">
      <c r="A14" s="70">
        <v>11</v>
      </c>
      <c r="B14" s="71" t="s">
        <v>17</v>
      </c>
      <c r="C14" s="72" t="s">
        <v>20</v>
      </c>
      <c r="D14" s="347">
        <f>47.6596*100</f>
        <v>4765.96</v>
      </c>
      <c r="E14" s="348"/>
      <c r="F14" s="73">
        <v>1105733.3899999999</v>
      </c>
      <c r="G14" s="36"/>
      <c r="H14" s="36"/>
      <c r="I14" s="70">
        <v>11</v>
      </c>
      <c r="J14" s="71" t="s">
        <v>17</v>
      </c>
      <c r="K14" s="72" t="s">
        <v>20</v>
      </c>
      <c r="L14" s="347">
        <f>47.6596*100</f>
        <v>4765.96</v>
      </c>
      <c r="M14" s="348"/>
      <c r="N14" s="73">
        <v>1105733.3899999999</v>
      </c>
      <c r="Q14" s="70">
        <v>11</v>
      </c>
      <c r="R14" s="71" t="s">
        <v>17</v>
      </c>
      <c r="S14" s="72" t="s">
        <v>20</v>
      </c>
      <c r="T14" s="347">
        <f>47.6596*100</f>
        <v>4765.96</v>
      </c>
      <c r="U14" s="348"/>
      <c r="V14" s="73">
        <v>1105733.3899999999</v>
      </c>
    </row>
    <row r="15" spans="1:22" ht="6" customHeight="1" thickBot="1" x14ac:dyDescent="0.3">
      <c r="A15" s="74"/>
      <c r="B15" s="75"/>
      <c r="C15" s="76"/>
      <c r="D15" s="77"/>
      <c r="E15" s="77"/>
      <c r="F15" s="78"/>
      <c r="I15" s="74"/>
      <c r="J15" s="75"/>
      <c r="K15" s="76"/>
      <c r="L15" s="77"/>
      <c r="M15" s="77"/>
      <c r="N15" s="78"/>
      <c r="Q15" s="74"/>
      <c r="R15" s="75"/>
      <c r="S15" s="76"/>
      <c r="T15" s="77"/>
      <c r="U15" s="77"/>
      <c r="V15" s="78"/>
    </row>
    <row r="16" spans="1:22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36"/>
      <c r="I16" s="69">
        <v>12</v>
      </c>
      <c r="J16" s="59" t="s">
        <v>22</v>
      </c>
      <c r="K16" s="60"/>
      <c r="L16" s="61">
        <f>SUM(L3:M10)</f>
        <v>2078.0239999999999</v>
      </c>
      <c r="M16" s="62" t="s">
        <v>19</v>
      </c>
      <c r="N16" s="63">
        <f>SUM(N3:N14)</f>
        <v>197764907.70999998</v>
      </c>
      <c r="Q16" s="69">
        <v>12</v>
      </c>
      <c r="R16" s="59" t="s">
        <v>22</v>
      </c>
      <c r="S16" s="60"/>
      <c r="T16" s="61">
        <f>SUM(T3:U10)</f>
        <v>1893.4</v>
      </c>
      <c r="U16" s="62" t="s">
        <v>19</v>
      </c>
      <c r="V16" s="63">
        <f>SUM(V3:V14)</f>
        <v>167836695.33000004</v>
      </c>
    </row>
    <row r="17" spans="1:23" ht="30.75" thickBot="1" x14ac:dyDescent="0.3">
      <c r="A17" s="67">
        <v>13</v>
      </c>
      <c r="B17" s="58" t="s">
        <v>23</v>
      </c>
      <c r="C17" s="41"/>
      <c r="D17" s="45"/>
      <c r="E17" s="46"/>
      <c r="F17" s="47">
        <f>F16*0.03</f>
        <v>3888810.0935999998</v>
      </c>
      <c r="I17" s="67">
        <v>13</v>
      </c>
      <c r="J17" s="58" t="s">
        <v>23</v>
      </c>
      <c r="K17" s="41"/>
      <c r="L17" s="45"/>
      <c r="M17" s="46"/>
      <c r="N17" s="47">
        <f>N16*0.03</f>
        <v>5932947.2312999992</v>
      </c>
      <c r="Q17" s="67">
        <v>13</v>
      </c>
      <c r="R17" s="58" t="s">
        <v>23</v>
      </c>
      <c r="S17" s="41"/>
      <c r="T17" s="45"/>
      <c r="U17" s="46"/>
      <c r="V17" s="47">
        <v>0</v>
      </c>
    </row>
    <row r="18" spans="1:23" ht="30.75" thickBot="1" x14ac:dyDescent="0.3">
      <c r="A18" s="68">
        <v>14</v>
      </c>
      <c r="B18" s="64" t="s">
        <v>36</v>
      </c>
      <c r="C18" s="48"/>
      <c r="D18" s="65"/>
      <c r="E18" s="44"/>
      <c r="F18" s="66">
        <f>F16+F17</f>
        <v>133515813.21360001</v>
      </c>
      <c r="G18" s="36"/>
      <c r="H18" s="36"/>
      <c r="I18" s="68">
        <v>14</v>
      </c>
      <c r="J18" s="64" t="s">
        <v>36</v>
      </c>
      <c r="K18" s="48"/>
      <c r="L18" s="65"/>
      <c r="M18" s="44"/>
      <c r="N18" s="66">
        <f>N16+N17</f>
        <v>203697854.94129997</v>
      </c>
      <c r="Q18" s="68">
        <v>14</v>
      </c>
      <c r="R18" s="64" t="s">
        <v>36</v>
      </c>
      <c r="S18" s="48"/>
      <c r="T18" s="65"/>
      <c r="U18" s="44"/>
      <c r="V18" s="66">
        <f>V16+V17</f>
        <v>167836695.33000004</v>
      </c>
    </row>
    <row r="19" spans="1:23" ht="30.75" thickBot="1" x14ac:dyDescent="0.3">
      <c r="A19" s="67">
        <v>15</v>
      </c>
      <c r="B19" s="58" t="s">
        <v>35</v>
      </c>
      <c r="C19" s="41"/>
      <c r="D19" s="45"/>
      <c r="E19" s="46"/>
      <c r="F19" s="47">
        <f>F18*G19</f>
        <v>159709185.41</v>
      </c>
      <c r="G19" s="35">
        <v>1.1961817972414666</v>
      </c>
      <c r="I19" s="67">
        <v>15</v>
      </c>
      <c r="J19" s="58" t="s">
        <v>45</v>
      </c>
      <c r="K19" s="41"/>
      <c r="L19" s="45"/>
      <c r="M19" s="46"/>
      <c r="N19" s="47">
        <f>N18*O19</f>
        <v>159709185.41999999</v>
      </c>
      <c r="O19" s="102">
        <v>0.78404942195401961</v>
      </c>
      <c r="Q19" s="67">
        <v>15</v>
      </c>
      <c r="R19" s="58" t="s">
        <v>49</v>
      </c>
      <c r="S19" s="41"/>
      <c r="T19" s="45"/>
      <c r="U19" s="46"/>
      <c r="V19" s="47">
        <f>V18*W19</f>
        <v>155057461.56148869</v>
      </c>
      <c r="W19" s="103">
        <v>0.92385911946499621</v>
      </c>
    </row>
    <row r="20" spans="1:23" ht="19.5" customHeight="1" thickBot="1" x14ac:dyDescent="0.3">
      <c r="A20" s="68">
        <v>16</v>
      </c>
      <c r="B20" s="64" t="s">
        <v>22</v>
      </c>
      <c r="C20" s="48"/>
      <c r="D20" s="65"/>
      <c r="E20" s="44"/>
      <c r="F20" s="66">
        <f>F19</f>
        <v>159709185.41</v>
      </c>
      <c r="I20" s="68">
        <v>16</v>
      </c>
      <c r="J20" s="64" t="s">
        <v>22</v>
      </c>
      <c r="K20" s="48"/>
      <c r="L20" s="65"/>
      <c r="M20" s="44"/>
      <c r="N20" s="66">
        <f>N19</f>
        <v>159709185.41999999</v>
      </c>
      <c r="Q20" s="68">
        <v>16</v>
      </c>
      <c r="R20" s="64" t="s">
        <v>22</v>
      </c>
      <c r="S20" s="48"/>
      <c r="T20" s="65"/>
      <c r="U20" s="44"/>
      <c r="V20" s="66">
        <f>V19</f>
        <v>155057461.56148869</v>
      </c>
    </row>
    <row r="21" spans="1:23" ht="19.5" customHeight="1" thickBot="1" x14ac:dyDescent="0.3">
      <c r="A21" s="67">
        <v>17</v>
      </c>
      <c r="B21" s="58" t="s">
        <v>33</v>
      </c>
      <c r="C21" s="41"/>
      <c r="D21" s="45"/>
      <c r="E21" s="46"/>
      <c r="F21" s="47">
        <f>F20*0.2</f>
        <v>31941837.082000002</v>
      </c>
      <c r="I21" s="67">
        <v>17</v>
      </c>
      <c r="J21" s="58" t="s">
        <v>33</v>
      </c>
      <c r="K21" s="41"/>
      <c r="L21" s="45"/>
      <c r="M21" s="46"/>
      <c r="N21" s="47">
        <f>N20*0.2</f>
        <v>31941837.083999999</v>
      </c>
      <c r="Q21" s="67">
        <v>17</v>
      </c>
      <c r="R21" s="58" t="s">
        <v>33</v>
      </c>
      <c r="S21" s="41"/>
      <c r="T21" s="45"/>
      <c r="U21" s="46"/>
      <c r="V21" s="47">
        <f>V20*0.2</f>
        <v>31011492.312297739</v>
      </c>
    </row>
    <row r="22" spans="1:23" ht="19.5" customHeight="1" thickBot="1" x14ac:dyDescent="0.3">
      <c r="A22" s="69">
        <v>18</v>
      </c>
      <c r="B22" s="59" t="s">
        <v>34</v>
      </c>
      <c r="C22" s="60"/>
      <c r="D22" s="61"/>
      <c r="E22" s="62"/>
      <c r="F22" s="63">
        <f>F20+F21</f>
        <v>191651022.49199998</v>
      </c>
      <c r="I22" s="69">
        <v>18</v>
      </c>
      <c r="J22" s="59" t="s">
        <v>34</v>
      </c>
      <c r="K22" s="60"/>
      <c r="L22" s="61"/>
      <c r="M22" s="62"/>
      <c r="N22" s="63">
        <f>N20+N21</f>
        <v>191651022.50399998</v>
      </c>
      <c r="Q22" s="69">
        <v>18</v>
      </c>
      <c r="R22" s="59" t="s">
        <v>34</v>
      </c>
      <c r="S22" s="60"/>
      <c r="T22" s="61"/>
      <c r="U22" s="62"/>
      <c r="V22" s="63">
        <f>V20+V21</f>
        <v>186068953.87378642</v>
      </c>
    </row>
    <row r="23" spans="1:23" x14ac:dyDescent="0.25">
      <c r="C23"/>
      <c r="G23" s="39"/>
      <c r="H23" s="39"/>
      <c r="K23"/>
      <c r="S23"/>
    </row>
    <row r="24" spans="1:23" ht="52.5" x14ac:dyDescent="0.25">
      <c r="B24" s="79" t="s">
        <v>41</v>
      </c>
      <c r="C24" s="80" t="s">
        <v>39</v>
      </c>
      <c r="D24" s="79"/>
      <c r="E24" s="79"/>
      <c r="F24" s="93">
        <v>75700.428816399144</v>
      </c>
      <c r="G24" s="39"/>
      <c r="H24" s="39"/>
      <c r="J24" s="79" t="s">
        <v>41</v>
      </c>
      <c r="K24" s="80" t="s">
        <v>39</v>
      </c>
      <c r="L24" s="79"/>
      <c r="M24" s="79"/>
      <c r="N24" s="93">
        <f>164516389.54/L16</f>
        <v>79169.629195812944</v>
      </c>
      <c r="R24" s="79" t="s">
        <v>41</v>
      </c>
      <c r="S24" s="80" t="s">
        <v>39</v>
      </c>
      <c r="T24" s="79"/>
      <c r="U24" s="79"/>
      <c r="V24" s="93">
        <f>164516389.54/T16</f>
        <v>86889.399778176812</v>
      </c>
    </row>
    <row r="25" spans="1:23" x14ac:dyDescent="0.25">
      <c r="C25"/>
      <c r="G25" s="39"/>
      <c r="H25" s="39"/>
      <c r="K25"/>
      <c r="S25"/>
    </row>
    <row r="26" spans="1:23" ht="52.5" x14ac:dyDescent="0.25">
      <c r="B26" s="79" t="s">
        <v>42</v>
      </c>
      <c r="C26" s="80" t="s">
        <v>39</v>
      </c>
      <c r="D26" s="79"/>
      <c r="E26" s="79"/>
      <c r="F26" s="93">
        <v>89541.292052319011</v>
      </c>
      <c r="G26" s="39"/>
      <c r="H26" s="39"/>
      <c r="J26" s="79" t="s">
        <v>42</v>
      </c>
      <c r="K26" s="80" t="s">
        <v>39</v>
      </c>
      <c r="L26" s="79"/>
      <c r="M26" s="79"/>
      <c r="N26" s="93">
        <f>185090075.82/L16</f>
        <v>89070.230093588907</v>
      </c>
      <c r="R26" s="79" t="s">
        <v>42</v>
      </c>
      <c r="S26" s="80" t="s">
        <v>39</v>
      </c>
      <c r="T26" s="79"/>
      <c r="U26" s="79"/>
      <c r="V26" s="93">
        <f>V22/T16</f>
        <v>98272.395623632838</v>
      </c>
    </row>
    <row r="28" spans="1:23" ht="56.25" x14ac:dyDescent="0.25">
      <c r="B28" s="94" t="s">
        <v>43</v>
      </c>
      <c r="C28" s="80" t="s">
        <v>39</v>
      </c>
      <c r="D28" s="79"/>
      <c r="E28" s="79"/>
      <c r="F28" s="93">
        <f>F22/D16</f>
        <v>92227.530813888574</v>
      </c>
      <c r="G28" s="39"/>
      <c r="H28" s="39"/>
      <c r="J28" s="94" t="s">
        <v>43</v>
      </c>
      <c r="K28" s="80" t="s">
        <v>39</v>
      </c>
      <c r="L28" s="79"/>
      <c r="M28" s="79"/>
      <c r="N28" s="93">
        <f>N22/L16</f>
        <v>92227.530819663283</v>
      </c>
      <c r="R28" s="94" t="s">
        <v>43</v>
      </c>
      <c r="S28" s="80" t="s">
        <v>39</v>
      </c>
      <c r="T28" s="79"/>
      <c r="U28" s="79"/>
      <c r="V28" s="93">
        <f>V22/T16</f>
        <v>98272.395623632838</v>
      </c>
    </row>
  </sheetData>
  <mergeCells count="34">
    <mergeCell ref="T12:U12"/>
    <mergeCell ref="D13:E13"/>
    <mergeCell ref="L13:M13"/>
    <mergeCell ref="T13:U13"/>
    <mergeCell ref="D14:E14"/>
    <mergeCell ref="L14:M14"/>
    <mergeCell ref="T14:U14"/>
    <mergeCell ref="D12:E12"/>
    <mergeCell ref="L12:M12"/>
    <mergeCell ref="V3:V10"/>
    <mergeCell ref="D4:E4"/>
    <mergeCell ref="L4:M4"/>
    <mergeCell ref="D5:E5"/>
    <mergeCell ref="L5:M5"/>
    <mergeCell ref="D6:E6"/>
    <mergeCell ref="L6:M6"/>
    <mergeCell ref="D7:E7"/>
    <mergeCell ref="L7:M7"/>
    <mergeCell ref="D8:E8"/>
    <mergeCell ref="L8:M8"/>
    <mergeCell ref="D9:E9"/>
    <mergeCell ref="L9:M9"/>
    <mergeCell ref="D10:E10"/>
    <mergeCell ref="L10:M10"/>
    <mergeCell ref="D2:E2"/>
    <mergeCell ref="L2:M2"/>
    <mergeCell ref="T2:U2"/>
    <mergeCell ref="D3:E3"/>
    <mergeCell ref="J3:J10"/>
    <mergeCell ref="L3:M3"/>
    <mergeCell ref="N3:N10"/>
    <mergeCell ref="R3:R10"/>
    <mergeCell ref="S3:S10"/>
    <mergeCell ref="T3:U10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02ABC-2E11-4C19-81B4-06785A8D0706}">
  <dimension ref="A1:F106"/>
  <sheetViews>
    <sheetView view="pageBreakPreview" zoomScaleNormal="100" zoomScaleSheetLayoutView="100" workbookViewId="0">
      <pane ySplit="6" topLeftCell="A91" activePane="bottomLeft" state="frozen"/>
      <selection pane="bottomLeft" activeCell="C93" sqref="C93"/>
    </sheetView>
  </sheetViews>
  <sheetFormatPr defaultColWidth="8.85546875" defaultRowHeight="15" x14ac:dyDescent="0.25"/>
  <cols>
    <col min="1" max="1" width="90.5703125" style="146" customWidth="1"/>
    <col min="2" max="6" width="16.140625" style="146" customWidth="1"/>
    <col min="7" max="16384" width="8.85546875" style="146"/>
  </cols>
  <sheetData>
    <row r="1" spans="1:6" x14ac:dyDescent="0.25">
      <c r="A1" s="406" t="s">
        <v>79</v>
      </c>
      <c r="B1" s="406"/>
      <c r="C1" s="406"/>
      <c r="D1" s="406"/>
      <c r="E1" s="406"/>
      <c r="F1" s="406"/>
    </row>
    <row r="2" spans="1:6" ht="45" customHeight="1" x14ac:dyDescent="0.25">
      <c r="A2" s="406"/>
      <c r="B2" s="406"/>
      <c r="C2" s="406"/>
      <c r="D2" s="406"/>
      <c r="E2" s="406"/>
      <c r="F2" s="406"/>
    </row>
    <row r="3" spans="1:6" ht="52.5" customHeight="1" x14ac:dyDescent="0.25">
      <c r="A3" s="407" t="s">
        <v>80</v>
      </c>
      <c r="B3" s="407"/>
      <c r="C3" s="407"/>
      <c r="D3" s="407"/>
      <c r="E3" s="407"/>
      <c r="F3" s="407"/>
    </row>
    <row r="4" spans="1:6" s="147" customFormat="1" ht="19.5" customHeight="1" thickBot="1" x14ac:dyDescent="0.35">
      <c r="A4" s="408" t="s">
        <v>81</v>
      </c>
      <c r="B4" s="408"/>
      <c r="C4" s="408"/>
      <c r="D4" s="408"/>
      <c r="E4" s="408"/>
      <c r="F4" s="408"/>
    </row>
    <row r="5" spans="1:6" ht="19.5" customHeight="1" x14ac:dyDescent="0.25">
      <c r="A5" s="148"/>
      <c r="B5" s="149">
        <v>2024</v>
      </c>
      <c r="C5" s="150">
        <v>2025</v>
      </c>
      <c r="D5" s="150">
        <v>2026</v>
      </c>
      <c r="E5" s="150">
        <v>2027</v>
      </c>
      <c r="F5" s="151">
        <v>2028</v>
      </c>
    </row>
    <row r="6" spans="1:6" ht="19.5" customHeight="1" thickBot="1" x14ac:dyDescent="0.3">
      <c r="A6" s="152"/>
      <c r="B6" s="153" t="s">
        <v>82</v>
      </c>
      <c r="C6" s="154" t="s">
        <v>83</v>
      </c>
      <c r="D6" s="409" t="s">
        <v>84</v>
      </c>
      <c r="E6" s="409"/>
      <c r="F6" s="410"/>
    </row>
    <row r="7" spans="1:6" ht="15.75" customHeight="1" x14ac:dyDescent="0.25">
      <c r="A7" s="155" t="s">
        <v>85</v>
      </c>
      <c r="B7" s="156"/>
      <c r="C7" s="157"/>
      <c r="D7" s="157"/>
      <c r="E7" s="157"/>
      <c r="F7" s="158"/>
    </row>
    <row r="8" spans="1:6" ht="20.100000000000001" customHeight="1" x14ac:dyDescent="0.25">
      <c r="A8" s="159" t="s">
        <v>86</v>
      </c>
      <c r="B8" s="160">
        <v>110.66</v>
      </c>
      <c r="C8" s="161">
        <v>102.8</v>
      </c>
      <c r="D8" s="161">
        <v>106.1</v>
      </c>
      <c r="E8" s="161">
        <v>104.93</v>
      </c>
      <c r="F8" s="162">
        <v>104.28</v>
      </c>
    </row>
    <row r="9" spans="1:6" ht="20.100000000000001" customHeight="1" x14ac:dyDescent="0.25">
      <c r="A9" s="163" t="s">
        <v>87</v>
      </c>
      <c r="B9" s="164">
        <v>112.07</v>
      </c>
      <c r="C9" s="165">
        <v>103.02</v>
      </c>
      <c r="D9" s="165">
        <v>106.1</v>
      </c>
      <c r="E9" s="165">
        <v>105.11</v>
      </c>
      <c r="F9" s="166">
        <v>104.28</v>
      </c>
    </row>
    <row r="10" spans="1:6" ht="20.100000000000001" customHeight="1" x14ac:dyDescent="0.25">
      <c r="A10" s="167" t="s">
        <v>88</v>
      </c>
      <c r="B10" s="164">
        <v>110.43</v>
      </c>
      <c r="C10" s="165">
        <v>106.25</v>
      </c>
      <c r="D10" s="165">
        <v>104.9</v>
      </c>
      <c r="E10" s="165">
        <v>104.39</v>
      </c>
      <c r="F10" s="166">
        <v>104.12</v>
      </c>
    </row>
    <row r="11" spans="1:6" ht="20.100000000000001" customHeight="1" x14ac:dyDescent="0.25">
      <c r="A11" s="168" t="s">
        <v>89</v>
      </c>
      <c r="B11" s="169"/>
      <c r="C11" s="170"/>
      <c r="D11" s="170"/>
      <c r="E11" s="170"/>
      <c r="F11" s="171"/>
    </row>
    <row r="12" spans="1:6" ht="20.100000000000001" customHeight="1" x14ac:dyDescent="0.25">
      <c r="A12" s="159" t="s">
        <v>86</v>
      </c>
      <c r="B12" s="160">
        <v>116.59</v>
      </c>
      <c r="C12" s="161">
        <v>89.94</v>
      </c>
      <c r="D12" s="161">
        <v>107.78</v>
      </c>
      <c r="E12" s="161">
        <v>105.6</v>
      </c>
      <c r="F12" s="162">
        <v>104.59</v>
      </c>
    </row>
    <row r="13" spans="1:6" s="173" customFormat="1" ht="20.100000000000001" customHeight="1" x14ac:dyDescent="0.25">
      <c r="A13" s="172" t="s">
        <v>87</v>
      </c>
      <c r="B13" s="164">
        <v>117.68</v>
      </c>
      <c r="C13" s="165">
        <v>93.35</v>
      </c>
      <c r="D13" s="165">
        <v>107.24</v>
      </c>
      <c r="E13" s="165">
        <v>106.04</v>
      </c>
      <c r="F13" s="166">
        <v>104.7</v>
      </c>
    </row>
    <row r="14" spans="1:6" ht="20.100000000000001" customHeight="1" x14ac:dyDescent="0.25">
      <c r="A14" s="168" t="s">
        <v>90</v>
      </c>
      <c r="B14" s="169"/>
      <c r="C14" s="170"/>
      <c r="D14" s="170"/>
      <c r="E14" s="170"/>
      <c r="F14" s="171"/>
    </row>
    <row r="15" spans="1:6" ht="20.100000000000001" customHeight="1" x14ac:dyDescent="0.25">
      <c r="A15" s="159" t="s">
        <v>86</v>
      </c>
      <c r="B15" s="160">
        <v>115.66</v>
      </c>
      <c r="C15" s="161">
        <v>87.47</v>
      </c>
      <c r="D15" s="161">
        <v>108.31</v>
      </c>
      <c r="E15" s="161">
        <v>105.84</v>
      </c>
      <c r="F15" s="162">
        <v>104.67</v>
      </c>
    </row>
    <row r="16" spans="1:6" s="173" customFormat="1" ht="20.100000000000001" customHeight="1" x14ac:dyDescent="0.25">
      <c r="A16" s="174" t="s">
        <v>87</v>
      </c>
      <c r="B16" s="164">
        <v>117.51</v>
      </c>
      <c r="C16" s="165">
        <v>91.4</v>
      </c>
      <c r="D16" s="165">
        <v>107.68</v>
      </c>
      <c r="E16" s="165">
        <v>106.3</v>
      </c>
      <c r="F16" s="166">
        <v>104.78</v>
      </c>
    </row>
    <row r="17" spans="1:6" ht="20.100000000000001" customHeight="1" x14ac:dyDescent="0.25">
      <c r="A17" s="168" t="s">
        <v>91</v>
      </c>
      <c r="B17" s="169"/>
      <c r="C17" s="170"/>
      <c r="D17" s="170"/>
      <c r="E17" s="170"/>
      <c r="F17" s="171"/>
    </row>
    <row r="18" spans="1:6" ht="20.100000000000001" customHeight="1" x14ac:dyDescent="0.25">
      <c r="A18" s="159" t="s">
        <v>86</v>
      </c>
      <c r="B18" s="160">
        <v>83.1</v>
      </c>
      <c r="C18" s="161">
        <v>81.06</v>
      </c>
      <c r="D18" s="161">
        <v>101.91</v>
      </c>
      <c r="E18" s="161">
        <v>105.35</v>
      </c>
      <c r="F18" s="162">
        <v>103.41</v>
      </c>
    </row>
    <row r="19" spans="1:6" ht="20.100000000000001" customHeight="1" x14ac:dyDescent="0.25">
      <c r="A19" s="163" t="s">
        <v>87</v>
      </c>
      <c r="B19" s="164">
        <v>99.65</v>
      </c>
      <c r="C19" s="165">
        <v>88.11</v>
      </c>
      <c r="D19" s="165">
        <v>100.43</v>
      </c>
      <c r="E19" s="165">
        <v>105.55</v>
      </c>
      <c r="F19" s="166">
        <v>103.51</v>
      </c>
    </row>
    <row r="20" spans="1:6" ht="20.100000000000001" customHeight="1" x14ac:dyDescent="0.25">
      <c r="A20" s="167" t="s">
        <v>92</v>
      </c>
      <c r="B20" s="164"/>
      <c r="C20" s="165"/>
      <c r="D20" s="165"/>
      <c r="E20" s="165"/>
      <c r="F20" s="166"/>
    </row>
    <row r="21" spans="1:6" ht="20.100000000000001" customHeight="1" x14ac:dyDescent="0.25">
      <c r="A21" s="163" t="s">
        <v>87</v>
      </c>
      <c r="B21" s="164">
        <v>99.56</v>
      </c>
      <c r="C21" s="175">
        <v>103.19</v>
      </c>
      <c r="D21" s="175">
        <v>101.49</v>
      </c>
      <c r="E21" s="175">
        <v>104.35</v>
      </c>
      <c r="F21" s="176">
        <v>102.68</v>
      </c>
    </row>
    <row r="22" spans="1:6" ht="20.100000000000001" customHeight="1" x14ac:dyDescent="0.25">
      <c r="A22" s="168" t="s">
        <v>93</v>
      </c>
      <c r="B22" s="169"/>
      <c r="C22" s="170"/>
      <c r="D22" s="170"/>
      <c r="E22" s="170"/>
      <c r="F22" s="171"/>
    </row>
    <row r="23" spans="1:6" ht="20.100000000000001" customHeight="1" x14ac:dyDescent="0.25">
      <c r="A23" s="159" t="s">
        <v>86</v>
      </c>
      <c r="B23" s="160">
        <v>119.17</v>
      </c>
      <c r="C23" s="161">
        <v>87.91</v>
      </c>
      <c r="D23" s="161">
        <v>108.72</v>
      </c>
      <c r="E23" s="161">
        <v>105.87</v>
      </c>
      <c r="F23" s="162">
        <v>104.76</v>
      </c>
    </row>
    <row r="24" spans="1:6" s="173" customFormat="1" ht="20.100000000000001" customHeight="1" x14ac:dyDescent="0.25">
      <c r="A24" s="172" t="s">
        <v>87</v>
      </c>
      <c r="B24" s="177">
        <v>118.33</v>
      </c>
      <c r="C24" s="175">
        <v>91.62</v>
      </c>
      <c r="D24" s="175">
        <v>108.13</v>
      </c>
      <c r="E24" s="175">
        <v>106.34</v>
      </c>
      <c r="F24" s="176">
        <v>104.86</v>
      </c>
    </row>
    <row r="25" spans="1:6" ht="20.100000000000001" customHeight="1" x14ac:dyDescent="0.25">
      <c r="A25" s="178" t="s">
        <v>94</v>
      </c>
      <c r="B25" s="179"/>
      <c r="C25" s="180"/>
      <c r="D25" s="180"/>
      <c r="E25" s="180"/>
      <c r="F25" s="181"/>
    </row>
    <row r="26" spans="1:6" ht="20.100000000000001" customHeight="1" x14ac:dyDescent="0.25">
      <c r="A26" s="159" t="s">
        <v>86</v>
      </c>
      <c r="B26" s="160">
        <v>121.48</v>
      </c>
      <c r="C26" s="161">
        <v>105.37</v>
      </c>
      <c r="D26" s="161">
        <v>104.38</v>
      </c>
      <c r="E26" s="161">
        <v>104.08</v>
      </c>
      <c r="F26" s="162">
        <v>104.06</v>
      </c>
    </row>
    <row r="27" spans="1:6" ht="20.100000000000001" customHeight="1" x14ac:dyDescent="0.25">
      <c r="A27" s="163" t="s">
        <v>87</v>
      </c>
      <c r="B27" s="177">
        <v>119.31</v>
      </c>
      <c r="C27" s="175">
        <v>108.14</v>
      </c>
      <c r="D27" s="175">
        <v>104.38</v>
      </c>
      <c r="E27" s="175">
        <v>104.19</v>
      </c>
      <c r="F27" s="176">
        <v>104.07</v>
      </c>
    </row>
    <row r="28" spans="1:6" ht="20.100000000000001" customHeight="1" x14ac:dyDescent="0.25">
      <c r="A28" s="182" t="s">
        <v>95</v>
      </c>
      <c r="B28" s="169"/>
      <c r="C28" s="170"/>
      <c r="D28" s="170"/>
      <c r="E28" s="170"/>
      <c r="F28" s="183"/>
    </row>
    <row r="29" spans="1:6" ht="20.100000000000001" customHeight="1" x14ac:dyDescent="0.25">
      <c r="A29" s="159" t="s">
        <v>86</v>
      </c>
      <c r="B29" s="160">
        <v>132.13999999999999</v>
      </c>
      <c r="C29" s="161">
        <v>105.63</v>
      </c>
      <c r="D29" s="161">
        <v>104.49</v>
      </c>
      <c r="E29" s="161">
        <v>104.14</v>
      </c>
      <c r="F29" s="162">
        <v>104.13</v>
      </c>
    </row>
    <row r="30" spans="1:6" ht="20.100000000000001" customHeight="1" thickBot="1" x14ac:dyDescent="0.3">
      <c r="A30" s="184" t="s">
        <v>87</v>
      </c>
      <c r="B30" s="185">
        <v>125.72</v>
      </c>
      <c r="C30" s="186">
        <v>107.68</v>
      </c>
      <c r="D30" s="186">
        <v>104.34</v>
      </c>
      <c r="E30" s="186">
        <v>104.21</v>
      </c>
      <c r="F30" s="187">
        <v>104.12</v>
      </c>
    </row>
    <row r="31" spans="1:6" ht="20.100000000000001" customHeight="1" x14ac:dyDescent="0.25">
      <c r="A31" s="188" t="s">
        <v>96</v>
      </c>
      <c r="B31" s="189"/>
      <c r="C31" s="190"/>
      <c r="D31" s="190"/>
      <c r="E31" s="190"/>
      <c r="F31" s="191"/>
    </row>
    <row r="32" spans="1:6" ht="20.100000000000001" customHeight="1" x14ac:dyDescent="0.25">
      <c r="A32" s="159" t="s">
        <v>86</v>
      </c>
      <c r="B32" s="160">
        <v>97.25</v>
      </c>
      <c r="C32" s="161">
        <v>104.58</v>
      </c>
      <c r="D32" s="161">
        <v>104.06</v>
      </c>
      <c r="E32" s="161">
        <v>103.89</v>
      </c>
      <c r="F32" s="162">
        <v>103.84</v>
      </c>
    </row>
    <row r="33" spans="1:6" ht="20.100000000000001" customHeight="1" x14ac:dyDescent="0.25">
      <c r="A33" s="192" t="s">
        <v>87</v>
      </c>
      <c r="B33" s="177">
        <v>104.29</v>
      </c>
      <c r="C33" s="175">
        <v>109.5</v>
      </c>
      <c r="D33" s="175">
        <v>104.21</v>
      </c>
      <c r="E33" s="175">
        <v>104.04</v>
      </c>
      <c r="F33" s="176">
        <v>103.94</v>
      </c>
    </row>
    <row r="34" spans="1:6" ht="20.100000000000001" customHeight="1" x14ac:dyDescent="0.25">
      <c r="A34" s="178" t="s">
        <v>97</v>
      </c>
      <c r="B34" s="193"/>
      <c r="C34" s="194"/>
      <c r="D34" s="194"/>
      <c r="E34" s="194"/>
      <c r="F34" s="181"/>
    </row>
    <row r="35" spans="1:6" ht="20.100000000000001" customHeight="1" x14ac:dyDescent="0.25">
      <c r="A35" s="159" t="s">
        <v>86</v>
      </c>
      <c r="B35" s="160">
        <v>107.25</v>
      </c>
      <c r="C35" s="161">
        <v>105.41</v>
      </c>
      <c r="D35" s="161">
        <v>104.849</v>
      </c>
      <c r="E35" s="161">
        <v>104.28</v>
      </c>
      <c r="F35" s="162">
        <v>104.12</v>
      </c>
    </row>
    <row r="36" spans="1:6" ht="20.100000000000001" customHeight="1" x14ac:dyDescent="0.25">
      <c r="A36" s="163" t="s">
        <v>87</v>
      </c>
      <c r="B36" s="177">
        <v>111.22</v>
      </c>
      <c r="C36" s="175">
        <v>104.63</v>
      </c>
      <c r="D36" s="175">
        <v>104.88</v>
      </c>
      <c r="E36" s="175">
        <v>104.38</v>
      </c>
      <c r="F36" s="176">
        <v>104.08</v>
      </c>
    </row>
    <row r="37" spans="1:6" ht="30" x14ac:dyDescent="0.25">
      <c r="A37" s="182" t="s">
        <v>98</v>
      </c>
      <c r="B37" s="169"/>
      <c r="C37" s="170"/>
      <c r="D37" s="170"/>
      <c r="E37" s="170"/>
      <c r="F37" s="183"/>
    </row>
    <row r="38" spans="1:6" ht="20.100000000000001" customHeight="1" x14ac:dyDescent="0.25">
      <c r="A38" s="159" t="s">
        <v>86</v>
      </c>
      <c r="B38" s="160">
        <v>110.07</v>
      </c>
      <c r="C38" s="161">
        <v>112.16</v>
      </c>
      <c r="D38" s="161">
        <v>104.56</v>
      </c>
      <c r="E38" s="161">
        <v>104.06</v>
      </c>
      <c r="F38" s="162">
        <v>103.88</v>
      </c>
    </row>
    <row r="39" spans="1:6" ht="20.100000000000001" customHeight="1" x14ac:dyDescent="0.25">
      <c r="A39" s="163" t="s">
        <v>87</v>
      </c>
      <c r="B39" s="177">
        <v>109.05</v>
      </c>
      <c r="C39" s="175">
        <v>111.13</v>
      </c>
      <c r="D39" s="175">
        <v>104.76</v>
      </c>
      <c r="E39" s="175">
        <v>104.14</v>
      </c>
      <c r="F39" s="176">
        <v>103.89</v>
      </c>
    </row>
    <row r="40" spans="1:6" ht="30" x14ac:dyDescent="0.25">
      <c r="A40" s="182" t="s">
        <v>99</v>
      </c>
      <c r="B40" s="169"/>
      <c r="C40" s="170"/>
      <c r="D40" s="170"/>
      <c r="E40" s="170"/>
      <c r="F40" s="183"/>
    </row>
    <row r="41" spans="1:6" ht="20.100000000000001" customHeight="1" x14ac:dyDescent="0.25">
      <c r="A41" s="159" t="s">
        <v>86</v>
      </c>
      <c r="B41" s="160">
        <v>111.16</v>
      </c>
      <c r="C41" s="161">
        <v>109.2</v>
      </c>
      <c r="D41" s="161">
        <v>104.43</v>
      </c>
      <c r="E41" s="161">
        <v>104.13</v>
      </c>
      <c r="F41" s="162">
        <v>103.85</v>
      </c>
    </row>
    <row r="42" spans="1:6" ht="20.100000000000001" customHeight="1" x14ac:dyDescent="0.25">
      <c r="A42" s="192" t="s">
        <v>87</v>
      </c>
      <c r="B42" s="177">
        <v>108.13</v>
      </c>
      <c r="C42" s="175">
        <v>106.06</v>
      </c>
      <c r="D42" s="175">
        <v>104.17</v>
      </c>
      <c r="E42" s="175">
        <v>104</v>
      </c>
      <c r="F42" s="176">
        <v>103.85</v>
      </c>
    </row>
    <row r="43" spans="1:6" ht="30" x14ac:dyDescent="0.25">
      <c r="A43" s="182" t="s">
        <v>100</v>
      </c>
      <c r="B43" s="169"/>
      <c r="C43" s="170"/>
      <c r="D43" s="170"/>
      <c r="E43" s="170"/>
      <c r="F43" s="183"/>
    </row>
    <row r="44" spans="1:6" ht="20.100000000000001" customHeight="1" x14ac:dyDescent="0.25">
      <c r="A44" s="159" t="s">
        <v>86</v>
      </c>
      <c r="B44" s="160">
        <v>114.3</v>
      </c>
      <c r="C44" s="161">
        <v>104.31</v>
      </c>
      <c r="D44" s="161">
        <v>104.64</v>
      </c>
      <c r="E44" s="161">
        <v>104.08</v>
      </c>
      <c r="F44" s="162">
        <v>103.87</v>
      </c>
    </row>
    <row r="45" spans="1:6" ht="20.100000000000001" customHeight="1" x14ac:dyDescent="0.25">
      <c r="A45" s="192" t="s">
        <v>87</v>
      </c>
      <c r="B45" s="177">
        <v>115.88</v>
      </c>
      <c r="C45" s="175">
        <v>103.74</v>
      </c>
      <c r="D45" s="175">
        <v>104.78</v>
      </c>
      <c r="E45" s="175">
        <v>103.95</v>
      </c>
      <c r="F45" s="176">
        <v>103.91</v>
      </c>
    </row>
    <row r="46" spans="1:6" ht="20.100000000000001" customHeight="1" x14ac:dyDescent="0.25">
      <c r="A46" s="195" t="s">
        <v>101</v>
      </c>
      <c r="B46" s="179"/>
      <c r="C46" s="180"/>
      <c r="D46" s="180"/>
      <c r="E46" s="180"/>
      <c r="F46" s="196"/>
    </row>
    <row r="47" spans="1:6" ht="20.100000000000001" customHeight="1" x14ac:dyDescent="0.25">
      <c r="A47" s="159" t="s">
        <v>86</v>
      </c>
      <c r="B47" s="160">
        <v>113.7</v>
      </c>
      <c r="C47" s="161">
        <v>103.62</v>
      </c>
      <c r="D47" s="161">
        <v>104.04</v>
      </c>
      <c r="E47" s="161">
        <v>104</v>
      </c>
      <c r="F47" s="162">
        <v>104.02</v>
      </c>
    </row>
    <row r="48" spans="1:6" ht="20.100000000000001" customHeight="1" x14ac:dyDescent="0.25">
      <c r="A48" s="163" t="s">
        <v>87</v>
      </c>
      <c r="B48" s="177">
        <v>115.17</v>
      </c>
      <c r="C48" s="175">
        <v>101.18</v>
      </c>
      <c r="D48" s="175">
        <v>103.98</v>
      </c>
      <c r="E48" s="175">
        <v>103.9</v>
      </c>
      <c r="F48" s="176">
        <v>103.86</v>
      </c>
    </row>
    <row r="49" spans="1:6" ht="20.100000000000001" customHeight="1" x14ac:dyDescent="0.25">
      <c r="A49" s="182" t="s">
        <v>102</v>
      </c>
      <c r="B49" s="169"/>
      <c r="C49" s="170"/>
      <c r="D49" s="170"/>
      <c r="E49" s="170"/>
      <c r="F49" s="183"/>
    </row>
    <row r="50" spans="1:6" ht="20.100000000000001" customHeight="1" x14ac:dyDescent="0.25">
      <c r="A50" s="159" t="s">
        <v>86</v>
      </c>
      <c r="B50" s="160">
        <v>112.64</v>
      </c>
      <c r="C50" s="161">
        <v>94.68</v>
      </c>
      <c r="D50" s="161">
        <v>104.19</v>
      </c>
      <c r="E50" s="161">
        <v>103.9</v>
      </c>
      <c r="F50" s="162">
        <v>103.78</v>
      </c>
    </row>
    <row r="51" spans="1:6" ht="20.100000000000001" customHeight="1" x14ac:dyDescent="0.25">
      <c r="A51" s="192" t="s">
        <v>87</v>
      </c>
      <c r="B51" s="177">
        <v>116.42</v>
      </c>
      <c r="C51" s="175">
        <v>95.847999999999999</v>
      </c>
      <c r="D51" s="175">
        <v>104.649</v>
      </c>
      <c r="E51" s="175">
        <v>104.13</v>
      </c>
      <c r="F51" s="176">
        <v>103.8</v>
      </c>
    </row>
    <row r="52" spans="1:6" ht="45" x14ac:dyDescent="0.25">
      <c r="A52" s="182" t="s">
        <v>103</v>
      </c>
      <c r="B52" s="169"/>
      <c r="C52" s="170"/>
      <c r="D52" s="170"/>
      <c r="E52" s="170"/>
      <c r="F52" s="183"/>
    </row>
    <row r="53" spans="1:6" ht="20.100000000000001" customHeight="1" x14ac:dyDescent="0.25">
      <c r="A53" s="159" t="s">
        <v>86</v>
      </c>
      <c r="B53" s="160">
        <v>107.88</v>
      </c>
      <c r="C53" s="161">
        <v>107.42</v>
      </c>
      <c r="D53" s="161">
        <v>104.62</v>
      </c>
      <c r="E53" s="161">
        <v>104.349</v>
      </c>
      <c r="F53" s="162">
        <v>104.146</v>
      </c>
    </row>
    <row r="54" spans="1:6" ht="20.100000000000001" customHeight="1" thickBot="1" x14ac:dyDescent="0.3">
      <c r="A54" s="184" t="s">
        <v>87</v>
      </c>
      <c r="B54" s="185">
        <v>105.88</v>
      </c>
      <c r="C54" s="186">
        <v>104.15</v>
      </c>
      <c r="D54" s="186">
        <v>104.01</v>
      </c>
      <c r="E54" s="186">
        <v>103.92</v>
      </c>
      <c r="F54" s="187">
        <v>103.75</v>
      </c>
    </row>
    <row r="55" spans="1:6" ht="17.25" customHeight="1" x14ac:dyDescent="0.25">
      <c r="A55" s="188" t="s">
        <v>104</v>
      </c>
      <c r="B55" s="189"/>
      <c r="C55" s="190"/>
      <c r="D55" s="190"/>
      <c r="E55" s="190"/>
      <c r="F55" s="191"/>
    </row>
    <row r="56" spans="1:6" ht="20.100000000000001" customHeight="1" x14ac:dyDescent="0.25">
      <c r="A56" s="159" t="s">
        <v>86</v>
      </c>
      <c r="B56" s="160">
        <v>108.8</v>
      </c>
      <c r="C56" s="161">
        <v>109.72</v>
      </c>
      <c r="D56" s="161">
        <v>104.5</v>
      </c>
      <c r="E56" s="161">
        <v>104.21</v>
      </c>
      <c r="F56" s="162">
        <v>103.92</v>
      </c>
    </row>
    <row r="57" spans="1:6" ht="20.100000000000001" customHeight="1" x14ac:dyDescent="0.25">
      <c r="A57" s="163" t="s">
        <v>87</v>
      </c>
      <c r="B57" s="177">
        <v>112.64</v>
      </c>
      <c r="C57" s="175">
        <v>108.08</v>
      </c>
      <c r="D57" s="175">
        <v>104.28</v>
      </c>
      <c r="E57" s="175">
        <v>104.21</v>
      </c>
      <c r="F57" s="176">
        <v>104.02</v>
      </c>
    </row>
    <row r="58" spans="1:6" ht="15.75" x14ac:dyDescent="0.25">
      <c r="A58" s="182" t="s">
        <v>105</v>
      </c>
      <c r="B58" s="169"/>
      <c r="C58" s="170"/>
      <c r="D58" s="170"/>
      <c r="E58" s="170"/>
      <c r="F58" s="183"/>
    </row>
    <row r="59" spans="1:6" ht="20.100000000000001" customHeight="1" x14ac:dyDescent="0.25">
      <c r="A59" s="159" t="s">
        <v>86</v>
      </c>
      <c r="B59" s="160">
        <v>107.92</v>
      </c>
      <c r="C59" s="161">
        <v>94.72</v>
      </c>
      <c r="D59" s="161">
        <v>105.24</v>
      </c>
      <c r="E59" s="161">
        <v>104.88</v>
      </c>
      <c r="F59" s="162">
        <v>104.91</v>
      </c>
    </row>
    <row r="60" spans="1:6" ht="20.100000000000001" customHeight="1" x14ac:dyDescent="0.25">
      <c r="A60" s="192" t="s">
        <v>87</v>
      </c>
      <c r="B60" s="177">
        <v>108.17</v>
      </c>
      <c r="C60" s="175">
        <v>94.14</v>
      </c>
      <c r="D60" s="175">
        <v>104.88</v>
      </c>
      <c r="E60" s="175">
        <v>105.21</v>
      </c>
      <c r="F60" s="176">
        <v>104.88</v>
      </c>
    </row>
    <row r="61" spans="1:6" ht="30" x14ac:dyDescent="0.25">
      <c r="A61" s="195" t="s">
        <v>106</v>
      </c>
      <c r="B61" s="179"/>
      <c r="C61" s="180"/>
      <c r="D61" s="180"/>
      <c r="E61" s="180"/>
      <c r="F61" s="196"/>
    </row>
    <row r="62" spans="1:6" ht="20.100000000000001" customHeight="1" x14ac:dyDescent="0.25">
      <c r="A62" s="159" t="s">
        <v>86</v>
      </c>
      <c r="B62" s="160">
        <v>106.09</v>
      </c>
      <c r="C62" s="161">
        <v>116.32</v>
      </c>
      <c r="D62" s="161">
        <v>104.06</v>
      </c>
      <c r="E62" s="161">
        <v>104.2</v>
      </c>
      <c r="F62" s="162">
        <v>104.27</v>
      </c>
    </row>
    <row r="63" spans="1:6" ht="20.100000000000001" customHeight="1" x14ac:dyDescent="0.25">
      <c r="A63" s="163" t="s">
        <v>87</v>
      </c>
      <c r="B63" s="177">
        <v>111.44</v>
      </c>
      <c r="C63" s="175">
        <v>120.04900000000001</v>
      </c>
      <c r="D63" s="175">
        <v>102.98</v>
      </c>
      <c r="E63" s="175">
        <v>104.28</v>
      </c>
      <c r="F63" s="176">
        <v>103.94</v>
      </c>
    </row>
    <row r="64" spans="1:6" ht="30" x14ac:dyDescent="0.25">
      <c r="A64" s="182" t="s">
        <v>107</v>
      </c>
      <c r="B64" s="169"/>
      <c r="C64" s="170"/>
      <c r="D64" s="170"/>
      <c r="E64" s="170"/>
      <c r="F64" s="183"/>
    </row>
    <row r="65" spans="1:6" ht="20.100000000000001" customHeight="1" x14ac:dyDescent="0.25">
      <c r="A65" s="159" t="s">
        <v>86</v>
      </c>
      <c r="B65" s="160">
        <v>103.62</v>
      </c>
      <c r="C65" s="161">
        <v>101.84</v>
      </c>
      <c r="D65" s="161">
        <v>105.66</v>
      </c>
      <c r="E65" s="161">
        <v>104.44</v>
      </c>
      <c r="F65" s="162">
        <v>103.93</v>
      </c>
    </row>
    <row r="66" spans="1:6" ht="20.100000000000001" customHeight="1" x14ac:dyDescent="0.25">
      <c r="A66" s="192" t="s">
        <v>87</v>
      </c>
      <c r="B66" s="177">
        <v>114.25</v>
      </c>
      <c r="C66" s="175">
        <v>102.69</v>
      </c>
      <c r="D66" s="175">
        <v>105.44</v>
      </c>
      <c r="E66" s="175">
        <v>104.22</v>
      </c>
      <c r="F66" s="176">
        <v>103.86</v>
      </c>
    </row>
    <row r="67" spans="1:6" ht="20.100000000000001" customHeight="1" x14ac:dyDescent="0.25">
      <c r="A67" s="195" t="s">
        <v>108</v>
      </c>
      <c r="B67" s="179"/>
      <c r="C67" s="180"/>
      <c r="D67" s="180"/>
      <c r="E67" s="180"/>
      <c r="F67" s="196"/>
    </row>
    <row r="68" spans="1:6" ht="20.100000000000001" customHeight="1" x14ac:dyDescent="0.25">
      <c r="A68" s="159" t="s">
        <v>86</v>
      </c>
      <c r="B68" s="160">
        <v>109.75</v>
      </c>
      <c r="C68" s="161">
        <v>106.8</v>
      </c>
      <c r="D68" s="161">
        <v>105.67</v>
      </c>
      <c r="E68" s="161">
        <v>104.54</v>
      </c>
      <c r="F68" s="162">
        <v>104.39</v>
      </c>
    </row>
    <row r="69" spans="1:6" ht="20.100000000000001" customHeight="1" x14ac:dyDescent="0.25">
      <c r="A69" s="163" t="s">
        <v>87</v>
      </c>
      <c r="B69" s="177">
        <v>109.56</v>
      </c>
      <c r="C69" s="175">
        <v>106.81</v>
      </c>
      <c r="D69" s="175">
        <v>106.3</v>
      </c>
      <c r="E69" s="175">
        <v>104.89</v>
      </c>
      <c r="F69" s="176">
        <v>104.56</v>
      </c>
    </row>
    <row r="70" spans="1:6" ht="20.100000000000001" customHeight="1" x14ac:dyDescent="0.25">
      <c r="A70" s="182" t="s">
        <v>109</v>
      </c>
      <c r="B70" s="169"/>
      <c r="C70" s="170"/>
      <c r="D70" s="170"/>
      <c r="E70" s="170"/>
      <c r="F70" s="183"/>
    </row>
    <row r="71" spans="1:6" ht="20.100000000000001" customHeight="1" x14ac:dyDescent="0.25">
      <c r="A71" s="159" t="s">
        <v>86</v>
      </c>
      <c r="B71" s="160">
        <v>109.41</v>
      </c>
      <c r="C71" s="161">
        <v>105.63</v>
      </c>
      <c r="D71" s="161">
        <v>103.98</v>
      </c>
      <c r="E71" s="197">
        <v>103.95</v>
      </c>
      <c r="F71" s="198">
        <v>103.89</v>
      </c>
    </row>
    <row r="72" spans="1:6" ht="31.5" x14ac:dyDescent="0.25">
      <c r="A72" s="168" t="s">
        <v>110</v>
      </c>
      <c r="B72" s="199"/>
      <c r="C72" s="200"/>
      <c r="D72" s="200"/>
      <c r="E72" s="200"/>
      <c r="F72" s="171"/>
    </row>
    <row r="73" spans="1:6" ht="20.100000000000001" customHeight="1" x14ac:dyDescent="0.25">
      <c r="A73" s="159" t="s">
        <v>86</v>
      </c>
      <c r="B73" s="160">
        <v>108.22</v>
      </c>
      <c r="C73" s="161">
        <v>115.27</v>
      </c>
      <c r="D73" s="161">
        <v>113.2</v>
      </c>
      <c r="E73" s="161">
        <v>109.15</v>
      </c>
      <c r="F73" s="162">
        <v>104.946</v>
      </c>
    </row>
    <row r="74" spans="1:6" ht="20.100000000000001" customHeight="1" x14ac:dyDescent="0.25">
      <c r="A74" s="163" t="s">
        <v>87</v>
      </c>
      <c r="B74" s="177">
        <v>105.947</v>
      </c>
      <c r="C74" s="175">
        <v>114.37</v>
      </c>
      <c r="D74" s="175">
        <v>113.16</v>
      </c>
      <c r="E74" s="175">
        <v>109.06</v>
      </c>
      <c r="F74" s="176">
        <v>104.93</v>
      </c>
    </row>
    <row r="75" spans="1:6" ht="31.5" x14ac:dyDescent="0.25">
      <c r="A75" s="168" t="s">
        <v>111</v>
      </c>
      <c r="B75" s="199"/>
      <c r="C75" s="200"/>
      <c r="D75" s="200"/>
      <c r="E75" s="200"/>
      <c r="F75" s="171"/>
    </row>
    <row r="76" spans="1:6" ht="20.100000000000001" customHeight="1" x14ac:dyDescent="0.25">
      <c r="A76" s="159" t="s">
        <v>86</v>
      </c>
      <c r="B76" s="160">
        <v>108.02</v>
      </c>
      <c r="C76" s="161">
        <v>106.27</v>
      </c>
      <c r="D76" s="161">
        <v>104.36</v>
      </c>
      <c r="E76" s="161">
        <v>104.09</v>
      </c>
      <c r="F76" s="162">
        <v>104.04</v>
      </c>
    </row>
    <row r="77" spans="1:6" ht="20.100000000000001" customHeight="1" thickBot="1" x14ac:dyDescent="0.3">
      <c r="A77" s="184" t="s">
        <v>87</v>
      </c>
      <c r="B77" s="185">
        <v>104.89</v>
      </c>
      <c r="C77" s="186">
        <v>104.79</v>
      </c>
      <c r="D77" s="186">
        <v>104.2</v>
      </c>
      <c r="E77" s="186">
        <v>104.148</v>
      </c>
      <c r="F77" s="187">
        <v>104.04</v>
      </c>
    </row>
    <row r="78" spans="1:6" ht="20.100000000000001" customHeight="1" x14ac:dyDescent="0.25">
      <c r="A78" s="155" t="s">
        <v>112</v>
      </c>
      <c r="B78" s="201"/>
      <c r="C78" s="202"/>
      <c r="D78" s="202"/>
      <c r="E78" s="202"/>
      <c r="F78" s="203"/>
    </row>
    <row r="79" spans="1:6" ht="20.100000000000001" customHeight="1" x14ac:dyDescent="0.25">
      <c r="A79" s="159" t="s">
        <v>86</v>
      </c>
      <c r="B79" s="160">
        <v>108.28</v>
      </c>
      <c r="C79" s="161">
        <v>109.53</v>
      </c>
      <c r="D79" s="161">
        <v>104.92</v>
      </c>
      <c r="E79" s="161">
        <v>104.44</v>
      </c>
      <c r="F79" s="162">
        <v>104.44</v>
      </c>
    </row>
    <row r="80" spans="1:6" ht="20.100000000000001" customHeight="1" x14ac:dyDescent="0.25">
      <c r="A80" s="168" t="s">
        <v>113</v>
      </c>
      <c r="B80" s="199"/>
      <c r="C80" s="200"/>
      <c r="D80" s="200"/>
      <c r="E80" s="200"/>
      <c r="F80" s="171"/>
    </row>
    <row r="81" spans="1:6" ht="20.100000000000001" customHeight="1" x14ac:dyDescent="0.25">
      <c r="A81" s="159" t="s">
        <v>86</v>
      </c>
      <c r="B81" s="204">
        <v>106.9</v>
      </c>
      <c r="C81" s="161">
        <v>110.96</v>
      </c>
      <c r="D81" s="161">
        <v>104.58</v>
      </c>
      <c r="E81" s="161">
        <v>104.48</v>
      </c>
      <c r="F81" s="162">
        <v>104.33</v>
      </c>
    </row>
    <row r="82" spans="1:6" ht="20.100000000000001" customHeight="1" x14ac:dyDescent="0.25">
      <c r="A82" s="168" t="s">
        <v>114</v>
      </c>
      <c r="B82" s="199"/>
      <c r="C82" s="200"/>
      <c r="D82" s="200"/>
      <c r="E82" s="200"/>
      <c r="F82" s="171"/>
    </row>
    <row r="83" spans="1:6" ht="20.100000000000001" customHeight="1" x14ac:dyDescent="0.25">
      <c r="A83" s="159" t="s">
        <v>86</v>
      </c>
      <c r="B83" s="204">
        <v>109.89</v>
      </c>
      <c r="C83" s="161">
        <v>107.72</v>
      </c>
      <c r="D83" s="161">
        <v>105.36</v>
      </c>
      <c r="E83" s="161">
        <v>104.4</v>
      </c>
      <c r="F83" s="162">
        <v>104.58</v>
      </c>
    </row>
    <row r="84" spans="1:6" ht="20.100000000000001" customHeight="1" x14ac:dyDescent="0.25">
      <c r="A84" s="205" t="s">
        <v>115</v>
      </c>
      <c r="B84" s="177">
        <v>109.33</v>
      </c>
      <c r="C84" s="175">
        <v>107.79</v>
      </c>
      <c r="D84" s="175">
        <v>105.08</v>
      </c>
      <c r="E84" s="175">
        <v>104.4</v>
      </c>
      <c r="F84" s="176">
        <v>104.48</v>
      </c>
    </row>
    <row r="85" spans="1:6" ht="16.5" customHeight="1" x14ac:dyDescent="0.25">
      <c r="A85" s="168" t="s">
        <v>116</v>
      </c>
      <c r="B85" s="206"/>
      <c r="C85" s="207"/>
      <c r="D85" s="207"/>
      <c r="E85" s="207"/>
      <c r="F85" s="208"/>
    </row>
    <row r="86" spans="1:6" ht="20.100000000000001" customHeight="1" x14ac:dyDescent="0.25">
      <c r="A86" s="159" t="s">
        <v>117</v>
      </c>
      <c r="B86" s="204">
        <v>113.86</v>
      </c>
      <c r="C86" s="161">
        <v>108.8</v>
      </c>
      <c r="D86" s="161">
        <v>105.54</v>
      </c>
      <c r="E86" s="161">
        <v>105.2</v>
      </c>
      <c r="F86" s="162">
        <v>104.65</v>
      </c>
    </row>
    <row r="87" spans="1:6" ht="20.100000000000001" customHeight="1" x14ac:dyDescent="0.25">
      <c r="A87" s="209" t="s">
        <v>118</v>
      </c>
      <c r="B87" s="164">
        <v>113.46</v>
      </c>
      <c r="C87" s="165">
        <v>104.55</v>
      </c>
      <c r="D87" s="165">
        <v>105.69</v>
      </c>
      <c r="E87" s="165">
        <v>104.87</v>
      </c>
      <c r="F87" s="166">
        <v>104.79</v>
      </c>
    </row>
    <row r="88" spans="1:6" ht="20.100000000000001" customHeight="1" x14ac:dyDescent="0.25">
      <c r="A88" s="210" t="s">
        <v>119</v>
      </c>
      <c r="B88" s="177">
        <v>121.23</v>
      </c>
      <c r="C88" s="175">
        <v>109.28</v>
      </c>
      <c r="D88" s="175">
        <v>107.04</v>
      </c>
      <c r="E88" s="175">
        <v>105.44</v>
      </c>
      <c r="F88" s="176">
        <v>105.38</v>
      </c>
    </row>
    <row r="89" spans="1:6" ht="20.100000000000001" customHeight="1" x14ac:dyDescent="0.25">
      <c r="A89" s="178" t="s">
        <v>120</v>
      </c>
      <c r="B89" s="211"/>
      <c r="C89" s="212"/>
      <c r="D89" s="212"/>
      <c r="E89" s="212"/>
      <c r="F89" s="213"/>
    </row>
    <row r="90" spans="1:6" ht="20.100000000000001" customHeight="1" x14ac:dyDescent="0.25">
      <c r="A90" s="159" t="s">
        <v>86</v>
      </c>
      <c r="B90" s="160">
        <v>108.14</v>
      </c>
      <c r="C90" s="161">
        <v>107.4</v>
      </c>
      <c r="D90" s="161">
        <v>105.5</v>
      </c>
      <c r="E90" s="161">
        <v>104.1</v>
      </c>
      <c r="F90" s="162">
        <v>104.1</v>
      </c>
    </row>
    <row r="91" spans="1:6" ht="20.100000000000001" customHeight="1" x14ac:dyDescent="0.25">
      <c r="A91" s="192" t="s">
        <v>121</v>
      </c>
      <c r="B91" s="177">
        <v>108.22</v>
      </c>
      <c r="C91" s="175"/>
      <c r="D91" s="175"/>
      <c r="E91" s="175"/>
      <c r="F91" s="176"/>
    </row>
    <row r="92" spans="1:6" ht="20.100000000000001" customHeight="1" x14ac:dyDescent="0.25">
      <c r="A92" s="178" t="s">
        <v>122</v>
      </c>
      <c r="B92" s="211"/>
      <c r="C92" s="212"/>
      <c r="D92" s="212"/>
      <c r="E92" s="212"/>
      <c r="F92" s="213"/>
    </row>
    <row r="93" spans="1:6" ht="20.100000000000001" customHeight="1" x14ac:dyDescent="0.25">
      <c r="A93" s="159" t="s">
        <v>86</v>
      </c>
      <c r="B93" s="204">
        <v>107.81</v>
      </c>
      <c r="C93" s="220">
        <v>108.06</v>
      </c>
      <c r="D93" s="161">
        <v>105.41</v>
      </c>
      <c r="E93" s="161">
        <v>104.54</v>
      </c>
      <c r="F93" s="162">
        <v>104.28</v>
      </c>
    </row>
    <row r="94" spans="1:6" ht="20.100000000000001" customHeight="1" x14ac:dyDescent="0.25">
      <c r="A94" s="192" t="s">
        <v>87</v>
      </c>
      <c r="B94" s="177">
        <v>107.87</v>
      </c>
      <c r="C94" s="175">
        <v>107.87</v>
      </c>
      <c r="D94" s="175">
        <v>105.42</v>
      </c>
      <c r="E94" s="175">
        <v>104.44</v>
      </c>
      <c r="F94" s="176">
        <v>104.28</v>
      </c>
    </row>
    <row r="95" spans="1:6" ht="20.100000000000001" customHeight="1" x14ac:dyDescent="0.25">
      <c r="A95" s="168" t="s">
        <v>123</v>
      </c>
      <c r="B95" s="206"/>
      <c r="C95" s="207"/>
      <c r="D95" s="207"/>
      <c r="E95" s="207"/>
      <c r="F95" s="208"/>
    </row>
    <row r="96" spans="1:6" ht="20.100000000000001" customHeight="1" x14ac:dyDescent="0.25">
      <c r="A96" s="159" t="s">
        <v>124</v>
      </c>
      <c r="B96" s="160">
        <v>107.57</v>
      </c>
      <c r="C96" s="161">
        <v>108.01</v>
      </c>
      <c r="D96" s="161">
        <v>104.64</v>
      </c>
      <c r="E96" s="161">
        <v>104</v>
      </c>
      <c r="F96" s="162">
        <v>104</v>
      </c>
    </row>
    <row r="97" spans="1:6" ht="20.100000000000001" customHeight="1" x14ac:dyDescent="0.25">
      <c r="A97" s="163" t="s">
        <v>125</v>
      </c>
      <c r="B97" s="164">
        <v>107.85</v>
      </c>
      <c r="C97" s="165">
        <v>107.81</v>
      </c>
      <c r="D97" s="165">
        <v>104.42</v>
      </c>
      <c r="E97" s="165">
        <v>103.64</v>
      </c>
      <c r="F97" s="166">
        <v>103.74</v>
      </c>
    </row>
    <row r="98" spans="1:6" ht="20.100000000000001" customHeight="1" x14ac:dyDescent="0.25">
      <c r="A98" s="159" t="s">
        <v>126</v>
      </c>
      <c r="B98" s="160">
        <v>110.24</v>
      </c>
      <c r="C98" s="161">
        <v>112.03</v>
      </c>
      <c r="D98" s="161">
        <v>106.94</v>
      </c>
      <c r="E98" s="161">
        <v>104.81</v>
      </c>
      <c r="F98" s="162">
        <v>104</v>
      </c>
    </row>
    <row r="99" spans="1:6" ht="20.100000000000001" customHeight="1" thickBot="1" x14ac:dyDescent="0.3">
      <c r="A99" s="184" t="s">
        <v>127</v>
      </c>
      <c r="B99" s="185">
        <v>109.97</v>
      </c>
      <c r="C99" s="186">
        <v>112.03</v>
      </c>
      <c r="D99" s="186">
        <v>106.94</v>
      </c>
      <c r="E99" s="186">
        <v>104.95</v>
      </c>
      <c r="F99" s="187">
        <v>104.61</v>
      </c>
    </row>
    <row r="100" spans="1:6" ht="15" customHeight="1" x14ac:dyDescent="0.25">
      <c r="A100" s="214" t="s">
        <v>128</v>
      </c>
      <c r="B100" s="215"/>
      <c r="C100" s="215"/>
      <c r="D100" s="215"/>
      <c r="E100" s="215"/>
      <c r="F100" s="215"/>
    </row>
    <row r="101" spans="1:6" ht="14.25" customHeight="1" x14ac:dyDescent="0.25">
      <c r="A101" s="216" t="s">
        <v>129</v>
      </c>
      <c r="B101" s="217"/>
      <c r="C101" s="217"/>
      <c r="D101" s="217"/>
      <c r="E101" s="217"/>
      <c r="F101" s="217"/>
    </row>
    <row r="102" spans="1:6" ht="27" customHeight="1" x14ac:dyDescent="0.25">
      <c r="A102" s="411" t="s">
        <v>130</v>
      </c>
      <c r="B102" s="412"/>
      <c r="C102" s="412"/>
      <c r="D102" s="412"/>
      <c r="E102" s="412"/>
      <c r="F102" s="412"/>
    </row>
    <row r="103" spans="1:6" ht="15.75" x14ac:dyDescent="0.25">
      <c r="A103" s="214" t="s">
        <v>131</v>
      </c>
      <c r="B103" s="218"/>
      <c r="C103" s="218"/>
      <c r="D103" s="218"/>
      <c r="E103" s="218"/>
      <c r="F103" s="218"/>
    </row>
    <row r="104" spans="1:6" ht="15.75" x14ac:dyDescent="0.25">
      <c r="A104" s="214" t="s">
        <v>132</v>
      </c>
      <c r="B104" s="218"/>
      <c r="C104" s="218"/>
      <c r="D104" s="218"/>
      <c r="E104" s="218"/>
      <c r="F104" s="218"/>
    </row>
    <row r="105" spans="1:6" ht="15.75" x14ac:dyDescent="0.25">
      <c r="A105" s="214" t="s">
        <v>133</v>
      </c>
      <c r="B105" s="219"/>
      <c r="C105" s="219"/>
      <c r="D105" s="219"/>
      <c r="E105" s="219"/>
      <c r="F105" s="219"/>
    </row>
    <row r="106" spans="1:6" ht="15" customHeight="1" x14ac:dyDescent="0.25">
      <c r="A106" s="214" t="s">
        <v>134</v>
      </c>
      <c r="B106" s="217"/>
      <c r="C106" s="217"/>
      <c r="D106" s="217"/>
      <c r="E106" s="217"/>
      <c r="F106" s="217"/>
    </row>
  </sheetData>
  <mergeCells count="5">
    <mergeCell ref="A1:F2"/>
    <mergeCell ref="A3:F3"/>
    <mergeCell ref="A4:F4"/>
    <mergeCell ref="D6:F6"/>
    <mergeCell ref="A102:F102"/>
  </mergeCells>
  <pageMargins left="0.78740157480314965" right="0.78740157480314965" top="0.78740157480314965" bottom="0.39370078740157483" header="0.31496062992125984" footer="0.51181102362204722"/>
  <pageSetup paperSize="9" scale="75" firstPageNumber="115" fitToHeight="3" orientation="landscape" r:id="rId1"/>
  <headerFooter>
    <oddFooter>&amp;R&amp;P</oddFooter>
  </headerFooter>
  <rowBreaks count="3" manualBreakCount="3">
    <brk id="30" max="5" man="1"/>
    <brk id="54" max="5" man="1"/>
    <brk id="77" max="5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79E4B-F065-4B01-8D46-1292CBE6BDE4}">
  <dimension ref="A1:H24"/>
  <sheetViews>
    <sheetView workbookViewId="0">
      <selection activeCell="F27" sqref="F27"/>
    </sheetView>
  </sheetViews>
  <sheetFormatPr defaultRowHeight="15" x14ac:dyDescent="0.25"/>
  <cols>
    <col min="2" max="2" width="35.28515625" customWidth="1"/>
    <col min="3" max="3" width="12" style="35" customWidth="1"/>
    <col min="4" max="4" width="8.28515625" customWidth="1"/>
    <col min="5" max="5" width="3" customWidth="1"/>
    <col min="6" max="6" width="23.28515625" customWidth="1"/>
    <col min="7" max="7" width="16.7109375" style="35" customWidth="1"/>
    <col min="8" max="8" width="13" customWidth="1"/>
  </cols>
  <sheetData>
    <row r="1" spans="1:8" ht="15.75" thickBot="1" x14ac:dyDescent="0.3"/>
    <row r="2" spans="1:8" ht="15.75" thickBot="1" x14ac:dyDescent="0.3">
      <c r="A2" s="54" t="s">
        <v>37</v>
      </c>
      <c r="B2" s="55" t="s">
        <v>38</v>
      </c>
      <c r="C2" s="56" t="s">
        <v>18</v>
      </c>
      <c r="D2" s="320" t="s">
        <v>21</v>
      </c>
      <c r="E2" s="321"/>
      <c r="F2" s="57" t="s">
        <v>32</v>
      </c>
      <c r="G2" s="1" t="s">
        <v>24</v>
      </c>
    </row>
    <row r="3" spans="1:8" x14ac:dyDescent="0.25">
      <c r="A3" s="81">
        <v>1</v>
      </c>
      <c r="B3" s="84" t="s">
        <v>0</v>
      </c>
      <c r="C3" s="85" t="s">
        <v>19</v>
      </c>
      <c r="D3" s="322">
        <f>404.352+9.256</f>
        <v>413.60799999999995</v>
      </c>
      <c r="E3" s="323"/>
      <c r="F3" s="86">
        <f>40619316.42-G3</f>
        <v>10022991.91</v>
      </c>
      <c r="G3" s="36">
        <v>30596324.510000002</v>
      </c>
      <c r="H3" s="34"/>
    </row>
    <row r="4" spans="1:8" x14ac:dyDescent="0.25">
      <c r="A4" s="82">
        <v>2</v>
      </c>
      <c r="B4" s="87" t="s">
        <v>25</v>
      </c>
      <c r="C4" s="88" t="s">
        <v>19</v>
      </c>
      <c r="D4" s="339">
        <f>676.624</f>
        <v>676.62400000000002</v>
      </c>
      <c r="E4" s="340"/>
      <c r="F4" s="89">
        <f>77526903.96-G4</f>
        <v>28449520.749999993</v>
      </c>
      <c r="G4" s="36">
        <v>49077383.210000001</v>
      </c>
      <c r="H4" s="34"/>
    </row>
    <row r="5" spans="1:8" x14ac:dyDescent="0.25">
      <c r="A5" s="82">
        <v>3</v>
      </c>
      <c r="B5" s="87" t="s">
        <v>26</v>
      </c>
      <c r="C5" s="88" t="s">
        <v>19</v>
      </c>
      <c r="D5" s="339">
        <v>295.15199999999999</v>
      </c>
      <c r="E5" s="340"/>
      <c r="F5" s="89">
        <f>35252578.16-G5</f>
        <v>12410042.859999996</v>
      </c>
      <c r="G5" s="36">
        <v>22842535.300000001</v>
      </c>
      <c r="H5" s="34"/>
    </row>
    <row r="6" spans="1:8" x14ac:dyDescent="0.25">
      <c r="A6" s="82">
        <v>4</v>
      </c>
      <c r="B6" s="87" t="s">
        <v>8</v>
      </c>
      <c r="C6" s="88" t="s">
        <v>19</v>
      </c>
      <c r="D6" s="339">
        <v>284.85599999999999</v>
      </c>
      <c r="E6" s="340"/>
      <c r="F6" s="89">
        <f>54348406.96-G6</f>
        <v>29847559.98</v>
      </c>
      <c r="G6" s="36">
        <v>24500846.98</v>
      </c>
      <c r="H6" s="34"/>
    </row>
    <row r="7" spans="1:8" x14ac:dyDescent="0.25">
      <c r="A7" s="82">
        <v>5</v>
      </c>
      <c r="B7" s="87" t="s">
        <v>1</v>
      </c>
      <c r="C7" s="88" t="s">
        <v>19</v>
      </c>
      <c r="D7" s="339">
        <v>103.27200000000001</v>
      </c>
      <c r="E7" s="340"/>
      <c r="F7" s="89">
        <f>14658524.85-G7</f>
        <v>6218924.8699999992</v>
      </c>
      <c r="G7" s="36">
        <v>8439599.9800000004</v>
      </c>
      <c r="H7" s="34"/>
    </row>
    <row r="8" spans="1:8" x14ac:dyDescent="0.25">
      <c r="A8" s="82">
        <v>6</v>
      </c>
      <c r="B8" s="87" t="s">
        <v>2</v>
      </c>
      <c r="C8" s="88" t="s">
        <v>19</v>
      </c>
      <c r="D8" s="339">
        <v>66.872</v>
      </c>
      <c r="E8" s="340"/>
      <c r="F8" s="89">
        <f>9352168.79-G8</f>
        <v>4525782.0099999988</v>
      </c>
      <c r="G8" s="36">
        <v>4826386.78</v>
      </c>
      <c r="H8" s="34"/>
    </row>
    <row r="9" spans="1:8" x14ac:dyDescent="0.25">
      <c r="A9" s="82">
        <v>7</v>
      </c>
      <c r="B9" s="87" t="s">
        <v>3</v>
      </c>
      <c r="C9" s="88" t="s">
        <v>19</v>
      </c>
      <c r="D9" s="339">
        <v>233.27199999999999</v>
      </c>
      <c r="E9" s="340"/>
      <c r="F9" s="89">
        <f>34523672.98-G9</f>
        <v>17401032.069999997</v>
      </c>
      <c r="G9" s="36">
        <v>17122640.91</v>
      </c>
      <c r="H9" s="34"/>
    </row>
    <row r="10" spans="1:8" ht="15.75" thickBot="1" x14ac:dyDescent="0.3">
      <c r="A10" s="83">
        <v>8</v>
      </c>
      <c r="B10" s="90" t="s">
        <v>4</v>
      </c>
      <c r="C10" s="91" t="s">
        <v>19</v>
      </c>
      <c r="D10" s="341">
        <v>4.3680000000000003</v>
      </c>
      <c r="E10" s="342"/>
      <c r="F10" s="92">
        <f>1043243.99-G10</f>
        <v>714028.58000000007</v>
      </c>
      <c r="G10" s="36">
        <v>329215.40999999997</v>
      </c>
      <c r="H10" s="34"/>
    </row>
    <row r="11" spans="1:8" ht="15.75" thickTop="1" x14ac:dyDescent="0.25">
      <c r="A11" s="53">
        <v>9</v>
      </c>
      <c r="B11" s="50" t="s">
        <v>27</v>
      </c>
      <c r="C11" s="42" t="s">
        <v>29</v>
      </c>
      <c r="D11" s="343" t="s">
        <v>31</v>
      </c>
      <c r="E11" s="344"/>
      <c r="F11" s="43"/>
      <c r="G11" s="36">
        <v>6065255.7000000002</v>
      </c>
    </row>
    <row r="12" spans="1:8" x14ac:dyDescent="0.25">
      <c r="A12" s="52">
        <v>10</v>
      </c>
      <c r="B12" s="51" t="s">
        <v>28</v>
      </c>
      <c r="C12" s="40" t="s">
        <v>29</v>
      </c>
      <c r="D12" s="345" t="s">
        <v>30</v>
      </c>
      <c r="E12" s="346"/>
      <c r="F12" s="29"/>
      <c r="G12" s="36">
        <v>7146142.3799999999</v>
      </c>
    </row>
    <row r="13" spans="1:8" ht="15.75" thickBot="1" x14ac:dyDescent="0.3">
      <c r="A13" s="70">
        <v>11</v>
      </c>
      <c r="B13" s="71" t="s">
        <v>17</v>
      </c>
      <c r="C13" s="72" t="s">
        <v>20</v>
      </c>
      <c r="D13" s="347">
        <f>47.6596*100</f>
        <v>4765.96</v>
      </c>
      <c r="E13" s="348"/>
      <c r="F13" s="73"/>
      <c r="G13" s="36"/>
    </row>
    <row r="14" spans="1:8" ht="6" customHeight="1" thickBot="1" x14ac:dyDescent="0.3">
      <c r="A14" s="74"/>
      <c r="B14" s="75"/>
      <c r="C14" s="76"/>
      <c r="D14" s="77"/>
      <c r="E14" s="77"/>
      <c r="F14" s="78"/>
    </row>
    <row r="15" spans="1:8" ht="19.5" customHeight="1" thickBot="1" x14ac:dyDescent="0.3">
      <c r="A15" s="69">
        <v>12</v>
      </c>
      <c r="B15" s="59" t="s">
        <v>22</v>
      </c>
      <c r="C15" s="60"/>
      <c r="D15" s="61">
        <f>SUM(D3:E10)</f>
        <v>2078.0239999999999</v>
      </c>
      <c r="E15" s="62" t="s">
        <v>19</v>
      </c>
      <c r="F15" s="63">
        <f>SUM(F3:F13)</f>
        <v>109589883.03</v>
      </c>
      <c r="G15" s="36">
        <f>SUM(G3:G12)</f>
        <v>170946331.15999997</v>
      </c>
    </row>
    <row r="16" spans="1:8" ht="19.5" customHeight="1" thickBot="1" x14ac:dyDescent="0.3">
      <c r="A16" s="67">
        <v>13</v>
      </c>
      <c r="B16" s="58" t="s">
        <v>23</v>
      </c>
      <c r="C16" s="41"/>
      <c r="D16" s="45"/>
      <c r="E16" s="46"/>
      <c r="F16" s="47">
        <v>0</v>
      </c>
    </row>
    <row r="17" spans="1:8" ht="30.75" thickBot="1" x14ac:dyDescent="0.3">
      <c r="A17" s="68">
        <v>14</v>
      </c>
      <c r="B17" s="64" t="s">
        <v>36</v>
      </c>
      <c r="C17" s="48"/>
      <c r="D17" s="65"/>
      <c r="E17" s="44"/>
      <c r="F17" s="66">
        <f>F15+F16</f>
        <v>109589883.03</v>
      </c>
      <c r="G17" s="36"/>
    </row>
    <row r="18" spans="1:8" ht="36" customHeight="1" thickBot="1" x14ac:dyDescent="0.3">
      <c r="A18" s="67">
        <v>15</v>
      </c>
      <c r="B18" s="58" t="s">
        <v>35</v>
      </c>
      <c r="C18" s="41"/>
      <c r="D18" s="45"/>
      <c r="E18" s="46"/>
      <c r="F18" s="47">
        <f>F17*G18</f>
        <v>131089423.2423075</v>
      </c>
      <c r="G18" s="35">
        <v>1.1961817972414666</v>
      </c>
    </row>
    <row r="19" spans="1:8" ht="19.5" customHeight="1" thickBot="1" x14ac:dyDescent="0.3">
      <c r="A19" s="68">
        <v>16</v>
      </c>
      <c r="B19" s="64" t="s">
        <v>22</v>
      </c>
      <c r="C19" s="48"/>
      <c r="D19" s="65"/>
      <c r="E19" s="44"/>
      <c r="F19" s="66">
        <f>F18</f>
        <v>131089423.2423075</v>
      </c>
    </row>
    <row r="20" spans="1:8" ht="19.5" customHeight="1" thickBot="1" x14ac:dyDescent="0.3">
      <c r="A20" s="67">
        <v>17</v>
      </c>
      <c r="B20" s="58" t="s">
        <v>33</v>
      </c>
      <c r="C20" s="41"/>
      <c r="D20" s="45"/>
      <c r="E20" s="46"/>
      <c r="F20" s="47">
        <f>F19*0.2</f>
        <v>26217884.648461502</v>
      </c>
    </row>
    <row r="21" spans="1:8" ht="19.5" customHeight="1" thickBot="1" x14ac:dyDescent="0.3">
      <c r="A21" s="69">
        <v>18</v>
      </c>
      <c r="B21" s="59" t="s">
        <v>34</v>
      </c>
      <c r="C21" s="60"/>
      <c r="D21" s="61"/>
      <c r="E21" s="62"/>
      <c r="F21" s="63">
        <f>F19+F20</f>
        <v>157307307.890769</v>
      </c>
      <c r="G21" s="35">
        <v>191651022.49199998</v>
      </c>
      <c r="H21" s="25">
        <f>F21-G21</f>
        <v>-34343714.601230979</v>
      </c>
    </row>
    <row r="22" spans="1:8" x14ac:dyDescent="0.25">
      <c r="C22"/>
      <c r="G22" s="39"/>
    </row>
    <row r="23" spans="1:8" ht="30" x14ac:dyDescent="0.25">
      <c r="B23" s="79" t="s">
        <v>40</v>
      </c>
      <c r="C23" s="80" t="s">
        <v>39</v>
      </c>
      <c r="D23" s="79"/>
      <c r="E23" s="79"/>
      <c r="F23" s="93">
        <f>F21/D15</f>
        <v>75700.428816399144</v>
      </c>
      <c r="G23" s="39"/>
    </row>
    <row r="24" spans="1:8" x14ac:dyDescent="0.25">
      <c r="C24"/>
      <c r="G24" s="39"/>
    </row>
  </sheetData>
  <mergeCells count="12">
    <mergeCell ref="D9:E9"/>
    <mergeCell ref="D10:E10"/>
    <mergeCell ref="D11:E11"/>
    <mergeCell ref="D12:E12"/>
    <mergeCell ref="D13:E13"/>
    <mergeCell ref="D7:E7"/>
    <mergeCell ref="D8:E8"/>
    <mergeCell ref="D5:E5"/>
    <mergeCell ref="D2:E2"/>
    <mergeCell ref="D3:E3"/>
    <mergeCell ref="D4:E4"/>
    <mergeCell ref="D6:E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31AC7-2403-4047-A37E-89C49DF0E3BE}">
  <dimension ref="B1:G18"/>
  <sheetViews>
    <sheetView workbookViewId="0">
      <selection activeCell="C12" sqref="C12"/>
    </sheetView>
  </sheetViews>
  <sheetFormatPr defaultRowHeight="15" x14ac:dyDescent="0.25"/>
  <cols>
    <col min="2" max="2" width="35.28515625" customWidth="1"/>
    <col min="3" max="3" width="15.42578125" customWidth="1"/>
    <col min="4" max="4" width="20.42578125" customWidth="1"/>
    <col min="5" max="5" width="27.5703125" customWidth="1"/>
    <col min="6" max="6" width="16.7109375" style="35" customWidth="1"/>
  </cols>
  <sheetData>
    <row r="1" spans="2:7" ht="15.75" thickBot="1" x14ac:dyDescent="0.3"/>
    <row r="2" spans="2:7" ht="30" x14ac:dyDescent="0.25">
      <c r="B2" s="7" t="s">
        <v>16</v>
      </c>
      <c r="C2" s="8" t="s">
        <v>14</v>
      </c>
      <c r="D2" s="20" t="s">
        <v>13</v>
      </c>
      <c r="E2" s="9" t="s">
        <v>12</v>
      </c>
      <c r="F2" s="1"/>
    </row>
    <row r="3" spans="2:7" x14ac:dyDescent="0.25">
      <c r="B3" s="10" t="s">
        <v>0</v>
      </c>
      <c r="C3" s="2">
        <v>290.81</v>
      </c>
      <c r="D3" s="21">
        <v>397.7</v>
      </c>
      <c r="E3" s="11">
        <f>404.352+9.256</f>
        <v>413.60799999999995</v>
      </c>
      <c r="F3" s="36">
        <f>C3-E3</f>
        <v>-122.79799999999994</v>
      </c>
      <c r="G3" s="34"/>
    </row>
    <row r="4" spans="2:7" ht="30" x14ac:dyDescent="0.25">
      <c r="B4" s="10" t="s">
        <v>7</v>
      </c>
      <c r="C4" s="2">
        <v>994.42</v>
      </c>
      <c r="D4" s="21">
        <v>934.4</v>
      </c>
      <c r="E4" s="11">
        <f>676.624+295.152</f>
        <v>971.77600000000007</v>
      </c>
      <c r="F4" s="36">
        <f t="shared" ref="F4:F9" si="0">C4-E4</f>
        <v>22.643999999999892</v>
      </c>
      <c r="G4" s="34"/>
    </row>
    <row r="5" spans="2:7" x14ac:dyDescent="0.25">
      <c r="B5" s="10" t="s">
        <v>8</v>
      </c>
      <c r="C5" s="2">
        <v>213.17</v>
      </c>
      <c r="D5" s="21">
        <v>273.89999999999998</v>
      </c>
      <c r="E5" s="11">
        <v>284.85599999999999</v>
      </c>
      <c r="F5" s="36">
        <f t="shared" si="0"/>
        <v>-71.686000000000007</v>
      </c>
      <c r="G5" s="34"/>
    </row>
    <row r="6" spans="2:7" x14ac:dyDescent="0.25">
      <c r="B6" s="10" t="s">
        <v>1</v>
      </c>
      <c r="C6" s="2">
        <v>61.69</v>
      </c>
      <c r="D6" s="21">
        <v>99.3</v>
      </c>
      <c r="E6" s="11">
        <v>103.27200000000001</v>
      </c>
      <c r="F6" s="36">
        <f t="shared" si="0"/>
        <v>-41.582000000000008</v>
      </c>
      <c r="G6" s="34"/>
    </row>
    <row r="7" spans="2:7" x14ac:dyDescent="0.25">
      <c r="B7" s="10" t="s">
        <v>2</v>
      </c>
      <c r="C7" s="2">
        <v>41.95</v>
      </c>
      <c r="D7" s="21">
        <v>64.3</v>
      </c>
      <c r="E7" s="11">
        <v>66.872</v>
      </c>
      <c r="F7" s="36">
        <f t="shared" si="0"/>
        <v>-24.921999999999997</v>
      </c>
      <c r="G7" s="34"/>
    </row>
    <row r="8" spans="2:7" x14ac:dyDescent="0.25">
      <c r="B8" s="10" t="s">
        <v>3</v>
      </c>
      <c r="C8" s="2">
        <v>286.27999999999997</v>
      </c>
      <c r="D8" s="21">
        <v>335</v>
      </c>
      <c r="E8" s="11">
        <v>233.27199999999999</v>
      </c>
      <c r="F8" s="36">
        <f t="shared" si="0"/>
        <v>53.007999999999981</v>
      </c>
      <c r="G8" s="34"/>
    </row>
    <row r="9" spans="2:7" x14ac:dyDescent="0.25">
      <c r="B9" s="10" t="s">
        <v>4</v>
      </c>
      <c r="C9" s="2">
        <v>5.08</v>
      </c>
      <c r="D9" s="21">
        <v>4.37</v>
      </c>
      <c r="E9" s="11">
        <v>4.3680000000000003</v>
      </c>
      <c r="F9" s="36">
        <f t="shared" si="0"/>
        <v>0.71199999999999974</v>
      </c>
      <c r="G9" s="34"/>
    </row>
    <row r="10" spans="2:7" x14ac:dyDescent="0.25">
      <c r="B10" s="26" t="s">
        <v>5</v>
      </c>
      <c r="C10" s="27">
        <v>56.7</v>
      </c>
      <c r="D10" s="28">
        <v>0</v>
      </c>
      <c r="E10" s="29">
        <f>C10</f>
        <v>56.7</v>
      </c>
      <c r="F10" s="37" t="s">
        <v>15</v>
      </c>
    </row>
    <row r="11" spans="2:7" ht="15.75" thickBot="1" x14ac:dyDescent="0.3">
      <c r="B11" s="30" t="s">
        <v>6</v>
      </c>
      <c r="C11" s="31">
        <v>54</v>
      </c>
      <c r="D11" s="32">
        <v>0</v>
      </c>
      <c r="E11" s="33">
        <f>C11</f>
        <v>54</v>
      </c>
      <c r="F11" s="37" t="s">
        <v>15</v>
      </c>
    </row>
    <row r="12" spans="2:7" ht="16.5" thickTop="1" thickBot="1" x14ac:dyDescent="0.3">
      <c r="B12" s="19" t="s">
        <v>11</v>
      </c>
      <c r="C12" s="15">
        <f>SUM(C3:C9)</f>
        <v>1893.4</v>
      </c>
      <c r="D12" s="24">
        <f>SUM(D3:D11)</f>
        <v>2108.9699999999998</v>
      </c>
      <c r="E12" s="16">
        <f>SUM(E3:E9)</f>
        <v>2078.0239999999999</v>
      </c>
    </row>
    <row r="13" spans="2:7" ht="3" customHeight="1" thickBot="1" x14ac:dyDescent="0.3">
      <c r="B13" s="17"/>
      <c r="C13" s="17"/>
      <c r="D13" s="17"/>
      <c r="E13" s="18"/>
    </row>
    <row r="14" spans="2:7" ht="15.75" thickBot="1" x14ac:dyDescent="0.3">
      <c r="B14" s="6" t="s">
        <v>10</v>
      </c>
      <c r="C14" s="5">
        <v>178963205.08000001</v>
      </c>
      <c r="D14" s="4"/>
      <c r="E14" s="5">
        <v>191651022.49000001</v>
      </c>
    </row>
    <row r="15" spans="2:7" x14ac:dyDescent="0.25">
      <c r="C15" s="25">
        <f>C14-E14</f>
        <v>-12687817.409999996</v>
      </c>
    </row>
    <row r="16" spans="2:7" ht="15.75" thickBot="1" x14ac:dyDescent="0.3">
      <c r="E16" s="16">
        <f>E14/E12</f>
        <v>92227.530812926139</v>
      </c>
    </row>
    <row r="18" spans="4:4" x14ac:dyDescent="0.25">
      <c r="D18" s="38">
        <f>D8-E10-E11</f>
        <v>224.3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75FFB-5A5C-45B4-B3F5-D5A9339411B8}">
  <sheetPr>
    <tabColor rgb="FFFF0000"/>
  </sheetPr>
  <dimension ref="A1:DG27"/>
  <sheetViews>
    <sheetView topLeftCell="A11" zoomScale="90" zoomScaleNormal="90" workbookViewId="0">
      <selection activeCell="F20" sqref="F20"/>
    </sheetView>
  </sheetViews>
  <sheetFormatPr defaultRowHeight="15" x14ac:dyDescent="0.25"/>
  <cols>
    <col min="1" max="1" width="3.140625" style="308" customWidth="1"/>
    <col min="2" max="2" width="23.85546875" customWidth="1"/>
    <col min="3" max="3" width="8.140625" customWidth="1"/>
    <col min="4" max="4" width="8.5703125" customWidth="1"/>
    <col min="5" max="5" width="4.28515625" customWidth="1"/>
    <col min="6" max="6" width="16.28515625" customWidth="1"/>
    <col min="7" max="7" width="8.5703125" customWidth="1"/>
    <col min="8" max="8" width="6.28515625" customWidth="1"/>
    <col min="9" max="9" width="18.28515625" customWidth="1"/>
    <col min="10" max="10" width="8.5703125" customWidth="1"/>
    <col min="11" max="11" width="5.7109375" customWidth="1"/>
    <col min="12" max="12" width="18.140625" customWidth="1"/>
    <col min="13" max="13" width="8.7109375" customWidth="1"/>
    <col min="14" max="14" width="6.28515625" customWidth="1"/>
    <col min="15" max="15" width="18.140625" customWidth="1"/>
    <col min="16" max="16" width="8.85546875" customWidth="1"/>
    <col min="17" max="17" width="6.28515625" customWidth="1"/>
    <col min="18" max="18" width="19.5703125" customWidth="1"/>
    <col min="19" max="19" width="9.5703125" customWidth="1"/>
    <col min="20" max="20" width="5.28515625" customWidth="1"/>
    <col min="21" max="21" width="18.28515625" customWidth="1"/>
    <col min="22" max="22" width="8.7109375" customWidth="1"/>
    <col min="23" max="23" width="6" customWidth="1"/>
    <col min="24" max="24" width="17.7109375" customWidth="1"/>
    <col min="25" max="25" width="8.85546875" customWidth="1"/>
    <col min="26" max="26" width="5.28515625" customWidth="1"/>
    <col min="27" max="27" width="20.85546875" customWidth="1"/>
  </cols>
  <sheetData>
    <row r="1" spans="1:111" ht="51.75" customHeight="1" thickBot="1" x14ac:dyDescent="0.3">
      <c r="A1" s="363" t="s">
        <v>169</v>
      </c>
      <c r="B1" s="364"/>
      <c r="C1" s="364"/>
      <c r="D1" s="364"/>
      <c r="E1" s="364"/>
      <c r="F1" s="365"/>
      <c r="G1" s="363" t="s">
        <v>182</v>
      </c>
      <c r="H1" s="364"/>
      <c r="I1" s="365"/>
      <c r="J1" s="377" t="s">
        <v>183</v>
      </c>
      <c r="K1" s="378"/>
      <c r="L1" s="379"/>
      <c r="M1" s="377" t="s">
        <v>184</v>
      </c>
      <c r="N1" s="378"/>
      <c r="O1" s="379"/>
      <c r="P1" s="377" t="s">
        <v>185</v>
      </c>
      <c r="Q1" s="378"/>
      <c r="R1" s="379"/>
      <c r="S1" s="377" t="s">
        <v>186</v>
      </c>
      <c r="T1" s="378"/>
      <c r="U1" s="379"/>
      <c r="V1" s="377" t="s">
        <v>187</v>
      </c>
      <c r="W1" s="378"/>
      <c r="X1" s="379"/>
      <c r="Y1" s="377" t="s">
        <v>188</v>
      </c>
      <c r="Z1" s="378"/>
      <c r="AA1" s="379"/>
    </row>
    <row r="2" spans="1:111" ht="27.75" customHeight="1" thickBot="1" x14ac:dyDescent="0.3">
      <c r="A2" s="298" t="s">
        <v>58</v>
      </c>
      <c r="B2" s="55" t="s">
        <v>73</v>
      </c>
      <c r="C2" s="316" t="s">
        <v>18</v>
      </c>
      <c r="D2" s="320" t="s">
        <v>21</v>
      </c>
      <c r="E2" s="321"/>
      <c r="F2" s="57" t="s">
        <v>32</v>
      </c>
      <c r="G2" s="366" t="s">
        <v>21</v>
      </c>
      <c r="H2" s="321"/>
      <c r="I2" s="57" t="s">
        <v>32</v>
      </c>
      <c r="J2" s="366" t="s">
        <v>21</v>
      </c>
      <c r="K2" s="321"/>
      <c r="L2" s="57" t="s">
        <v>32</v>
      </c>
      <c r="M2" s="366" t="s">
        <v>21</v>
      </c>
      <c r="N2" s="321"/>
      <c r="O2" s="57" t="s">
        <v>32</v>
      </c>
      <c r="P2" s="366" t="s">
        <v>21</v>
      </c>
      <c r="Q2" s="321"/>
      <c r="R2" s="57" t="s">
        <v>32</v>
      </c>
      <c r="S2" s="366" t="s">
        <v>21</v>
      </c>
      <c r="T2" s="321"/>
      <c r="U2" s="57" t="s">
        <v>32</v>
      </c>
      <c r="V2" s="366" t="s">
        <v>21</v>
      </c>
      <c r="W2" s="321"/>
      <c r="X2" s="57" t="s">
        <v>32</v>
      </c>
      <c r="Y2" s="366" t="s">
        <v>21</v>
      </c>
      <c r="Z2" s="321"/>
      <c r="AA2" s="57" t="s">
        <v>32</v>
      </c>
    </row>
    <row r="3" spans="1:111" x14ac:dyDescent="0.25">
      <c r="A3" s="299">
        <v>1</v>
      </c>
      <c r="B3" s="84" t="s">
        <v>0</v>
      </c>
      <c r="C3" s="85" t="s">
        <v>19</v>
      </c>
      <c r="D3" s="322">
        <f>404.352+9.256</f>
        <v>413.60799999999995</v>
      </c>
      <c r="E3" s="323"/>
      <c r="F3" s="86">
        <v>10022991.91</v>
      </c>
      <c r="G3" s="367">
        <v>292.42</v>
      </c>
      <c r="H3" s="368"/>
      <c r="I3" s="86">
        <v>7165777.4999999963</v>
      </c>
      <c r="J3" s="371">
        <v>1791.69</v>
      </c>
      <c r="K3" s="334"/>
      <c r="L3" s="374">
        <v>139860049.75999999</v>
      </c>
      <c r="M3" s="371">
        <v>1791.69</v>
      </c>
      <c r="N3" s="334"/>
      <c r="O3" s="374">
        <v>139860049.75999999</v>
      </c>
      <c r="P3" s="371">
        <v>1791.69</v>
      </c>
      <c r="Q3" s="334"/>
      <c r="R3" s="374">
        <v>139860049.75999999</v>
      </c>
      <c r="S3" s="371">
        <v>1791.69</v>
      </c>
      <c r="T3" s="334"/>
      <c r="U3" s="374">
        <v>139860049.75999999</v>
      </c>
      <c r="V3" s="371">
        <v>1791.69</v>
      </c>
      <c r="W3" s="334"/>
      <c r="X3" s="374">
        <v>139860049.75999999</v>
      </c>
      <c r="Y3" s="371">
        <v>1791.69</v>
      </c>
      <c r="Z3" s="334"/>
      <c r="AA3" s="374">
        <v>139860049.75999999</v>
      </c>
    </row>
    <row r="4" spans="1:111" ht="45" x14ac:dyDescent="0.25">
      <c r="A4" s="300">
        <v>2</v>
      </c>
      <c r="B4" s="87" t="s">
        <v>163</v>
      </c>
      <c r="C4" s="88" t="s">
        <v>19</v>
      </c>
      <c r="D4" s="322">
        <f>676.624+295.152</f>
        <v>971.77600000000007</v>
      </c>
      <c r="E4" s="323"/>
      <c r="F4" s="89">
        <f>28449520.75+12410042.86</f>
        <v>40859563.609999999</v>
      </c>
      <c r="G4" s="369">
        <f>941.29+53.14</f>
        <v>994.43</v>
      </c>
      <c r="H4" s="340"/>
      <c r="I4" s="89">
        <f>39932164.78+2234339.1</f>
        <v>42166503.880000003</v>
      </c>
      <c r="J4" s="372"/>
      <c r="K4" s="336"/>
      <c r="L4" s="375"/>
      <c r="M4" s="372"/>
      <c r="N4" s="336"/>
      <c r="O4" s="375"/>
      <c r="P4" s="372"/>
      <c r="Q4" s="336"/>
      <c r="R4" s="375"/>
      <c r="S4" s="372"/>
      <c r="T4" s="336"/>
      <c r="U4" s="375"/>
      <c r="V4" s="372"/>
      <c r="W4" s="336"/>
      <c r="X4" s="375"/>
      <c r="Y4" s="372"/>
      <c r="Z4" s="336"/>
      <c r="AA4" s="375"/>
    </row>
    <row r="5" spans="1:111" ht="30" x14ac:dyDescent="0.25">
      <c r="A5" s="300">
        <v>3</v>
      </c>
      <c r="B5" s="87" t="s">
        <v>8</v>
      </c>
      <c r="C5" s="88" t="s">
        <v>19</v>
      </c>
      <c r="D5" s="339">
        <v>284.85599999999999</v>
      </c>
      <c r="E5" s="340"/>
      <c r="F5" s="89">
        <v>29847559.98</v>
      </c>
      <c r="G5" s="369">
        <v>213.17</v>
      </c>
      <c r="H5" s="340"/>
      <c r="I5" s="89">
        <v>22336213.16</v>
      </c>
      <c r="J5" s="372"/>
      <c r="K5" s="336"/>
      <c r="L5" s="375"/>
      <c r="M5" s="372"/>
      <c r="N5" s="336"/>
      <c r="O5" s="375"/>
      <c r="P5" s="372"/>
      <c r="Q5" s="336"/>
      <c r="R5" s="375"/>
      <c r="S5" s="372"/>
      <c r="T5" s="336"/>
      <c r="U5" s="375"/>
      <c r="V5" s="372"/>
      <c r="W5" s="336"/>
      <c r="X5" s="375"/>
      <c r="Y5" s="372"/>
      <c r="Z5" s="336"/>
      <c r="AA5" s="375"/>
    </row>
    <row r="6" spans="1:111" x14ac:dyDescent="0.25">
      <c r="A6" s="300">
        <v>4</v>
      </c>
      <c r="B6" s="87" t="s">
        <v>1</v>
      </c>
      <c r="C6" s="88" t="s">
        <v>19</v>
      </c>
      <c r="D6" s="339">
        <v>103.27200000000001</v>
      </c>
      <c r="E6" s="340"/>
      <c r="F6" s="89">
        <v>6218924.8699999992</v>
      </c>
      <c r="G6" s="369">
        <v>61.69</v>
      </c>
      <c r="H6" s="340"/>
      <c r="I6" s="89">
        <v>3714903.1500000004</v>
      </c>
      <c r="J6" s="372"/>
      <c r="K6" s="336"/>
      <c r="L6" s="375"/>
      <c r="M6" s="372"/>
      <c r="N6" s="336"/>
      <c r="O6" s="375"/>
      <c r="P6" s="372"/>
      <c r="Q6" s="336"/>
      <c r="R6" s="375"/>
      <c r="S6" s="372"/>
      <c r="T6" s="336"/>
      <c r="U6" s="375"/>
      <c r="V6" s="372"/>
      <c r="W6" s="336"/>
      <c r="X6" s="375"/>
      <c r="Y6" s="372"/>
      <c r="Z6" s="336"/>
      <c r="AA6" s="375"/>
    </row>
    <row r="7" spans="1:111" ht="30" x14ac:dyDescent="0.25">
      <c r="A7" s="300">
        <v>5</v>
      </c>
      <c r="B7" s="87" t="s">
        <v>2</v>
      </c>
      <c r="C7" s="88" t="s">
        <v>19</v>
      </c>
      <c r="D7" s="339">
        <v>66.872</v>
      </c>
      <c r="E7" s="340"/>
      <c r="F7" s="89">
        <v>4525782.0099999988</v>
      </c>
      <c r="G7" s="369">
        <v>41.95</v>
      </c>
      <c r="H7" s="340"/>
      <c r="I7" s="89">
        <v>2839000</v>
      </c>
      <c r="J7" s="372"/>
      <c r="K7" s="336"/>
      <c r="L7" s="375"/>
      <c r="M7" s="372"/>
      <c r="N7" s="336"/>
      <c r="O7" s="375"/>
      <c r="P7" s="372"/>
      <c r="Q7" s="336"/>
      <c r="R7" s="375"/>
      <c r="S7" s="372"/>
      <c r="T7" s="336"/>
      <c r="U7" s="375"/>
      <c r="V7" s="372"/>
      <c r="W7" s="336"/>
      <c r="X7" s="375"/>
      <c r="Y7" s="372"/>
      <c r="Z7" s="336"/>
      <c r="AA7" s="375"/>
    </row>
    <row r="8" spans="1:111" x14ac:dyDescent="0.25">
      <c r="A8" s="300">
        <v>6</v>
      </c>
      <c r="B8" s="87" t="s">
        <v>3</v>
      </c>
      <c r="C8" s="88" t="s">
        <v>19</v>
      </c>
      <c r="D8" s="339">
        <v>233.27199999999999</v>
      </c>
      <c r="E8" s="340"/>
      <c r="F8" s="89">
        <v>17401032.069999997</v>
      </c>
      <c r="G8" s="369">
        <v>182.95</v>
      </c>
      <c r="H8" s="340"/>
      <c r="I8" s="89">
        <v>13647239.470000003</v>
      </c>
      <c r="J8" s="372"/>
      <c r="K8" s="336"/>
      <c r="L8" s="375"/>
      <c r="M8" s="372"/>
      <c r="N8" s="336"/>
      <c r="O8" s="375"/>
      <c r="P8" s="372"/>
      <c r="Q8" s="336"/>
      <c r="R8" s="375"/>
      <c r="S8" s="372"/>
      <c r="T8" s="336"/>
      <c r="U8" s="375"/>
      <c r="V8" s="372"/>
      <c r="W8" s="336"/>
      <c r="X8" s="375"/>
      <c r="Y8" s="372"/>
      <c r="Z8" s="336"/>
      <c r="AA8" s="375"/>
    </row>
    <row r="9" spans="1:111" ht="15.75" thickBot="1" x14ac:dyDescent="0.3">
      <c r="A9" s="301">
        <v>7</v>
      </c>
      <c r="B9" s="90" t="s">
        <v>4</v>
      </c>
      <c r="C9" s="91" t="s">
        <v>19</v>
      </c>
      <c r="D9" s="341">
        <v>4.3680000000000003</v>
      </c>
      <c r="E9" s="342"/>
      <c r="F9" s="92">
        <v>714028.58000000007</v>
      </c>
      <c r="G9" s="370">
        <v>5.08</v>
      </c>
      <c r="H9" s="342"/>
      <c r="I9" s="92">
        <v>831105.78</v>
      </c>
      <c r="J9" s="373"/>
      <c r="K9" s="338"/>
      <c r="L9" s="376"/>
      <c r="M9" s="373"/>
      <c r="N9" s="338"/>
      <c r="O9" s="376"/>
      <c r="P9" s="373"/>
      <c r="Q9" s="338"/>
      <c r="R9" s="376"/>
      <c r="S9" s="373"/>
      <c r="T9" s="338"/>
      <c r="U9" s="376"/>
      <c r="V9" s="373"/>
      <c r="W9" s="338"/>
      <c r="X9" s="376"/>
      <c r="Y9" s="373"/>
      <c r="Z9" s="338"/>
      <c r="AA9" s="376"/>
    </row>
    <row r="10" spans="1:111" s="313" customFormat="1" ht="27" customHeight="1" thickTop="1" x14ac:dyDescent="0.25">
      <c r="A10" s="311">
        <v>8</v>
      </c>
      <c r="B10" s="312" t="s">
        <v>191</v>
      </c>
      <c r="C10" s="42" t="s">
        <v>29</v>
      </c>
      <c r="D10" s="350" t="s">
        <v>166</v>
      </c>
      <c r="E10" s="351"/>
      <c r="F10" s="43">
        <v>3704032.4099999992</v>
      </c>
      <c r="G10" s="356" t="s">
        <v>189</v>
      </c>
      <c r="H10" s="357"/>
      <c r="I10" s="43">
        <v>3807347.4499999997</v>
      </c>
      <c r="J10" s="356" t="s">
        <v>189</v>
      </c>
      <c r="K10" s="357"/>
      <c r="L10" s="43">
        <v>3807347.4499999997</v>
      </c>
      <c r="M10" s="356" t="s">
        <v>189</v>
      </c>
      <c r="N10" s="357"/>
      <c r="O10" s="43">
        <v>3807347.4499999997</v>
      </c>
      <c r="P10" s="356" t="s">
        <v>189</v>
      </c>
      <c r="Q10" s="357"/>
      <c r="R10" s="43">
        <v>3807347.4499999997</v>
      </c>
      <c r="S10" s="356" t="s">
        <v>189</v>
      </c>
      <c r="T10" s="357"/>
      <c r="U10" s="43">
        <v>3807347.4499999997</v>
      </c>
      <c r="V10" s="356" t="s">
        <v>189</v>
      </c>
      <c r="W10" s="357"/>
      <c r="X10" s="43">
        <v>3807347.4499999997</v>
      </c>
      <c r="Y10" s="356" t="s">
        <v>189</v>
      </c>
      <c r="Z10" s="357"/>
      <c r="AA10" s="43">
        <v>3807347.4499999997</v>
      </c>
    </row>
    <row r="11" spans="1:111" s="313" customFormat="1" ht="24.75" customHeight="1" x14ac:dyDescent="0.25">
      <c r="A11" s="314">
        <v>9</v>
      </c>
      <c r="B11" s="315" t="s">
        <v>28</v>
      </c>
      <c r="C11" s="40" t="s">
        <v>29</v>
      </c>
      <c r="D11" s="352" t="s">
        <v>167</v>
      </c>
      <c r="E11" s="353"/>
      <c r="F11" s="29">
        <v>15227354.290000003</v>
      </c>
      <c r="G11" s="358" t="s">
        <v>190</v>
      </c>
      <c r="H11" s="359"/>
      <c r="I11" s="29">
        <v>14168223.84</v>
      </c>
      <c r="J11" s="358" t="s">
        <v>190</v>
      </c>
      <c r="K11" s="359"/>
      <c r="L11" s="29">
        <v>14168223.84</v>
      </c>
      <c r="M11" s="358" t="s">
        <v>190</v>
      </c>
      <c r="N11" s="359"/>
      <c r="O11" s="29">
        <v>14168223.84</v>
      </c>
      <c r="P11" s="358" t="s">
        <v>190</v>
      </c>
      <c r="Q11" s="359"/>
      <c r="R11" s="29">
        <v>14168223.84</v>
      </c>
      <c r="S11" s="358" t="s">
        <v>190</v>
      </c>
      <c r="T11" s="359"/>
      <c r="U11" s="29">
        <v>14168223.84</v>
      </c>
      <c r="V11" s="358" t="s">
        <v>190</v>
      </c>
      <c r="W11" s="359"/>
      <c r="X11" s="29">
        <v>14168223.84</v>
      </c>
      <c r="Y11" s="358" t="s">
        <v>190</v>
      </c>
      <c r="Z11" s="359"/>
      <c r="AA11" s="29">
        <v>14168223.84</v>
      </c>
    </row>
    <row r="12" spans="1:111" s="292" customFormat="1" ht="25.5" customHeight="1" thickBot="1" x14ac:dyDescent="0.3">
      <c r="A12" s="302">
        <v>10</v>
      </c>
      <c r="B12" s="290" t="s">
        <v>17</v>
      </c>
      <c r="C12" s="291" t="s">
        <v>20</v>
      </c>
      <c r="D12" s="354">
        <f>47.6596*100</f>
        <v>4765.96</v>
      </c>
      <c r="E12" s="355"/>
      <c r="F12" s="33">
        <v>1105733.3899999999</v>
      </c>
      <c r="G12" s="360">
        <v>4765.96</v>
      </c>
      <c r="H12" s="355"/>
      <c r="I12" s="33">
        <v>1105733.3899999999</v>
      </c>
      <c r="J12" s="360">
        <v>4765.96</v>
      </c>
      <c r="K12" s="355"/>
      <c r="L12" s="33">
        <v>1105733.3899999999</v>
      </c>
      <c r="M12" s="360">
        <v>4765.96</v>
      </c>
      <c r="N12" s="355"/>
      <c r="O12" s="33">
        <v>1105733.3899999999</v>
      </c>
      <c r="P12" s="360">
        <v>4765.96</v>
      </c>
      <c r="Q12" s="355"/>
      <c r="R12" s="33">
        <v>1105733.3899999999</v>
      </c>
      <c r="S12" s="360">
        <v>4765.96</v>
      </c>
      <c r="T12" s="355"/>
      <c r="U12" s="33">
        <v>1105733.3899999999</v>
      </c>
      <c r="V12" s="360">
        <v>4765.96</v>
      </c>
      <c r="W12" s="355"/>
      <c r="X12" s="33">
        <v>1105733.3899999999</v>
      </c>
      <c r="Y12" s="360">
        <v>4765.96</v>
      </c>
      <c r="Z12" s="355"/>
      <c r="AA12" s="33">
        <v>1105733.3899999999</v>
      </c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 ht="16.5" thickTop="1" thickBot="1" x14ac:dyDescent="0.3">
      <c r="A13" s="303">
        <v>11</v>
      </c>
      <c r="B13" s="59" t="s">
        <v>22</v>
      </c>
      <c r="C13" s="60"/>
      <c r="D13" s="271">
        <f>SUM(D3:E9)</f>
        <v>2078.0239999999999</v>
      </c>
      <c r="E13" s="62" t="s">
        <v>19</v>
      </c>
      <c r="F13" s="63">
        <f>SUM(F3:F12)</f>
        <v>129627003.12</v>
      </c>
      <c r="G13" s="293">
        <f>SUM(G3:H9)</f>
        <v>1791.69</v>
      </c>
      <c r="H13" s="62" t="s">
        <v>19</v>
      </c>
      <c r="I13" s="63">
        <f>SUM(I3:I12)</f>
        <v>111782047.62</v>
      </c>
      <c r="J13" s="293">
        <f>SUM(J3:K9)</f>
        <v>1791.69</v>
      </c>
      <c r="K13" s="62" t="s">
        <v>19</v>
      </c>
      <c r="L13" s="63">
        <f>SUM(L3:L12)</f>
        <v>158941354.43999997</v>
      </c>
      <c r="M13" s="293">
        <f>SUM(M3:N9)</f>
        <v>1791.69</v>
      </c>
      <c r="N13" s="62" t="s">
        <v>19</v>
      </c>
      <c r="O13" s="63">
        <f>SUM(O3:O12)</f>
        <v>158941354.43999997</v>
      </c>
      <c r="P13" s="293">
        <f>SUM(P3:Q9)</f>
        <v>1791.69</v>
      </c>
      <c r="Q13" s="62" t="s">
        <v>19</v>
      </c>
      <c r="R13" s="63">
        <f>SUM(R3:R12)</f>
        <v>158941354.43999997</v>
      </c>
      <c r="S13" s="293">
        <f>SUM(S3:T9)</f>
        <v>1791.69</v>
      </c>
      <c r="T13" s="62" t="s">
        <v>19</v>
      </c>
      <c r="U13" s="63">
        <f>SUM(U3:U12)</f>
        <v>158941354.43999997</v>
      </c>
      <c r="V13" s="293">
        <f>SUM(V3:W9)</f>
        <v>1791.69</v>
      </c>
      <c r="W13" s="62" t="s">
        <v>19</v>
      </c>
      <c r="X13" s="63">
        <f>SUM(X3:X12)</f>
        <v>158941354.43999997</v>
      </c>
      <c r="Y13" s="293">
        <f>SUM(Y3:Z9)</f>
        <v>1791.69</v>
      </c>
      <c r="Z13" s="62" t="s">
        <v>19</v>
      </c>
      <c r="AA13" s="63">
        <f>SUM(AA3:AA12)</f>
        <v>158941354.43999997</v>
      </c>
    </row>
    <row r="14" spans="1:111" ht="30.75" thickBot="1" x14ac:dyDescent="0.3">
      <c r="A14" s="304">
        <v>12</v>
      </c>
      <c r="B14" s="58" t="s">
        <v>176</v>
      </c>
      <c r="C14" s="41"/>
      <c r="D14" s="45"/>
      <c r="E14" s="46"/>
      <c r="F14" s="317">
        <v>0</v>
      </c>
      <c r="G14" s="318"/>
      <c r="H14" s="319"/>
      <c r="I14" s="317">
        <v>0</v>
      </c>
      <c r="J14" s="318"/>
      <c r="K14" s="319"/>
      <c r="L14" s="317">
        <v>0</v>
      </c>
      <c r="M14" s="318"/>
      <c r="N14" s="319"/>
      <c r="O14" s="317">
        <v>0</v>
      </c>
      <c r="P14" s="294"/>
      <c r="Q14" s="46"/>
      <c r="R14" s="273">
        <v>9428605.6600000001</v>
      </c>
      <c r="S14" s="294"/>
      <c r="T14" s="46"/>
      <c r="U14" s="273">
        <v>9428605.6600000001</v>
      </c>
      <c r="V14" s="294"/>
      <c r="W14" s="46"/>
      <c r="X14" s="273">
        <v>9428605.6600000001</v>
      </c>
      <c r="Y14" s="294"/>
      <c r="Z14" s="46"/>
      <c r="AA14" s="273">
        <v>9428605.6600000001</v>
      </c>
    </row>
    <row r="15" spans="1:111" ht="21.75" customHeight="1" thickBot="1" x14ac:dyDescent="0.3">
      <c r="A15" s="303">
        <v>13</v>
      </c>
      <c r="B15" s="59" t="s">
        <v>22</v>
      </c>
      <c r="C15" s="60"/>
      <c r="D15" s="45"/>
      <c r="E15" s="62"/>
      <c r="F15" s="288">
        <v>0</v>
      </c>
      <c r="G15" s="294"/>
      <c r="H15" s="62"/>
      <c r="I15" s="288">
        <v>0</v>
      </c>
      <c r="J15" s="294"/>
      <c r="K15" s="62"/>
      <c r="L15" s="288">
        <v>0</v>
      </c>
      <c r="M15" s="294"/>
      <c r="N15" s="62"/>
      <c r="O15" s="288">
        <v>0</v>
      </c>
      <c r="P15" s="294"/>
      <c r="Q15" s="62"/>
      <c r="R15" s="63">
        <f>R13+R14</f>
        <v>168369960.09999996</v>
      </c>
      <c r="S15" s="294"/>
      <c r="T15" s="62"/>
      <c r="U15" s="63">
        <f>U13+U14</f>
        <v>168369960.09999996</v>
      </c>
      <c r="V15" s="294"/>
      <c r="W15" s="62"/>
      <c r="X15" s="63">
        <f>X13+X14</f>
        <v>168369960.09999996</v>
      </c>
      <c r="Y15" s="294"/>
      <c r="Z15" s="62"/>
      <c r="AA15" s="63">
        <f>AA13+AA14</f>
        <v>168369960.09999996</v>
      </c>
    </row>
    <row r="16" spans="1:111" ht="30.75" thickBot="1" x14ac:dyDescent="0.3">
      <c r="A16" s="304">
        <v>14</v>
      </c>
      <c r="B16" s="58" t="s">
        <v>23</v>
      </c>
      <c r="C16" s="41"/>
      <c r="D16" s="45"/>
      <c r="E16" s="46"/>
      <c r="F16" s="273">
        <f>F13*0.03</f>
        <v>3888810.0935999998</v>
      </c>
      <c r="G16" s="294"/>
      <c r="H16" s="46"/>
      <c r="I16" s="273">
        <f>I13*0.03</f>
        <v>3353461.4286000002</v>
      </c>
      <c r="J16" s="294"/>
      <c r="K16" s="46"/>
      <c r="L16" s="273">
        <f>L13*0.03</f>
        <v>4768240.6331999991</v>
      </c>
      <c r="M16" s="294"/>
      <c r="N16" s="46"/>
      <c r="O16" s="273">
        <f>O13*0.03</f>
        <v>4768240.6331999991</v>
      </c>
      <c r="P16" s="294"/>
      <c r="Q16" s="46"/>
      <c r="R16" s="273">
        <f>R15*0.03</f>
        <v>5051098.8029999984</v>
      </c>
      <c r="S16" s="294"/>
      <c r="T16" s="46"/>
      <c r="U16" s="273">
        <f>U15*0.03</f>
        <v>5051098.8029999984</v>
      </c>
      <c r="V16" s="294"/>
      <c r="W16" s="46"/>
      <c r="X16" s="273">
        <f>X15*0.03</f>
        <v>5051098.8029999984</v>
      </c>
      <c r="Y16" s="294"/>
      <c r="Z16" s="46"/>
      <c r="AA16" s="273">
        <f>AA15*0.03</f>
        <v>5051098.8029999984</v>
      </c>
    </row>
    <row r="17" spans="1:35" ht="28.5" customHeight="1" x14ac:dyDescent="0.25">
      <c r="A17" s="305">
        <v>15</v>
      </c>
      <c r="B17" s="266" t="s">
        <v>36</v>
      </c>
      <c r="C17" s="267"/>
      <c r="D17" s="268"/>
      <c r="E17" s="269"/>
      <c r="F17" s="270">
        <f>F13+F16</f>
        <v>133515813.21360001</v>
      </c>
      <c r="G17" s="295"/>
      <c r="H17" s="269"/>
      <c r="I17" s="270">
        <f>I13+I16</f>
        <v>115135509.0486</v>
      </c>
      <c r="J17" s="295"/>
      <c r="K17" s="269"/>
      <c r="L17" s="270">
        <f>L13+L16</f>
        <v>163709595.07319996</v>
      </c>
      <c r="M17" s="295"/>
      <c r="N17" s="269"/>
      <c r="O17" s="270">
        <f>O13+O16</f>
        <v>163709595.07319996</v>
      </c>
      <c r="P17" s="295"/>
      <c r="Q17" s="269"/>
      <c r="R17" s="270">
        <f>R15+R16</f>
        <v>173421058.90299997</v>
      </c>
      <c r="S17" s="295"/>
      <c r="T17" s="269"/>
      <c r="U17" s="270">
        <f>U15+U16</f>
        <v>173421058.90299997</v>
      </c>
      <c r="V17" s="295"/>
      <c r="W17" s="269"/>
      <c r="X17" s="270">
        <f>X15+X16</f>
        <v>173421058.90299997</v>
      </c>
      <c r="Y17" s="295"/>
      <c r="Z17" s="269"/>
      <c r="AA17" s="270">
        <f>AA15+AA16</f>
        <v>173421058.90299997</v>
      </c>
    </row>
    <row r="18" spans="1:35" ht="45" x14ac:dyDescent="0.25">
      <c r="A18" s="306">
        <v>16</v>
      </c>
      <c r="B18" s="283" t="s">
        <v>195</v>
      </c>
      <c r="C18" s="284"/>
      <c r="D18" s="277"/>
      <c r="E18" s="285"/>
      <c r="F18" s="289">
        <v>0</v>
      </c>
      <c r="G18" s="296"/>
      <c r="H18" s="285"/>
      <c r="I18" s="289">
        <v>0</v>
      </c>
      <c r="J18" s="296"/>
      <c r="K18" s="285"/>
      <c r="L18" s="289">
        <v>0</v>
      </c>
      <c r="M18" s="296"/>
      <c r="N18" s="285"/>
      <c r="O18" s="289">
        <v>0</v>
      </c>
      <c r="P18" s="296"/>
      <c r="Q18" s="285"/>
      <c r="R18" s="289">
        <v>0</v>
      </c>
      <c r="S18" s="296"/>
      <c r="T18" s="285"/>
      <c r="U18" s="289">
        <v>0</v>
      </c>
      <c r="V18" s="296"/>
      <c r="W18" s="285"/>
      <c r="X18" s="289">
        <v>183826324.21000001</v>
      </c>
      <c r="Y18" s="296"/>
      <c r="Z18" s="285"/>
      <c r="AA18" s="289">
        <v>183826324.21000001</v>
      </c>
    </row>
    <row r="19" spans="1:35" ht="30.75" customHeight="1" thickBot="1" x14ac:dyDescent="0.3">
      <c r="A19" s="307">
        <v>17</v>
      </c>
      <c r="B19" s="64" t="s">
        <v>159</v>
      </c>
      <c r="C19" s="48"/>
      <c r="D19" s="65"/>
      <c r="E19" s="44"/>
      <c r="F19" s="66">
        <v>159709185.41</v>
      </c>
      <c r="G19" s="361" t="s">
        <v>159</v>
      </c>
      <c r="H19" s="362"/>
      <c r="I19" s="66">
        <v>137606949.4666667</v>
      </c>
      <c r="J19" s="361" t="s">
        <v>173</v>
      </c>
      <c r="K19" s="362"/>
      <c r="L19" s="66">
        <v>137606949.4666667</v>
      </c>
      <c r="M19" s="361" t="s">
        <v>175</v>
      </c>
      <c r="N19" s="362"/>
      <c r="O19" s="66">
        <v>159709185.41</v>
      </c>
      <c r="P19" s="361" t="s">
        <v>173</v>
      </c>
      <c r="Q19" s="362"/>
      <c r="R19" s="66">
        <v>147270803.80000001</v>
      </c>
      <c r="S19" s="361" t="s">
        <v>175</v>
      </c>
      <c r="T19" s="362"/>
      <c r="U19" s="66">
        <v>169413352.53</v>
      </c>
      <c r="V19" s="361" t="s">
        <v>173</v>
      </c>
      <c r="W19" s="362"/>
      <c r="X19" s="66">
        <v>157676066.63</v>
      </c>
      <c r="Y19" s="361" t="s">
        <v>175</v>
      </c>
      <c r="Z19" s="362"/>
      <c r="AA19" s="66">
        <v>179818616.16</v>
      </c>
    </row>
    <row r="20" spans="1:35" ht="25.5" customHeight="1" thickBot="1" x14ac:dyDescent="0.3">
      <c r="A20" s="304">
        <v>18.190000000000001</v>
      </c>
      <c r="B20" s="58" t="s">
        <v>33</v>
      </c>
      <c r="C20" s="41"/>
      <c r="D20" s="45"/>
      <c r="E20" s="46"/>
      <c r="F20" s="47">
        <v>31941837.082000002</v>
      </c>
      <c r="G20" s="294"/>
      <c r="H20" s="46"/>
      <c r="I20" s="47">
        <f>I19*0.2</f>
        <v>27521389.893333342</v>
      </c>
      <c r="J20" s="294"/>
      <c r="K20" s="46"/>
      <c r="L20" s="47">
        <f>L19*0.2</f>
        <v>27521389.893333342</v>
      </c>
      <c r="M20" s="294"/>
      <c r="N20" s="46"/>
      <c r="O20" s="47">
        <f>O19*0.2</f>
        <v>31941837.082000002</v>
      </c>
      <c r="P20" s="294"/>
      <c r="Q20" s="46"/>
      <c r="R20" s="47">
        <f>R19*0.2</f>
        <v>29454160.760000005</v>
      </c>
      <c r="S20" s="294"/>
      <c r="T20" s="46"/>
      <c r="U20" s="47">
        <f>U19*0.2</f>
        <v>33882670.506000005</v>
      </c>
      <c r="V20" s="294"/>
      <c r="W20" s="46"/>
      <c r="X20" s="47">
        <f>X19*0.2</f>
        <v>31535213.326000001</v>
      </c>
      <c r="Y20" s="294"/>
      <c r="Z20" s="46"/>
      <c r="AA20" s="47">
        <f>AA19*0.2</f>
        <v>35963723.232000001</v>
      </c>
    </row>
    <row r="21" spans="1:35" ht="15.75" thickBot="1" x14ac:dyDescent="0.3">
      <c r="A21" s="303">
        <v>19</v>
      </c>
      <c r="B21" s="59" t="s">
        <v>34</v>
      </c>
      <c r="C21" s="60"/>
      <c r="D21" s="61"/>
      <c r="E21" s="62"/>
      <c r="F21" s="107">
        <v>191651022.49199998</v>
      </c>
      <c r="G21" s="297"/>
      <c r="H21" s="62"/>
      <c r="I21" s="107">
        <f>I19+I20</f>
        <v>165128339.36000004</v>
      </c>
      <c r="J21" s="297"/>
      <c r="K21" s="62"/>
      <c r="L21" s="107">
        <f>L19+L20</f>
        <v>165128339.36000004</v>
      </c>
      <c r="M21" s="297"/>
      <c r="N21" s="62"/>
      <c r="O21" s="107">
        <f>O19+O20</f>
        <v>191651022.49199998</v>
      </c>
      <c r="P21" s="297"/>
      <c r="Q21" s="62"/>
      <c r="R21" s="107">
        <f>R19+R20</f>
        <v>176724964.56</v>
      </c>
      <c r="S21" s="297"/>
      <c r="T21" s="62"/>
      <c r="U21" s="107">
        <f>U19+U20</f>
        <v>203296023.03600001</v>
      </c>
      <c r="V21" s="297"/>
      <c r="W21" s="62"/>
      <c r="X21" s="107">
        <f>X19+X20</f>
        <v>189211279.956</v>
      </c>
      <c r="Y21" s="297"/>
      <c r="Z21" s="62"/>
      <c r="AA21" s="107">
        <f>AA19+AA20</f>
        <v>215782339.39199999</v>
      </c>
    </row>
    <row r="23" spans="1:35" ht="35.25" customHeight="1" x14ac:dyDescent="0.25">
      <c r="A23"/>
      <c r="B23" s="349" t="s">
        <v>192</v>
      </c>
      <c r="C23" s="349"/>
      <c r="D23" s="349"/>
      <c r="E23" s="309"/>
      <c r="F23" s="272">
        <v>75700.429999999993</v>
      </c>
      <c r="G23" s="39"/>
      <c r="H23" s="39"/>
      <c r="I23" s="272">
        <v>74204.92</v>
      </c>
      <c r="J23" s="309"/>
      <c r="K23" s="309"/>
      <c r="L23" s="272">
        <v>78736.899999999994</v>
      </c>
      <c r="M23" s="309"/>
      <c r="N23" s="309"/>
      <c r="O23" s="272">
        <v>91383.51</v>
      </c>
      <c r="P23" s="309"/>
      <c r="Q23" s="309"/>
      <c r="R23" s="272">
        <v>79547.56</v>
      </c>
      <c r="S23" s="309"/>
      <c r="T23" s="309"/>
      <c r="U23" s="272">
        <v>91507.75</v>
      </c>
      <c r="V23" s="309"/>
      <c r="W23" s="309"/>
      <c r="X23" s="272">
        <v>84240.866039999994</v>
      </c>
      <c r="Y23" s="309"/>
      <c r="Z23" s="309"/>
      <c r="AA23" s="272">
        <v>96998.215000000011</v>
      </c>
      <c r="AB23" s="309"/>
      <c r="AC23" s="309"/>
      <c r="AD23" s="309"/>
      <c r="AE23" s="309"/>
      <c r="AF23" s="309"/>
      <c r="AG23" s="309"/>
      <c r="AH23" s="309"/>
      <c r="AI23" s="309"/>
    </row>
    <row r="24" spans="1:35" ht="6.75" customHeight="1" x14ac:dyDescent="0.25">
      <c r="A24"/>
      <c r="B24" s="310"/>
      <c r="C24" s="310"/>
      <c r="D24" s="310"/>
      <c r="E24" s="309"/>
      <c r="F24" s="272"/>
      <c r="G24" s="39"/>
      <c r="H24" s="39"/>
      <c r="I24" s="272"/>
      <c r="J24" s="309"/>
      <c r="K24" s="309"/>
      <c r="L24" s="272"/>
      <c r="M24" s="309"/>
      <c r="N24" s="309"/>
      <c r="O24" s="272"/>
      <c r="P24" s="309"/>
      <c r="Q24" s="309"/>
      <c r="R24" s="272"/>
      <c r="S24" s="309"/>
      <c r="T24" s="309"/>
      <c r="U24" s="272"/>
      <c r="V24" s="309"/>
      <c r="W24" s="309"/>
      <c r="X24" s="272"/>
      <c r="Y24" s="309"/>
      <c r="Z24" s="309"/>
      <c r="AA24" s="272"/>
      <c r="AB24" s="309"/>
      <c r="AC24" s="309"/>
      <c r="AD24" s="309"/>
      <c r="AE24" s="309"/>
      <c r="AF24" s="309"/>
      <c r="AG24" s="309"/>
      <c r="AH24" s="309"/>
      <c r="AI24" s="309"/>
    </row>
    <row r="25" spans="1:35" ht="30.75" customHeight="1" x14ac:dyDescent="0.25">
      <c r="A25"/>
      <c r="B25" s="349" t="s">
        <v>193</v>
      </c>
      <c r="C25" s="349"/>
      <c r="D25" s="349"/>
      <c r="E25" s="309"/>
      <c r="F25" s="272">
        <v>89541.29</v>
      </c>
      <c r="G25" s="39"/>
      <c r="H25" s="39"/>
      <c r="I25" s="272">
        <v>89479.08</v>
      </c>
      <c r="J25" s="309"/>
      <c r="K25" s="309"/>
      <c r="L25" s="272">
        <v>89479.08</v>
      </c>
      <c r="M25" s="309"/>
      <c r="N25" s="309"/>
      <c r="O25" s="272">
        <v>103851.09</v>
      </c>
      <c r="P25" s="309"/>
      <c r="Q25" s="309"/>
      <c r="R25" s="272">
        <v>95763.01</v>
      </c>
      <c r="S25" s="309"/>
      <c r="T25" s="309"/>
      <c r="U25" s="272">
        <v>110161.23</v>
      </c>
      <c r="V25" s="309"/>
      <c r="W25" s="309"/>
      <c r="X25" s="272">
        <v>101413.02758999998</v>
      </c>
      <c r="Y25" s="309"/>
      <c r="Z25" s="309"/>
      <c r="AA25" s="272">
        <v>116770.9038</v>
      </c>
      <c r="AB25" s="309"/>
      <c r="AC25" s="309"/>
      <c r="AD25" s="309"/>
      <c r="AE25" s="309"/>
      <c r="AF25" s="309"/>
      <c r="AG25" s="309"/>
      <c r="AH25" s="309"/>
      <c r="AI25" s="309"/>
    </row>
    <row r="26" spans="1:35" ht="3.75" customHeight="1" x14ac:dyDescent="0.25">
      <c r="A26"/>
      <c r="B26" s="310"/>
      <c r="C26" s="310"/>
      <c r="D26" s="310"/>
      <c r="E26" s="309"/>
      <c r="F26" s="272"/>
      <c r="G26" s="39"/>
      <c r="H26" s="39"/>
      <c r="I26" s="272"/>
      <c r="J26" s="309"/>
      <c r="K26" s="309"/>
      <c r="L26" s="272"/>
      <c r="M26" s="309"/>
      <c r="N26" s="309"/>
      <c r="O26" s="272"/>
      <c r="P26" s="309"/>
      <c r="Q26" s="309"/>
      <c r="R26" s="272"/>
      <c r="S26" s="309"/>
      <c r="T26" s="309"/>
      <c r="U26" s="272"/>
      <c r="V26" s="309"/>
      <c r="W26" s="309"/>
      <c r="X26" s="272"/>
      <c r="Y26" s="309"/>
      <c r="Z26" s="309"/>
      <c r="AA26" s="272"/>
      <c r="AB26" s="309"/>
      <c r="AC26" s="309"/>
      <c r="AD26" s="309"/>
      <c r="AE26" s="309"/>
      <c r="AF26" s="309"/>
      <c r="AG26" s="309"/>
      <c r="AH26" s="309"/>
      <c r="AI26" s="309"/>
    </row>
    <row r="27" spans="1:35" ht="37.5" customHeight="1" x14ac:dyDescent="0.25">
      <c r="A27"/>
      <c r="B27" s="349" t="s">
        <v>194</v>
      </c>
      <c r="C27" s="349"/>
      <c r="D27" s="349"/>
      <c r="E27" s="309"/>
      <c r="F27" s="272">
        <f>F21/D13</f>
        <v>92227.530813888574</v>
      </c>
      <c r="G27" s="39"/>
      <c r="H27" s="39"/>
      <c r="I27" s="272">
        <f>I21/G13</f>
        <v>92163.45425827014</v>
      </c>
      <c r="J27" s="309"/>
      <c r="K27" s="309"/>
      <c r="L27" s="272">
        <f>L21/J13</f>
        <v>92163.45425827014</v>
      </c>
      <c r="M27" s="309"/>
      <c r="N27" s="309"/>
      <c r="O27" s="272">
        <f>O21/M13</f>
        <v>106966.6195000251</v>
      </c>
      <c r="P27" s="309"/>
      <c r="Q27" s="309"/>
      <c r="R27" s="272">
        <f>R21/P13</f>
        <v>98635.904961237713</v>
      </c>
      <c r="S27" s="309"/>
      <c r="T27" s="309"/>
      <c r="U27" s="272">
        <f>U21/S13</f>
        <v>113466.07004336688</v>
      </c>
      <c r="V27" s="309"/>
      <c r="W27" s="309"/>
      <c r="X27" s="272">
        <f>X21/V13</f>
        <v>105604.92046950085</v>
      </c>
      <c r="Y27" s="309"/>
      <c r="Z27" s="309"/>
      <c r="AA27" s="272">
        <f>AA21/Y13</f>
        <v>120435.086087437</v>
      </c>
      <c r="AB27" s="309"/>
      <c r="AC27" s="309"/>
      <c r="AD27" s="309"/>
      <c r="AE27" s="309"/>
      <c r="AF27" s="309"/>
      <c r="AG27" s="309"/>
      <c r="AH27" s="309"/>
      <c r="AI27" s="309"/>
    </row>
  </sheetData>
  <mergeCells count="76">
    <mergeCell ref="B27:D27"/>
    <mergeCell ref="Y12:Z12"/>
    <mergeCell ref="Y19:Z19"/>
    <mergeCell ref="B23:D23"/>
    <mergeCell ref="Y1:AA1"/>
    <mergeCell ref="Y2:Z2"/>
    <mergeCell ref="Y3:Z9"/>
    <mergeCell ref="AA3:AA9"/>
    <mergeCell ref="Y10:Z10"/>
    <mergeCell ref="Y11:Z11"/>
    <mergeCell ref="S12:T12"/>
    <mergeCell ref="S19:T19"/>
    <mergeCell ref="V1:X1"/>
    <mergeCell ref="V2:W2"/>
    <mergeCell ref="V3:W9"/>
    <mergeCell ref="X3:X9"/>
    <mergeCell ref="S1:U1"/>
    <mergeCell ref="S2:T2"/>
    <mergeCell ref="S3:T9"/>
    <mergeCell ref="U3:U9"/>
    <mergeCell ref="S10:T10"/>
    <mergeCell ref="P11:Q11"/>
    <mergeCell ref="P12:Q12"/>
    <mergeCell ref="P19:Q19"/>
    <mergeCell ref="V10:W10"/>
    <mergeCell ref="V11:W11"/>
    <mergeCell ref="V12:W12"/>
    <mergeCell ref="V19:W19"/>
    <mergeCell ref="S11:T11"/>
    <mergeCell ref="P1:R1"/>
    <mergeCell ref="P2:Q2"/>
    <mergeCell ref="P3:Q9"/>
    <mergeCell ref="R3:R9"/>
    <mergeCell ref="P10:Q10"/>
    <mergeCell ref="J19:K19"/>
    <mergeCell ref="J3:K9"/>
    <mergeCell ref="L3:L9"/>
    <mergeCell ref="M1:O1"/>
    <mergeCell ref="M2:N2"/>
    <mergeCell ref="M3:N9"/>
    <mergeCell ref="O3:O9"/>
    <mergeCell ref="M10:N10"/>
    <mergeCell ref="M11:N11"/>
    <mergeCell ref="M12:N12"/>
    <mergeCell ref="J10:K10"/>
    <mergeCell ref="J11:K11"/>
    <mergeCell ref="J12:K12"/>
    <mergeCell ref="J1:L1"/>
    <mergeCell ref="J2:K2"/>
    <mergeCell ref="M19:N19"/>
    <mergeCell ref="G10:H10"/>
    <mergeCell ref="G11:H11"/>
    <mergeCell ref="G12:H12"/>
    <mergeCell ref="G19:H19"/>
    <mergeCell ref="A1:F1"/>
    <mergeCell ref="G1:I1"/>
    <mergeCell ref="G2:H2"/>
    <mergeCell ref="G3:H3"/>
    <mergeCell ref="G4:H4"/>
    <mergeCell ref="G5:H5"/>
    <mergeCell ref="G6:H6"/>
    <mergeCell ref="G7:H7"/>
    <mergeCell ref="G8:H8"/>
    <mergeCell ref="G9:H9"/>
    <mergeCell ref="D2:E2"/>
    <mergeCell ref="D3:E3"/>
    <mergeCell ref="D4:E4"/>
    <mergeCell ref="D5:E5"/>
    <mergeCell ref="D6:E6"/>
    <mergeCell ref="D7:E7"/>
    <mergeCell ref="B25:D25"/>
    <mergeCell ref="D8:E8"/>
    <mergeCell ref="D9:E9"/>
    <mergeCell ref="D10:E10"/>
    <mergeCell ref="D11:E11"/>
    <mergeCell ref="D12:E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D97A8-5CAF-4C45-B628-E95FAF3982B1}">
  <dimension ref="A1:P126"/>
  <sheetViews>
    <sheetView topLeftCell="A107" workbookViewId="0">
      <selection activeCell="G22" sqref="G22"/>
    </sheetView>
  </sheetViews>
  <sheetFormatPr defaultRowHeight="15" x14ac:dyDescent="0.25"/>
  <cols>
    <col min="1" max="1" width="7.85546875" customWidth="1"/>
    <col min="2" max="2" width="52.5703125" customWidth="1"/>
    <col min="3" max="3" width="7.7109375" customWidth="1"/>
    <col min="4" max="4" width="9.7109375" customWidth="1"/>
    <col min="5" max="5" width="4.85546875" customWidth="1"/>
    <col min="6" max="6" width="23" customWidth="1"/>
    <col min="7" max="7" width="29.140625" customWidth="1"/>
    <col min="8" max="8" width="22.7109375" customWidth="1"/>
    <col min="9" max="9" width="25.5703125" customWidth="1"/>
  </cols>
  <sheetData>
    <row r="1" spans="1:16" ht="15.75" thickBot="1" x14ac:dyDescent="0.3">
      <c r="A1" s="275" t="s">
        <v>169</v>
      </c>
      <c r="B1" s="275"/>
      <c r="C1" s="276"/>
      <c r="D1" s="276"/>
      <c r="E1" s="276"/>
      <c r="F1" s="276"/>
    </row>
    <row r="2" spans="1:16" ht="14.25" customHeight="1" thickBot="1" x14ac:dyDescent="0.3">
      <c r="A2" s="54" t="s">
        <v>58</v>
      </c>
      <c r="B2" s="55" t="s">
        <v>73</v>
      </c>
      <c r="C2" s="56" t="s">
        <v>18</v>
      </c>
      <c r="D2" s="320" t="s">
        <v>21</v>
      </c>
      <c r="E2" s="321"/>
      <c r="F2" s="57" t="s">
        <v>32</v>
      </c>
    </row>
    <row r="3" spans="1:16" x14ac:dyDescent="0.25">
      <c r="A3" s="81">
        <v>1</v>
      </c>
      <c r="B3" s="84" t="s">
        <v>0</v>
      </c>
      <c r="C3" s="85" t="s">
        <v>19</v>
      </c>
      <c r="D3" s="322">
        <f>404.352+9.256</f>
        <v>413.60799999999995</v>
      </c>
      <c r="E3" s="323"/>
      <c r="F3" s="86">
        <v>10022991.91</v>
      </c>
    </row>
    <row r="4" spans="1:16" x14ac:dyDescent="0.25">
      <c r="A4" s="82">
        <v>2</v>
      </c>
      <c r="B4" s="87" t="s">
        <v>163</v>
      </c>
      <c r="C4" s="88" t="s">
        <v>19</v>
      </c>
      <c r="D4" s="322">
        <f>676.624+295.152</f>
        <v>971.77600000000007</v>
      </c>
      <c r="E4" s="323"/>
      <c r="F4" s="89">
        <f>28449520.75+12410042.86</f>
        <v>40859563.609999999</v>
      </c>
    </row>
    <row r="5" spans="1:16" x14ac:dyDescent="0.25">
      <c r="A5" s="82">
        <v>3</v>
      </c>
      <c r="B5" s="87" t="s">
        <v>8</v>
      </c>
      <c r="C5" s="88" t="s">
        <v>19</v>
      </c>
      <c r="D5" s="339">
        <v>284.85599999999999</v>
      </c>
      <c r="E5" s="340"/>
      <c r="F5" s="89">
        <v>29847559.98</v>
      </c>
    </row>
    <row r="6" spans="1:16" x14ac:dyDescent="0.25">
      <c r="A6" s="82">
        <v>4</v>
      </c>
      <c r="B6" s="87" t="s">
        <v>1</v>
      </c>
      <c r="C6" s="88" t="s">
        <v>19</v>
      </c>
      <c r="D6" s="339">
        <v>103.27200000000001</v>
      </c>
      <c r="E6" s="340"/>
      <c r="F6" s="89">
        <v>6218924.8699999992</v>
      </c>
    </row>
    <row r="7" spans="1:16" x14ac:dyDescent="0.25">
      <c r="A7" s="82">
        <v>5</v>
      </c>
      <c r="B7" s="87" t="s">
        <v>2</v>
      </c>
      <c r="C7" s="88" t="s">
        <v>19</v>
      </c>
      <c r="D7" s="339">
        <v>66.872</v>
      </c>
      <c r="E7" s="340"/>
      <c r="F7" s="89">
        <v>4525782.0099999988</v>
      </c>
    </row>
    <row r="8" spans="1:16" x14ac:dyDescent="0.25">
      <c r="A8" s="82">
        <v>6</v>
      </c>
      <c r="B8" s="87" t="s">
        <v>3</v>
      </c>
      <c r="C8" s="88" t="s">
        <v>19</v>
      </c>
      <c r="D8" s="339">
        <v>233.27199999999999</v>
      </c>
      <c r="E8" s="340"/>
      <c r="F8" s="89">
        <v>17401032.069999997</v>
      </c>
    </row>
    <row r="9" spans="1:16" ht="15.75" thickBot="1" x14ac:dyDescent="0.3">
      <c r="A9" s="83">
        <v>7</v>
      </c>
      <c r="B9" s="90" t="s">
        <v>4</v>
      </c>
      <c r="C9" s="91" t="s">
        <v>19</v>
      </c>
      <c r="D9" s="341">
        <v>4.3680000000000003</v>
      </c>
      <c r="E9" s="342"/>
      <c r="F9" s="92">
        <v>714028.58000000007</v>
      </c>
    </row>
    <row r="10" spans="1:16" ht="15.75" thickTop="1" x14ac:dyDescent="0.25">
      <c r="A10" s="53">
        <v>8</v>
      </c>
      <c r="B10" s="50" t="s">
        <v>140</v>
      </c>
      <c r="C10" s="42" t="s">
        <v>29</v>
      </c>
      <c r="D10" s="350" t="s">
        <v>166</v>
      </c>
      <c r="E10" s="351"/>
      <c r="F10" s="43">
        <v>3704032.4099999992</v>
      </c>
    </row>
    <row r="11" spans="1:16" x14ac:dyDescent="0.25">
      <c r="A11" s="52">
        <v>9</v>
      </c>
      <c r="B11" s="51" t="s">
        <v>28</v>
      </c>
      <c r="C11" s="40" t="s">
        <v>29</v>
      </c>
      <c r="D11" s="352" t="s">
        <v>167</v>
      </c>
      <c r="E11" s="353"/>
      <c r="F11" s="29">
        <v>15227354.290000003</v>
      </c>
    </row>
    <row r="12" spans="1:16" ht="15.75" thickBot="1" x14ac:dyDescent="0.3">
      <c r="A12" s="70">
        <v>10</v>
      </c>
      <c r="B12" s="71" t="s">
        <v>17</v>
      </c>
      <c r="C12" s="72" t="s">
        <v>20</v>
      </c>
      <c r="D12" s="347">
        <f>47.6596*100</f>
        <v>4765.96</v>
      </c>
      <c r="E12" s="348"/>
      <c r="F12" s="73">
        <v>1105733.3899999999</v>
      </c>
    </row>
    <row r="13" spans="1:16" ht="1.5" customHeight="1" thickBot="1" x14ac:dyDescent="0.3">
      <c r="A13" s="74"/>
      <c r="B13" s="75"/>
      <c r="C13" s="76"/>
      <c r="D13" s="77"/>
      <c r="E13" s="77"/>
      <c r="F13" s="78">
        <v>1105733.3899999999</v>
      </c>
    </row>
    <row r="14" spans="1:16" ht="15.75" thickBot="1" x14ac:dyDescent="0.3">
      <c r="A14" s="69">
        <v>11</v>
      </c>
      <c r="B14" s="59" t="s">
        <v>22</v>
      </c>
      <c r="C14" s="60"/>
      <c r="D14" s="271">
        <f>SUM(D3:E9)</f>
        <v>2078.0239999999999</v>
      </c>
      <c r="E14" s="62" t="s">
        <v>19</v>
      </c>
      <c r="F14" s="63">
        <f>SUM(F3:F12)</f>
        <v>129627003.12</v>
      </c>
    </row>
    <row r="15" spans="1:16" ht="15.75" thickBot="1" x14ac:dyDescent="0.3">
      <c r="A15" s="67">
        <v>12</v>
      </c>
      <c r="B15" s="58" t="s">
        <v>23</v>
      </c>
      <c r="C15" s="41"/>
      <c r="D15" s="45"/>
      <c r="E15" s="46"/>
      <c r="F15" s="273">
        <f>F14*0.03</f>
        <v>3888810.0935999998</v>
      </c>
    </row>
    <row r="16" spans="1:16" x14ac:dyDescent="0.25">
      <c r="A16" s="265">
        <v>13</v>
      </c>
      <c r="B16" s="266" t="s">
        <v>36</v>
      </c>
      <c r="C16" s="267"/>
      <c r="D16" s="268"/>
      <c r="E16" s="269"/>
      <c r="F16" s="270">
        <f>F14+F15</f>
        <v>133515813.21360001</v>
      </c>
      <c r="J16" s="106"/>
      <c r="K16" s="106"/>
      <c r="L16" s="106"/>
      <c r="M16" s="106"/>
      <c r="N16" s="106"/>
      <c r="O16" s="106"/>
      <c r="P16" s="106"/>
    </row>
    <row r="17" spans="1:9" ht="15.75" thickBot="1" x14ac:dyDescent="0.3">
      <c r="A17" s="68">
        <v>14</v>
      </c>
      <c r="B17" s="64" t="s">
        <v>159</v>
      </c>
      <c r="C17" s="263"/>
      <c r="D17" s="65"/>
      <c r="E17" s="264"/>
      <c r="F17" s="66">
        <v>159709185.41</v>
      </c>
      <c r="G17" s="380" t="s">
        <v>168</v>
      </c>
      <c r="H17" s="381"/>
      <c r="I17" s="381"/>
    </row>
    <row r="18" spans="1:9" ht="25.5" customHeight="1" thickBot="1" x14ac:dyDescent="0.3">
      <c r="A18" s="67">
        <v>15</v>
      </c>
      <c r="B18" s="58" t="s">
        <v>33</v>
      </c>
      <c r="C18" s="41"/>
      <c r="D18" s="45"/>
      <c r="E18" s="46"/>
      <c r="F18" s="47">
        <v>31941837.082000002</v>
      </c>
      <c r="G18" s="274" t="s">
        <v>160</v>
      </c>
      <c r="H18" s="274" t="s">
        <v>161</v>
      </c>
      <c r="I18" s="274" t="s">
        <v>162</v>
      </c>
    </row>
    <row r="19" spans="1:9" ht="15.75" thickBot="1" x14ac:dyDescent="0.3">
      <c r="A19" s="69">
        <v>16</v>
      </c>
      <c r="B19" s="59" t="s">
        <v>34</v>
      </c>
      <c r="C19" s="60"/>
      <c r="D19" s="61"/>
      <c r="E19" s="62"/>
      <c r="F19" s="107">
        <v>191651022.49199998</v>
      </c>
      <c r="G19" s="272">
        <v>75700.429999999993</v>
      </c>
      <c r="H19" s="272">
        <v>89541.29</v>
      </c>
      <c r="I19" s="272">
        <f>F19/D14</f>
        <v>92227.530813888574</v>
      </c>
    </row>
    <row r="20" spans="1:9" ht="16.5" thickBot="1" x14ac:dyDescent="0.3">
      <c r="A20" s="275" t="s">
        <v>170</v>
      </c>
      <c r="B20" s="275"/>
      <c r="C20" s="276"/>
      <c r="D20" s="276"/>
      <c r="E20" s="276"/>
      <c r="F20" s="276"/>
    </row>
    <row r="21" spans="1:9" ht="20.25" customHeight="1" thickBot="1" x14ac:dyDescent="0.3">
      <c r="A21" s="54" t="s">
        <v>58</v>
      </c>
      <c r="B21" s="55" t="s">
        <v>73</v>
      </c>
      <c r="C21" s="56" t="s">
        <v>18</v>
      </c>
      <c r="D21" s="320" t="s">
        <v>21</v>
      </c>
      <c r="E21" s="321"/>
      <c r="F21" s="57" t="s">
        <v>32</v>
      </c>
    </row>
    <row r="22" spans="1:9" x14ac:dyDescent="0.25">
      <c r="A22" s="81">
        <v>1</v>
      </c>
      <c r="B22" s="84" t="s">
        <v>0</v>
      </c>
      <c r="C22" s="85" t="s">
        <v>19</v>
      </c>
      <c r="D22" s="322">
        <v>292.42</v>
      </c>
      <c r="E22" s="323"/>
      <c r="F22" s="86">
        <v>7165777.4999999963</v>
      </c>
    </row>
    <row r="23" spans="1:9" x14ac:dyDescent="0.25">
      <c r="A23" s="82">
        <v>2</v>
      </c>
      <c r="B23" s="87" t="s">
        <v>163</v>
      </c>
      <c r="C23" s="88" t="s">
        <v>19</v>
      </c>
      <c r="D23" s="322">
        <f>941.29+53.14</f>
        <v>994.43</v>
      </c>
      <c r="E23" s="323"/>
      <c r="F23" s="89">
        <f>39932164.78+2234339.1</f>
        <v>42166503.880000003</v>
      </c>
    </row>
    <row r="24" spans="1:9" x14ac:dyDescent="0.25">
      <c r="A24" s="82">
        <v>3</v>
      </c>
      <c r="B24" s="87" t="s">
        <v>8</v>
      </c>
      <c r="C24" s="88" t="s">
        <v>19</v>
      </c>
      <c r="D24" s="339">
        <v>213.17</v>
      </c>
      <c r="E24" s="340"/>
      <c r="F24" s="89">
        <v>22336213.16</v>
      </c>
    </row>
    <row r="25" spans="1:9" x14ac:dyDescent="0.25">
      <c r="A25" s="82">
        <v>4</v>
      </c>
      <c r="B25" s="87" t="s">
        <v>1</v>
      </c>
      <c r="C25" s="88" t="s">
        <v>19</v>
      </c>
      <c r="D25" s="339">
        <v>61.69</v>
      </c>
      <c r="E25" s="340"/>
      <c r="F25" s="89">
        <v>3714903.1500000004</v>
      </c>
    </row>
    <row r="26" spans="1:9" x14ac:dyDescent="0.25">
      <c r="A26" s="82">
        <v>5</v>
      </c>
      <c r="B26" s="87" t="s">
        <v>2</v>
      </c>
      <c r="C26" s="88" t="s">
        <v>19</v>
      </c>
      <c r="D26" s="339">
        <v>41.95</v>
      </c>
      <c r="E26" s="340"/>
      <c r="F26" s="89">
        <v>2839000</v>
      </c>
    </row>
    <row r="27" spans="1:9" x14ac:dyDescent="0.25">
      <c r="A27" s="82">
        <v>6</v>
      </c>
      <c r="B27" s="87" t="s">
        <v>3</v>
      </c>
      <c r="C27" s="88" t="s">
        <v>19</v>
      </c>
      <c r="D27" s="339">
        <v>182.95</v>
      </c>
      <c r="E27" s="340"/>
      <c r="F27" s="89">
        <v>13647239.470000003</v>
      </c>
    </row>
    <row r="28" spans="1:9" ht="15.75" thickBot="1" x14ac:dyDescent="0.3">
      <c r="A28" s="83">
        <v>7</v>
      </c>
      <c r="B28" s="90" t="s">
        <v>4</v>
      </c>
      <c r="C28" s="91" t="s">
        <v>19</v>
      </c>
      <c r="D28" s="341">
        <v>5.08</v>
      </c>
      <c r="E28" s="342"/>
      <c r="F28" s="92">
        <v>831105.78</v>
      </c>
    </row>
    <row r="29" spans="1:9" ht="15.75" thickTop="1" x14ac:dyDescent="0.25">
      <c r="A29" s="53">
        <v>8</v>
      </c>
      <c r="B29" s="50" t="s">
        <v>140</v>
      </c>
      <c r="C29" s="42" t="s">
        <v>29</v>
      </c>
      <c r="D29" s="382" t="s">
        <v>164</v>
      </c>
      <c r="E29" s="383"/>
      <c r="F29" s="43">
        <v>3807347.4499999997</v>
      </c>
    </row>
    <row r="30" spans="1:9" x14ac:dyDescent="0.25">
      <c r="A30" s="52">
        <v>9</v>
      </c>
      <c r="B30" s="51" t="s">
        <v>28</v>
      </c>
      <c r="C30" s="40" t="s">
        <v>29</v>
      </c>
      <c r="D30" s="384" t="s">
        <v>165</v>
      </c>
      <c r="E30" s="359"/>
      <c r="F30" s="29">
        <v>14168223.84</v>
      </c>
    </row>
    <row r="31" spans="1:9" ht="15.75" thickBot="1" x14ac:dyDescent="0.3">
      <c r="A31" s="70">
        <v>10</v>
      </c>
      <c r="B31" s="71" t="s">
        <v>17</v>
      </c>
      <c r="C31" s="72" t="s">
        <v>20</v>
      </c>
      <c r="D31" s="347">
        <v>4765.96</v>
      </c>
      <c r="E31" s="348"/>
      <c r="F31" s="73">
        <v>1105733.3899999999</v>
      </c>
    </row>
    <row r="32" spans="1:9" ht="1.5" customHeight="1" thickBot="1" x14ac:dyDescent="0.3">
      <c r="A32" s="74"/>
      <c r="B32" s="75"/>
      <c r="C32" s="76"/>
      <c r="D32" s="77"/>
      <c r="E32" s="77"/>
      <c r="F32" s="78">
        <v>1105733.3899999999</v>
      </c>
    </row>
    <row r="33" spans="1:16" ht="15.75" thickBot="1" x14ac:dyDescent="0.3">
      <c r="A33" s="69">
        <v>11</v>
      </c>
      <c r="B33" s="59" t="s">
        <v>22</v>
      </c>
      <c r="C33" s="60"/>
      <c r="D33" s="271">
        <f>SUM(D22:E28)</f>
        <v>1791.69</v>
      </c>
      <c r="E33" s="62" t="s">
        <v>19</v>
      </c>
      <c r="F33" s="63">
        <f>SUM(F22:F31)</f>
        <v>111782047.62</v>
      </c>
    </row>
    <row r="34" spans="1:16" ht="15.75" thickBot="1" x14ac:dyDescent="0.3">
      <c r="A34" s="67">
        <v>12</v>
      </c>
      <c r="B34" s="58" t="s">
        <v>23</v>
      </c>
      <c r="C34" s="41"/>
      <c r="D34" s="45"/>
      <c r="E34" s="46"/>
      <c r="F34" s="273">
        <f>F33*0.03</f>
        <v>3353461.4286000002</v>
      </c>
    </row>
    <row r="35" spans="1:16" x14ac:dyDescent="0.25">
      <c r="A35" s="265">
        <v>13</v>
      </c>
      <c r="B35" s="266" t="s">
        <v>36</v>
      </c>
      <c r="C35" s="267"/>
      <c r="D35" s="268"/>
      <c r="E35" s="269"/>
      <c r="F35" s="270">
        <f>F33+F34</f>
        <v>115135509.0486</v>
      </c>
      <c r="J35" s="106"/>
      <c r="K35" s="106"/>
      <c r="L35" s="106"/>
      <c r="M35" s="106"/>
      <c r="N35" s="106"/>
      <c r="O35" s="106"/>
      <c r="P35" s="106"/>
    </row>
    <row r="36" spans="1:16" ht="15.75" thickBot="1" x14ac:dyDescent="0.3">
      <c r="A36" s="68">
        <v>14</v>
      </c>
      <c r="B36" s="64" t="s">
        <v>159</v>
      </c>
      <c r="C36" s="263"/>
      <c r="D36" s="65"/>
      <c r="E36" s="264"/>
      <c r="F36" s="66">
        <v>137606949.4666667</v>
      </c>
      <c r="G36" s="380" t="s">
        <v>168</v>
      </c>
      <c r="H36" s="381"/>
      <c r="I36" s="381"/>
    </row>
    <row r="37" spans="1:16" ht="25.5" customHeight="1" thickBot="1" x14ac:dyDescent="0.3">
      <c r="A37" s="67">
        <v>15</v>
      </c>
      <c r="B37" s="58" t="s">
        <v>33</v>
      </c>
      <c r="C37" s="41"/>
      <c r="D37" s="45"/>
      <c r="E37" s="46"/>
      <c r="F37" s="47">
        <f>F36*0.2</f>
        <v>27521389.893333342</v>
      </c>
      <c r="G37" s="274" t="s">
        <v>160</v>
      </c>
      <c r="H37" s="274" t="s">
        <v>161</v>
      </c>
      <c r="I37" s="274" t="s">
        <v>162</v>
      </c>
    </row>
    <row r="38" spans="1:16" ht="15.75" thickBot="1" x14ac:dyDescent="0.3">
      <c r="A38" s="69">
        <v>16</v>
      </c>
      <c r="B38" s="59" t="s">
        <v>34</v>
      </c>
      <c r="C38" s="60"/>
      <c r="D38" s="61"/>
      <c r="E38" s="62"/>
      <c r="F38" s="107">
        <f>F36+F37</f>
        <v>165128339.36000004</v>
      </c>
      <c r="G38" s="272">
        <v>74204.92</v>
      </c>
      <c r="H38" s="272">
        <v>89479.08</v>
      </c>
      <c r="I38" s="272">
        <f>F38/D33</f>
        <v>92163.45425827014</v>
      </c>
    </row>
    <row r="39" spans="1:16" ht="15.75" thickBot="1" x14ac:dyDescent="0.3">
      <c r="A39" s="275" t="s">
        <v>171</v>
      </c>
      <c r="B39" s="275"/>
      <c r="C39" s="276"/>
      <c r="D39" s="276"/>
      <c r="E39" s="276"/>
      <c r="F39" s="276"/>
    </row>
    <row r="40" spans="1:16" ht="20.25" customHeight="1" thickBot="1" x14ac:dyDescent="0.3">
      <c r="A40" s="54" t="s">
        <v>58</v>
      </c>
      <c r="B40" s="55" t="s">
        <v>73</v>
      </c>
      <c r="C40" s="56" t="s">
        <v>18</v>
      </c>
      <c r="D40" s="320" t="s">
        <v>21</v>
      </c>
      <c r="E40" s="321"/>
      <c r="F40" s="57" t="s">
        <v>32</v>
      </c>
    </row>
    <row r="41" spans="1:16" ht="36" customHeight="1" thickBot="1" x14ac:dyDescent="0.3">
      <c r="A41" s="278" t="s">
        <v>172</v>
      </c>
      <c r="B41" s="279" t="s">
        <v>47</v>
      </c>
      <c r="C41" s="280" t="s">
        <v>19</v>
      </c>
      <c r="D41" s="385">
        <v>1791.69</v>
      </c>
      <c r="E41" s="386"/>
      <c r="F41" s="281">
        <v>139860049.75999999</v>
      </c>
    </row>
    <row r="42" spans="1:16" ht="15.75" thickTop="1" x14ac:dyDescent="0.25">
      <c r="A42" s="53">
        <v>8</v>
      </c>
      <c r="B42" s="50" t="s">
        <v>140</v>
      </c>
      <c r="C42" s="42" t="s">
        <v>29</v>
      </c>
      <c r="D42" s="382" t="s">
        <v>164</v>
      </c>
      <c r="E42" s="383"/>
      <c r="F42" s="43">
        <v>3807347.4499999997</v>
      </c>
    </row>
    <row r="43" spans="1:16" x14ac:dyDescent="0.25">
      <c r="A43" s="52">
        <v>9</v>
      </c>
      <c r="B43" s="51" t="s">
        <v>28</v>
      </c>
      <c r="C43" s="40" t="s">
        <v>29</v>
      </c>
      <c r="D43" s="384" t="s">
        <v>165</v>
      </c>
      <c r="E43" s="359"/>
      <c r="F43" s="29">
        <v>14168223.84</v>
      </c>
    </row>
    <row r="44" spans="1:16" ht="15.75" thickBot="1" x14ac:dyDescent="0.3">
      <c r="A44" s="70">
        <v>10</v>
      </c>
      <c r="B44" s="71" t="s">
        <v>17</v>
      </c>
      <c r="C44" s="72" t="s">
        <v>20</v>
      </c>
      <c r="D44" s="347">
        <v>4765.96</v>
      </c>
      <c r="E44" s="348"/>
      <c r="F44" s="73">
        <v>1105733.3899999999</v>
      </c>
    </row>
    <row r="45" spans="1:16" ht="1.5" customHeight="1" thickBot="1" x14ac:dyDescent="0.3">
      <c r="A45" s="74"/>
      <c r="B45" s="75"/>
      <c r="C45" s="76"/>
      <c r="D45" s="77"/>
      <c r="E45" s="77"/>
      <c r="F45" s="78">
        <v>1105733.3899999999</v>
      </c>
    </row>
    <row r="46" spans="1:16" ht="15.75" thickBot="1" x14ac:dyDescent="0.3">
      <c r="A46" s="69">
        <v>11</v>
      </c>
      <c r="B46" s="59" t="s">
        <v>22</v>
      </c>
      <c r="C46" s="60"/>
      <c r="D46" s="271">
        <f>SUM(D41:E41)</f>
        <v>1791.69</v>
      </c>
      <c r="E46" s="62" t="s">
        <v>19</v>
      </c>
      <c r="F46" s="63">
        <f>SUM(F41:F44)</f>
        <v>158941354.43999997</v>
      </c>
    </row>
    <row r="47" spans="1:16" ht="15.75" thickBot="1" x14ac:dyDescent="0.3">
      <c r="A47" s="67">
        <v>12</v>
      </c>
      <c r="B47" s="58" t="s">
        <v>23</v>
      </c>
      <c r="C47" s="41"/>
      <c r="D47" s="45"/>
      <c r="E47" s="46"/>
      <c r="F47" s="273">
        <f>F46*0.03</f>
        <v>4768240.6331999991</v>
      </c>
    </row>
    <row r="48" spans="1:16" x14ac:dyDescent="0.25">
      <c r="A48" s="265">
        <v>13</v>
      </c>
      <c r="B48" s="266" t="s">
        <v>36</v>
      </c>
      <c r="C48" s="267"/>
      <c r="D48" s="268"/>
      <c r="E48" s="269"/>
      <c r="F48" s="270">
        <f>F46+F47</f>
        <v>163709595.07319996</v>
      </c>
      <c r="J48" s="106"/>
      <c r="K48" s="106"/>
      <c r="L48" s="106"/>
      <c r="M48" s="106"/>
      <c r="N48" s="106"/>
      <c r="O48" s="106"/>
      <c r="P48" s="106"/>
    </row>
    <row r="49" spans="1:16" ht="15.75" thickBot="1" x14ac:dyDescent="0.3">
      <c r="A49" s="282">
        <v>14</v>
      </c>
      <c r="B49" s="64" t="s">
        <v>173</v>
      </c>
      <c r="C49" s="263"/>
      <c r="D49" s="65"/>
      <c r="E49" s="264"/>
      <c r="F49" s="66">
        <v>137606949.4666667</v>
      </c>
      <c r="G49" s="380" t="s">
        <v>168</v>
      </c>
      <c r="H49" s="381"/>
      <c r="I49" s="381"/>
    </row>
    <row r="50" spans="1:16" ht="25.5" customHeight="1" thickBot="1" x14ac:dyDescent="0.3">
      <c r="A50" s="67">
        <v>15</v>
      </c>
      <c r="B50" s="58" t="s">
        <v>33</v>
      </c>
      <c r="C50" s="41"/>
      <c r="D50" s="45"/>
      <c r="E50" s="46"/>
      <c r="F50" s="47">
        <f>F49*0.2</f>
        <v>27521389.893333342</v>
      </c>
      <c r="G50" s="274" t="s">
        <v>160</v>
      </c>
      <c r="H50" s="274" t="s">
        <v>161</v>
      </c>
      <c r="I50" s="274" t="s">
        <v>162</v>
      </c>
    </row>
    <row r="51" spans="1:16" ht="15.75" thickBot="1" x14ac:dyDescent="0.3">
      <c r="A51" s="69">
        <v>16</v>
      </c>
      <c r="B51" s="59" t="s">
        <v>34</v>
      </c>
      <c r="C51" s="60"/>
      <c r="D51" s="61"/>
      <c r="E51" s="62"/>
      <c r="F51" s="107">
        <f>F49+F50</f>
        <v>165128339.36000004</v>
      </c>
      <c r="G51" s="272">
        <v>78736.899999999994</v>
      </c>
      <c r="H51" s="272">
        <v>89479.08</v>
      </c>
      <c r="I51" s="272">
        <f>F51/D46</f>
        <v>92163.45425827014</v>
      </c>
    </row>
    <row r="52" spans="1:16" ht="15.75" thickBot="1" x14ac:dyDescent="0.3">
      <c r="A52" s="275" t="s">
        <v>174</v>
      </c>
      <c r="B52" s="275"/>
      <c r="C52" s="276"/>
      <c r="D52" s="276"/>
      <c r="E52" s="276"/>
      <c r="F52" s="276"/>
    </row>
    <row r="53" spans="1:16" ht="19.5" customHeight="1" thickBot="1" x14ac:dyDescent="0.3">
      <c r="A53" s="54" t="s">
        <v>58</v>
      </c>
      <c r="B53" s="55" t="s">
        <v>73</v>
      </c>
      <c r="C53" s="56" t="s">
        <v>18</v>
      </c>
      <c r="D53" s="320" t="s">
        <v>21</v>
      </c>
      <c r="E53" s="321"/>
      <c r="F53" s="57" t="s">
        <v>32</v>
      </c>
    </row>
    <row r="54" spans="1:16" ht="36" customHeight="1" thickBot="1" x14ac:dyDescent="0.3">
      <c r="A54" s="278" t="s">
        <v>172</v>
      </c>
      <c r="B54" s="279" t="s">
        <v>47</v>
      </c>
      <c r="C54" s="280" t="s">
        <v>19</v>
      </c>
      <c r="D54" s="385">
        <v>1791.69</v>
      </c>
      <c r="E54" s="386"/>
      <c r="F54" s="281">
        <v>139860049.75999999</v>
      </c>
    </row>
    <row r="55" spans="1:16" ht="15.75" thickTop="1" x14ac:dyDescent="0.25">
      <c r="A55" s="53">
        <v>8</v>
      </c>
      <c r="B55" s="50" t="s">
        <v>140</v>
      </c>
      <c r="C55" s="42" t="s">
        <v>29</v>
      </c>
      <c r="D55" s="382" t="s">
        <v>164</v>
      </c>
      <c r="E55" s="383"/>
      <c r="F55" s="43">
        <v>3807347.4499999997</v>
      </c>
    </row>
    <row r="56" spans="1:16" x14ac:dyDescent="0.25">
      <c r="A56" s="52">
        <v>9</v>
      </c>
      <c r="B56" s="51" t="s">
        <v>28</v>
      </c>
      <c r="C56" s="40" t="s">
        <v>29</v>
      </c>
      <c r="D56" s="384" t="s">
        <v>165</v>
      </c>
      <c r="E56" s="359"/>
      <c r="F56" s="29">
        <v>14168223.84</v>
      </c>
    </row>
    <row r="57" spans="1:16" ht="15.75" thickBot="1" x14ac:dyDescent="0.3">
      <c r="A57" s="70">
        <v>10</v>
      </c>
      <c r="B57" s="71" t="s">
        <v>17</v>
      </c>
      <c r="C57" s="72" t="s">
        <v>20</v>
      </c>
      <c r="D57" s="347">
        <v>4765.96</v>
      </c>
      <c r="E57" s="348"/>
      <c r="F57" s="73">
        <v>1105733.3899999999</v>
      </c>
    </row>
    <row r="58" spans="1:16" ht="1.5" customHeight="1" thickBot="1" x14ac:dyDescent="0.3">
      <c r="A58" s="74"/>
      <c r="B58" s="75"/>
      <c r="C58" s="76"/>
      <c r="D58" s="77"/>
      <c r="E58" s="77"/>
      <c r="F58" s="78">
        <v>1105733.3899999999</v>
      </c>
    </row>
    <row r="59" spans="1:16" ht="15.75" thickBot="1" x14ac:dyDescent="0.3">
      <c r="A59" s="69">
        <v>11</v>
      </c>
      <c r="B59" s="59" t="s">
        <v>22</v>
      </c>
      <c r="C59" s="60"/>
      <c r="D59" s="271">
        <f>SUM(D54:E54)</f>
        <v>1791.69</v>
      </c>
      <c r="E59" s="62" t="s">
        <v>19</v>
      </c>
      <c r="F59" s="63">
        <f>SUM(F54:F57)</f>
        <v>158941354.43999997</v>
      </c>
    </row>
    <row r="60" spans="1:16" ht="15.75" thickBot="1" x14ac:dyDescent="0.3">
      <c r="A60" s="67">
        <v>12</v>
      </c>
      <c r="B60" s="58" t="s">
        <v>23</v>
      </c>
      <c r="C60" s="41"/>
      <c r="D60" s="45"/>
      <c r="E60" s="46"/>
      <c r="F60" s="273">
        <f>F59*0.03</f>
        <v>4768240.6331999991</v>
      </c>
    </row>
    <row r="61" spans="1:16" x14ac:dyDescent="0.25">
      <c r="A61" s="265">
        <v>13</v>
      </c>
      <c r="B61" s="266" t="s">
        <v>36</v>
      </c>
      <c r="C61" s="267"/>
      <c r="D61" s="268"/>
      <c r="E61" s="269"/>
      <c r="F61" s="270">
        <f>F59+F60</f>
        <v>163709595.07319996</v>
      </c>
      <c r="J61" s="106"/>
      <c r="K61" s="106"/>
      <c r="L61" s="106"/>
      <c r="M61" s="106"/>
      <c r="N61" s="106"/>
      <c r="O61" s="106"/>
      <c r="P61" s="106"/>
    </row>
    <row r="62" spans="1:16" ht="15.75" thickBot="1" x14ac:dyDescent="0.3">
      <c r="A62" s="282">
        <v>14</v>
      </c>
      <c r="B62" s="64" t="s">
        <v>175</v>
      </c>
      <c r="C62" s="263"/>
      <c r="D62" s="65"/>
      <c r="E62" s="264"/>
      <c r="F62" s="66">
        <v>159709185.41</v>
      </c>
      <c r="G62" s="380" t="s">
        <v>168</v>
      </c>
      <c r="H62" s="381"/>
      <c r="I62" s="381"/>
    </row>
    <row r="63" spans="1:16" ht="25.5" customHeight="1" thickBot="1" x14ac:dyDescent="0.3">
      <c r="A63" s="67">
        <v>15</v>
      </c>
      <c r="B63" s="58" t="s">
        <v>33</v>
      </c>
      <c r="C63" s="41"/>
      <c r="D63" s="45"/>
      <c r="E63" s="46"/>
      <c r="F63" s="47">
        <f>F62*0.2</f>
        <v>31941837.082000002</v>
      </c>
      <c r="G63" s="274" t="s">
        <v>160</v>
      </c>
      <c r="H63" s="274" t="s">
        <v>161</v>
      </c>
      <c r="I63" s="274" t="s">
        <v>162</v>
      </c>
    </row>
    <row r="64" spans="1:16" ht="15.75" thickBot="1" x14ac:dyDescent="0.3">
      <c r="A64" s="69">
        <v>16</v>
      </c>
      <c r="B64" s="59" t="s">
        <v>34</v>
      </c>
      <c r="C64" s="60"/>
      <c r="D64" s="61"/>
      <c r="E64" s="62"/>
      <c r="F64" s="107">
        <f>F62+F63</f>
        <v>191651022.49199998</v>
      </c>
      <c r="G64" s="272">
        <v>91383.51</v>
      </c>
      <c r="H64" s="272">
        <v>103851.09</v>
      </c>
      <c r="I64" s="272">
        <f>F64/D59</f>
        <v>106966.6195000251</v>
      </c>
    </row>
    <row r="65" spans="1:16" ht="15.75" thickBot="1" x14ac:dyDescent="0.3">
      <c r="A65" s="275" t="s">
        <v>177</v>
      </c>
      <c r="B65" s="275"/>
      <c r="C65" s="276"/>
      <c r="D65" s="276"/>
      <c r="E65" s="276"/>
      <c r="F65" s="276"/>
    </row>
    <row r="66" spans="1:16" ht="20.25" customHeight="1" thickBot="1" x14ac:dyDescent="0.3">
      <c r="A66" s="54" t="s">
        <v>58</v>
      </c>
      <c r="B66" s="55" t="s">
        <v>73</v>
      </c>
      <c r="C66" s="56" t="s">
        <v>18</v>
      </c>
      <c r="D66" s="320" t="s">
        <v>21</v>
      </c>
      <c r="E66" s="321"/>
      <c r="F66" s="57" t="s">
        <v>32</v>
      </c>
    </row>
    <row r="67" spans="1:16" ht="36" customHeight="1" thickBot="1" x14ac:dyDescent="0.3">
      <c r="A67" s="278" t="s">
        <v>172</v>
      </c>
      <c r="B67" s="279" t="s">
        <v>47</v>
      </c>
      <c r="C67" s="280" t="s">
        <v>19</v>
      </c>
      <c r="D67" s="385">
        <v>1791.69</v>
      </c>
      <c r="E67" s="386"/>
      <c r="F67" s="281">
        <v>139860049.75999999</v>
      </c>
    </row>
    <row r="68" spans="1:16" ht="15.75" thickTop="1" x14ac:dyDescent="0.25">
      <c r="A68" s="53">
        <v>8</v>
      </c>
      <c r="B68" s="50" t="s">
        <v>140</v>
      </c>
      <c r="C68" s="42" t="s">
        <v>29</v>
      </c>
      <c r="D68" s="382" t="s">
        <v>164</v>
      </c>
      <c r="E68" s="383"/>
      <c r="F68" s="43">
        <v>3807347.4499999997</v>
      </c>
    </row>
    <row r="69" spans="1:16" x14ac:dyDescent="0.25">
      <c r="A69" s="52">
        <v>9</v>
      </c>
      <c r="B69" s="51" t="s">
        <v>28</v>
      </c>
      <c r="C69" s="40" t="s">
        <v>29</v>
      </c>
      <c r="D69" s="384" t="s">
        <v>165</v>
      </c>
      <c r="E69" s="359"/>
      <c r="F69" s="29">
        <v>14168223.84</v>
      </c>
    </row>
    <row r="70" spans="1:16" ht="15.75" thickBot="1" x14ac:dyDescent="0.3">
      <c r="A70" s="70">
        <v>10</v>
      </c>
      <c r="B70" s="71" t="s">
        <v>17</v>
      </c>
      <c r="C70" s="72" t="s">
        <v>20</v>
      </c>
      <c r="D70" s="347">
        <v>4765.96</v>
      </c>
      <c r="E70" s="348"/>
      <c r="F70" s="73">
        <v>1105733.3899999999</v>
      </c>
    </row>
    <row r="71" spans="1:16" ht="1.5" customHeight="1" thickBot="1" x14ac:dyDescent="0.3">
      <c r="A71" s="74"/>
      <c r="B71" s="75"/>
      <c r="C71" s="76"/>
      <c r="D71" s="77"/>
      <c r="E71" s="77"/>
      <c r="F71" s="78">
        <v>1105733.3899999999</v>
      </c>
    </row>
    <row r="72" spans="1:16" ht="15.75" thickBot="1" x14ac:dyDescent="0.3">
      <c r="A72" s="69">
        <v>11</v>
      </c>
      <c r="B72" s="59" t="s">
        <v>22</v>
      </c>
      <c r="C72" s="60"/>
      <c r="D72" s="271">
        <f>SUM(D67:E67)</f>
        <v>1791.69</v>
      </c>
      <c r="E72" s="62" t="s">
        <v>19</v>
      </c>
      <c r="F72" s="63">
        <f>SUM(F67:F70)</f>
        <v>158941354.43999997</v>
      </c>
    </row>
    <row r="73" spans="1:16" ht="15.75" thickBot="1" x14ac:dyDescent="0.3">
      <c r="A73" s="67">
        <v>12</v>
      </c>
      <c r="B73" s="58" t="s">
        <v>176</v>
      </c>
      <c r="C73" s="41"/>
      <c r="D73" s="45"/>
      <c r="E73" s="46"/>
      <c r="F73" s="273">
        <v>9428605.6600000001</v>
      </c>
    </row>
    <row r="74" spans="1:16" ht="15.75" thickBot="1" x14ac:dyDescent="0.3">
      <c r="A74" s="69">
        <v>13</v>
      </c>
      <c r="B74" s="59" t="s">
        <v>22</v>
      </c>
      <c r="C74" s="60"/>
      <c r="D74" s="45"/>
      <c r="E74" s="62"/>
      <c r="F74" s="63">
        <f>F72+F73</f>
        <v>168369960.09999996</v>
      </c>
    </row>
    <row r="75" spans="1:16" ht="15.75" thickBot="1" x14ac:dyDescent="0.3">
      <c r="A75" s="67">
        <v>14</v>
      </c>
      <c r="B75" s="58" t="s">
        <v>23</v>
      </c>
      <c r="C75" s="41"/>
      <c r="D75" s="45"/>
      <c r="E75" s="46"/>
      <c r="F75" s="273">
        <f>F74*0.03</f>
        <v>5051098.8029999984</v>
      </c>
    </row>
    <row r="76" spans="1:16" x14ac:dyDescent="0.25">
      <c r="A76" s="265">
        <v>15</v>
      </c>
      <c r="B76" s="266" t="s">
        <v>36</v>
      </c>
      <c r="C76" s="267"/>
      <c r="D76" s="268"/>
      <c r="E76" s="269"/>
      <c r="F76" s="270">
        <f>F74+F75</f>
        <v>173421058.90299997</v>
      </c>
      <c r="J76" s="106"/>
      <c r="K76" s="106"/>
      <c r="L76" s="106"/>
      <c r="M76" s="106"/>
      <c r="N76" s="106"/>
      <c r="O76" s="106"/>
      <c r="P76" s="106"/>
    </row>
    <row r="77" spans="1:16" ht="15.75" thickBot="1" x14ac:dyDescent="0.3">
      <c r="A77" s="282">
        <v>16</v>
      </c>
      <c r="B77" s="64" t="s">
        <v>173</v>
      </c>
      <c r="C77" s="263"/>
      <c r="D77" s="65"/>
      <c r="E77" s="264"/>
      <c r="F77" s="66">
        <v>147270803.80000001</v>
      </c>
      <c r="G77" s="380" t="s">
        <v>168</v>
      </c>
      <c r="H77" s="381"/>
      <c r="I77" s="381"/>
    </row>
    <row r="78" spans="1:16" ht="25.5" customHeight="1" thickBot="1" x14ac:dyDescent="0.3">
      <c r="A78" s="67">
        <v>17</v>
      </c>
      <c r="B78" s="58" t="s">
        <v>33</v>
      </c>
      <c r="C78" s="41"/>
      <c r="D78" s="45"/>
      <c r="E78" s="46"/>
      <c r="F78" s="47">
        <f>F77*0.2</f>
        <v>29454160.760000005</v>
      </c>
      <c r="G78" s="274" t="s">
        <v>160</v>
      </c>
      <c r="H78" s="274" t="s">
        <v>161</v>
      </c>
      <c r="I78" s="274" t="s">
        <v>162</v>
      </c>
    </row>
    <row r="79" spans="1:16" ht="15.75" thickBot="1" x14ac:dyDescent="0.3">
      <c r="A79" s="69">
        <v>18</v>
      </c>
      <c r="B79" s="59" t="s">
        <v>34</v>
      </c>
      <c r="C79" s="60"/>
      <c r="D79" s="61"/>
      <c r="E79" s="62"/>
      <c r="F79" s="107">
        <f>F77+F78</f>
        <v>176724964.56</v>
      </c>
      <c r="G79" s="272">
        <v>79547.56</v>
      </c>
      <c r="H79" s="272">
        <v>95763.01</v>
      </c>
      <c r="I79" s="272">
        <f>F79/D72</f>
        <v>98635.904961237713</v>
      </c>
    </row>
    <row r="80" spans="1:16" ht="15.75" thickBot="1" x14ac:dyDescent="0.3">
      <c r="A80" s="275" t="s">
        <v>178</v>
      </c>
      <c r="B80" s="275"/>
      <c r="C80" s="276"/>
      <c r="D80" s="276"/>
      <c r="E80" s="276"/>
      <c r="F80" s="276"/>
    </row>
    <row r="81" spans="1:16" ht="19.5" customHeight="1" thickBot="1" x14ac:dyDescent="0.3">
      <c r="A81" s="54" t="s">
        <v>58</v>
      </c>
      <c r="B81" s="55" t="s">
        <v>73</v>
      </c>
      <c r="C81" s="56" t="s">
        <v>18</v>
      </c>
      <c r="D81" s="320" t="s">
        <v>21</v>
      </c>
      <c r="E81" s="321"/>
      <c r="F81" s="57" t="s">
        <v>32</v>
      </c>
    </row>
    <row r="82" spans="1:16" ht="36" customHeight="1" thickBot="1" x14ac:dyDescent="0.3">
      <c r="A82" s="278" t="s">
        <v>172</v>
      </c>
      <c r="B82" s="279" t="s">
        <v>47</v>
      </c>
      <c r="C82" s="280" t="s">
        <v>19</v>
      </c>
      <c r="D82" s="385">
        <v>1791.69</v>
      </c>
      <c r="E82" s="386"/>
      <c r="F82" s="281">
        <v>139860049.75999999</v>
      </c>
    </row>
    <row r="83" spans="1:16" ht="15.75" thickTop="1" x14ac:dyDescent="0.25">
      <c r="A83" s="53">
        <v>8</v>
      </c>
      <c r="B83" s="50" t="s">
        <v>140</v>
      </c>
      <c r="C83" s="42" t="s">
        <v>29</v>
      </c>
      <c r="D83" s="382" t="s">
        <v>164</v>
      </c>
      <c r="E83" s="383"/>
      <c r="F83" s="43">
        <v>3807347.4499999997</v>
      </c>
    </row>
    <row r="84" spans="1:16" x14ac:dyDescent="0.25">
      <c r="A84" s="52">
        <v>9</v>
      </c>
      <c r="B84" s="51" t="s">
        <v>28</v>
      </c>
      <c r="C84" s="40" t="s">
        <v>29</v>
      </c>
      <c r="D84" s="384" t="s">
        <v>165</v>
      </c>
      <c r="E84" s="359"/>
      <c r="F84" s="29">
        <v>14168223.84</v>
      </c>
    </row>
    <row r="85" spans="1:16" ht="15.75" thickBot="1" x14ac:dyDescent="0.3">
      <c r="A85" s="70">
        <v>10</v>
      </c>
      <c r="B85" s="71" t="s">
        <v>17</v>
      </c>
      <c r="C85" s="72" t="s">
        <v>20</v>
      </c>
      <c r="D85" s="347">
        <v>4765.96</v>
      </c>
      <c r="E85" s="348"/>
      <c r="F85" s="73">
        <v>1105733.3899999999</v>
      </c>
    </row>
    <row r="86" spans="1:16" ht="1.5" customHeight="1" thickBot="1" x14ac:dyDescent="0.3">
      <c r="A86" s="74"/>
      <c r="B86" s="75"/>
      <c r="C86" s="76"/>
      <c r="D86" s="77"/>
      <c r="E86" s="77"/>
      <c r="F86" s="78">
        <v>1105733.3899999999</v>
      </c>
    </row>
    <row r="87" spans="1:16" ht="15.75" thickBot="1" x14ac:dyDescent="0.3">
      <c r="A87" s="69">
        <v>11</v>
      </c>
      <c r="B87" s="59" t="s">
        <v>22</v>
      </c>
      <c r="C87" s="60"/>
      <c r="D87" s="271">
        <f>SUM(D82:E82)</f>
        <v>1791.69</v>
      </c>
      <c r="E87" s="62" t="s">
        <v>19</v>
      </c>
      <c r="F87" s="63">
        <f>SUM(F82:F85)</f>
        <v>158941354.43999997</v>
      </c>
    </row>
    <row r="88" spans="1:16" ht="15.75" thickBot="1" x14ac:dyDescent="0.3">
      <c r="A88" s="67">
        <v>12</v>
      </c>
      <c r="B88" s="58" t="s">
        <v>176</v>
      </c>
      <c r="C88" s="41"/>
      <c r="D88" s="45"/>
      <c r="E88" s="46"/>
      <c r="F88" s="273">
        <v>9428605.6600000001</v>
      </c>
    </row>
    <row r="89" spans="1:16" ht="15.75" thickBot="1" x14ac:dyDescent="0.3">
      <c r="A89" s="69">
        <v>13</v>
      </c>
      <c r="B89" s="59" t="s">
        <v>22</v>
      </c>
      <c r="C89" s="60"/>
      <c r="D89" s="45"/>
      <c r="E89" s="62"/>
      <c r="F89" s="63">
        <f>F87+F88</f>
        <v>168369960.09999996</v>
      </c>
    </row>
    <row r="90" spans="1:16" ht="15.75" thickBot="1" x14ac:dyDescent="0.3">
      <c r="A90" s="67">
        <v>14</v>
      </c>
      <c r="B90" s="58" t="s">
        <v>23</v>
      </c>
      <c r="C90" s="41"/>
      <c r="D90" s="45"/>
      <c r="E90" s="46"/>
      <c r="F90" s="273">
        <f>F89*0.03</f>
        <v>5051098.8029999984</v>
      </c>
    </row>
    <row r="91" spans="1:16" x14ac:dyDescent="0.25">
      <c r="A91" s="265">
        <v>15</v>
      </c>
      <c r="B91" s="266" t="s">
        <v>36</v>
      </c>
      <c r="C91" s="267"/>
      <c r="D91" s="268"/>
      <c r="E91" s="269"/>
      <c r="F91" s="270">
        <f>F89+F90</f>
        <v>173421058.90299997</v>
      </c>
      <c r="J91" s="106"/>
      <c r="K91" s="106"/>
      <c r="L91" s="106"/>
      <c r="M91" s="106"/>
      <c r="N91" s="106"/>
      <c r="O91" s="106"/>
      <c r="P91" s="106"/>
    </row>
    <row r="92" spans="1:16" ht="15.75" thickBot="1" x14ac:dyDescent="0.3">
      <c r="A92" s="282">
        <v>16</v>
      </c>
      <c r="B92" s="64" t="s">
        <v>175</v>
      </c>
      <c r="C92" s="263"/>
      <c r="D92" s="65"/>
      <c r="E92" s="264"/>
      <c r="F92" s="66">
        <v>169413352.53</v>
      </c>
      <c r="G92" s="380" t="s">
        <v>168</v>
      </c>
      <c r="H92" s="381"/>
      <c r="I92" s="381"/>
    </row>
    <row r="93" spans="1:16" ht="25.5" customHeight="1" thickBot="1" x14ac:dyDescent="0.3">
      <c r="A93" s="67">
        <v>17</v>
      </c>
      <c r="B93" s="58" t="s">
        <v>33</v>
      </c>
      <c r="C93" s="41"/>
      <c r="D93" s="45"/>
      <c r="E93" s="46"/>
      <c r="F93" s="47">
        <f>F92*0.2</f>
        <v>33882670.506000005</v>
      </c>
      <c r="G93" s="274" t="s">
        <v>160</v>
      </c>
      <c r="H93" s="274" t="s">
        <v>161</v>
      </c>
      <c r="I93" s="274" t="s">
        <v>162</v>
      </c>
    </row>
    <row r="94" spans="1:16" ht="15.75" thickBot="1" x14ac:dyDescent="0.3">
      <c r="A94" s="69">
        <v>18</v>
      </c>
      <c r="B94" s="59" t="s">
        <v>34</v>
      </c>
      <c r="C94" s="60"/>
      <c r="D94" s="61"/>
      <c r="E94" s="62"/>
      <c r="F94" s="107">
        <f>F92+F93</f>
        <v>203296023.03600001</v>
      </c>
      <c r="G94" s="272">
        <v>91507.75</v>
      </c>
      <c r="H94" s="272">
        <v>110161.23</v>
      </c>
      <c r="I94" s="272">
        <f>F94/D87</f>
        <v>113466.07004336688</v>
      </c>
    </row>
    <row r="95" spans="1:16" ht="15.75" thickBot="1" x14ac:dyDescent="0.3">
      <c r="A95" s="275" t="s">
        <v>179</v>
      </c>
      <c r="B95" s="275"/>
      <c r="C95" s="276"/>
      <c r="D95" s="276"/>
      <c r="E95" s="276"/>
      <c r="F95" s="276"/>
    </row>
    <row r="96" spans="1:16" ht="20.25" customHeight="1" thickBot="1" x14ac:dyDescent="0.3">
      <c r="A96" s="54" t="s">
        <v>58</v>
      </c>
      <c r="B96" s="55" t="s">
        <v>73</v>
      </c>
      <c r="C96" s="56" t="s">
        <v>18</v>
      </c>
      <c r="D96" s="320" t="s">
        <v>21</v>
      </c>
      <c r="E96" s="321"/>
      <c r="F96" s="57" t="s">
        <v>32</v>
      </c>
    </row>
    <row r="97" spans="1:16" ht="36" customHeight="1" thickBot="1" x14ac:dyDescent="0.3">
      <c r="A97" s="278" t="s">
        <v>172</v>
      </c>
      <c r="B97" s="279" t="s">
        <v>47</v>
      </c>
      <c r="C97" s="280" t="s">
        <v>19</v>
      </c>
      <c r="D97" s="385">
        <v>1791.69</v>
      </c>
      <c r="E97" s="386"/>
      <c r="F97" s="281">
        <v>139860049.75999999</v>
      </c>
    </row>
    <row r="98" spans="1:16" ht="15.75" thickTop="1" x14ac:dyDescent="0.25">
      <c r="A98" s="53">
        <v>8</v>
      </c>
      <c r="B98" s="50" t="s">
        <v>140</v>
      </c>
      <c r="C98" s="42" t="s">
        <v>29</v>
      </c>
      <c r="D98" s="382" t="s">
        <v>164</v>
      </c>
      <c r="E98" s="383"/>
      <c r="F98" s="43">
        <v>3807347.4499999997</v>
      </c>
    </row>
    <row r="99" spans="1:16" x14ac:dyDescent="0.25">
      <c r="A99" s="52">
        <v>9</v>
      </c>
      <c r="B99" s="51" t="s">
        <v>28</v>
      </c>
      <c r="C99" s="40" t="s">
        <v>29</v>
      </c>
      <c r="D99" s="384" t="s">
        <v>165</v>
      </c>
      <c r="E99" s="359"/>
      <c r="F99" s="29">
        <v>14168223.84</v>
      </c>
    </row>
    <row r="100" spans="1:16" ht="15.75" thickBot="1" x14ac:dyDescent="0.3">
      <c r="A100" s="70">
        <v>10</v>
      </c>
      <c r="B100" s="71" t="s">
        <v>17</v>
      </c>
      <c r="C100" s="72" t="s">
        <v>20</v>
      </c>
      <c r="D100" s="347">
        <v>4765.96</v>
      </c>
      <c r="E100" s="348"/>
      <c r="F100" s="73">
        <v>1105733.3899999999</v>
      </c>
    </row>
    <row r="101" spans="1:16" ht="1.5" customHeight="1" thickBot="1" x14ac:dyDescent="0.3">
      <c r="A101" s="74"/>
      <c r="B101" s="75"/>
      <c r="C101" s="76"/>
      <c r="D101" s="77"/>
      <c r="E101" s="77"/>
      <c r="F101" s="78">
        <v>1105733.3899999999</v>
      </c>
    </row>
    <row r="102" spans="1:16" ht="15.75" thickBot="1" x14ac:dyDescent="0.3">
      <c r="A102" s="69">
        <v>11</v>
      </c>
      <c r="B102" s="59" t="s">
        <v>22</v>
      </c>
      <c r="C102" s="60"/>
      <c r="D102" s="271">
        <f>SUM(D97:E97)</f>
        <v>1791.69</v>
      </c>
      <c r="E102" s="62" t="s">
        <v>19</v>
      </c>
      <c r="F102" s="63">
        <f>SUM(F97:F100)</f>
        <v>158941354.43999997</v>
      </c>
    </row>
    <row r="103" spans="1:16" ht="15.75" thickBot="1" x14ac:dyDescent="0.3">
      <c r="A103" s="67">
        <v>12</v>
      </c>
      <c r="B103" s="58" t="s">
        <v>176</v>
      </c>
      <c r="C103" s="41"/>
      <c r="D103" s="45"/>
      <c r="E103" s="46"/>
      <c r="F103" s="273">
        <v>9428605.6600000001</v>
      </c>
    </row>
    <row r="104" spans="1:16" ht="15.75" thickBot="1" x14ac:dyDescent="0.3">
      <c r="A104" s="69">
        <v>13</v>
      </c>
      <c r="B104" s="59" t="s">
        <v>22</v>
      </c>
      <c r="C104" s="60"/>
      <c r="D104" s="45"/>
      <c r="E104" s="62"/>
      <c r="F104" s="63">
        <f>F102+F103</f>
        <v>168369960.09999996</v>
      </c>
    </row>
    <row r="105" spans="1:16" ht="15.75" thickBot="1" x14ac:dyDescent="0.3">
      <c r="A105" s="67">
        <v>14</v>
      </c>
      <c r="B105" s="58" t="s">
        <v>23</v>
      </c>
      <c r="C105" s="41"/>
      <c r="D105" s="45"/>
      <c r="E105" s="46"/>
      <c r="F105" s="273">
        <f>F104*0.03</f>
        <v>5051098.8029999984</v>
      </c>
    </row>
    <row r="106" spans="1:16" x14ac:dyDescent="0.25">
      <c r="A106" s="265">
        <v>15</v>
      </c>
      <c r="B106" s="266" t="s">
        <v>36</v>
      </c>
      <c r="C106" s="267"/>
      <c r="D106" s="268"/>
      <c r="E106" s="269"/>
      <c r="F106" s="270">
        <f>F104+F105</f>
        <v>173421058.90299997</v>
      </c>
      <c r="J106" s="106"/>
      <c r="K106" s="106"/>
      <c r="L106" s="106"/>
      <c r="M106" s="106"/>
      <c r="N106" s="106"/>
      <c r="O106" s="106"/>
      <c r="P106" s="106"/>
    </row>
    <row r="107" spans="1:16" x14ac:dyDescent="0.25">
      <c r="A107" s="287">
        <v>16</v>
      </c>
      <c r="B107" s="283" t="s">
        <v>181</v>
      </c>
      <c r="C107" s="284"/>
      <c r="D107" s="277"/>
      <c r="E107" s="285"/>
      <c r="F107" s="286">
        <v>183826324.21000001</v>
      </c>
      <c r="G107" s="380"/>
      <c r="H107" s="381"/>
      <c r="I107" s="381"/>
    </row>
    <row r="108" spans="1:16" ht="15.75" thickBot="1" x14ac:dyDescent="0.3">
      <c r="A108" s="282">
        <v>17</v>
      </c>
      <c r="B108" s="64" t="s">
        <v>173</v>
      </c>
      <c r="C108" s="263"/>
      <c r="D108" s="65"/>
      <c r="E108" s="264"/>
      <c r="F108" s="66">
        <v>157676066.63</v>
      </c>
      <c r="G108" s="380" t="s">
        <v>168</v>
      </c>
      <c r="H108" s="381"/>
      <c r="I108" s="381"/>
    </row>
    <row r="109" spans="1:16" ht="25.5" customHeight="1" thickBot="1" x14ac:dyDescent="0.3">
      <c r="A109" s="67">
        <v>18</v>
      </c>
      <c r="B109" s="58" t="s">
        <v>33</v>
      </c>
      <c r="C109" s="41"/>
      <c r="D109" s="45"/>
      <c r="E109" s="46"/>
      <c r="F109" s="47">
        <f>F108*0.2</f>
        <v>31535213.326000001</v>
      </c>
      <c r="G109" s="274" t="s">
        <v>160</v>
      </c>
      <c r="H109" s="274" t="s">
        <v>161</v>
      </c>
      <c r="I109" s="274" t="s">
        <v>162</v>
      </c>
    </row>
    <row r="110" spans="1:16" ht="15.75" thickBot="1" x14ac:dyDescent="0.3">
      <c r="A110" s="69">
        <v>19</v>
      </c>
      <c r="B110" s="59" t="s">
        <v>34</v>
      </c>
      <c r="C110" s="60"/>
      <c r="D110" s="61"/>
      <c r="E110" s="62"/>
      <c r="F110" s="107">
        <f>F108+F109</f>
        <v>189211279.956</v>
      </c>
      <c r="G110" s="272">
        <v>84240.866039999994</v>
      </c>
      <c r="H110" s="272">
        <v>101413.02758999998</v>
      </c>
      <c r="I110" s="272">
        <f>F110/D102</f>
        <v>105604.92046950085</v>
      </c>
    </row>
    <row r="111" spans="1:16" ht="15.75" thickBot="1" x14ac:dyDescent="0.3">
      <c r="A111" s="275" t="s">
        <v>180</v>
      </c>
      <c r="B111" s="275"/>
      <c r="C111" s="276"/>
      <c r="D111" s="276"/>
      <c r="E111" s="276"/>
      <c r="F111" s="276"/>
    </row>
    <row r="112" spans="1:16" ht="19.5" customHeight="1" thickBot="1" x14ac:dyDescent="0.3">
      <c r="A112" s="54" t="s">
        <v>58</v>
      </c>
      <c r="B112" s="55" t="s">
        <v>73</v>
      </c>
      <c r="C112" s="56" t="s">
        <v>18</v>
      </c>
      <c r="D112" s="320" t="s">
        <v>21</v>
      </c>
      <c r="E112" s="321"/>
      <c r="F112" s="57" t="s">
        <v>32</v>
      </c>
    </row>
    <row r="113" spans="1:16" ht="36" customHeight="1" thickBot="1" x14ac:dyDescent="0.3">
      <c r="A113" s="278" t="s">
        <v>172</v>
      </c>
      <c r="B113" s="279" t="s">
        <v>47</v>
      </c>
      <c r="C113" s="280" t="s">
        <v>19</v>
      </c>
      <c r="D113" s="385">
        <v>1791.69</v>
      </c>
      <c r="E113" s="386"/>
      <c r="F113" s="281">
        <v>139860049.75999999</v>
      </c>
    </row>
    <row r="114" spans="1:16" ht="15.75" thickTop="1" x14ac:dyDescent="0.25">
      <c r="A114" s="53">
        <v>8</v>
      </c>
      <c r="B114" s="50" t="s">
        <v>140</v>
      </c>
      <c r="C114" s="42" t="s">
        <v>29</v>
      </c>
      <c r="D114" s="382" t="s">
        <v>164</v>
      </c>
      <c r="E114" s="383"/>
      <c r="F114" s="43">
        <v>3807347.4499999997</v>
      </c>
    </row>
    <row r="115" spans="1:16" x14ac:dyDescent="0.25">
      <c r="A115" s="52">
        <v>9</v>
      </c>
      <c r="B115" s="51" t="s">
        <v>28</v>
      </c>
      <c r="C115" s="40" t="s">
        <v>29</v>
      </c>
      <c r="D115" s="384" t="s">
        <v>165</v>
      </c>
      <c r="E115" s="359"/>
      <c r="F115" s="29">
        <v>14168223.84</v>
      </c>
    </row>
    <row r="116" spans="1:16" ht="15.75" thickBot="1" x14ac:dyDescent="0.3">
      <c r="A116" s="70">
        <v>10</v>
      </c>
      <c r="B116" s="71" t="s">
        <v>17</v>
      </c>
      <c r="C116" s="72" t="s">
        <v>20</v>
      </c>
      <c r="D116" s="347">
        <v>4765.96</v>
      </c>
      <c r="E116" s="348"/>
      <c r="F116" s="73">
        <v>1105733.3899999999</v>
      </c>
    </row>
    <row r="117" spans="1:16" ht="1.5" customHeight="1" thickBot="1" x14ac:dyDescent="0.3">
      <c r="A117" s="74"/>
      <c r="B117" s="75"/>
      <c r="C117" s="76"/>
      <c r="D117" s="77"/>
      <c r="E117" s="77"/>
      <c r="F117" s="78">
        <v>1105733.3899999999</v>
      </c>
    </row>
    <row r="118" spans="1:16" ht="15.75" thickBot="1" x14ac:dyDescent="0.3">
      <c r="A118" s="69">
        <v>11</v>
      </c>
      <c r="B118" s="59" t="s">
        <v>22</v>
      </c>
      <c r="C118" s="60"/>
      <c r="D118" s="271">
        <f>SUM(D113:E113)</f>
        <v>1791.69</v>
      </c>
      <c r="E118" s="62" t="s">
        <v>19</v>
      </c>
      <c r="F118" s="63">
        <f>SUM(F113:F116)</f>
        <v>158941354.43999997</v>
      </c>
    </row>
    <row r="119" spans="1:16" ht="15.75" thickBot="1" x14ac:dyDescent="0.3">
      <c r="A119" s="67">
        <v>12</v>
      </c>
      <c r="B119" s="58" t="s">
        <v>176</v>
      </c>
      <c r="C119" s="41"/>
      <c r="D119" s="45"/>
      <c r="E119" s="46"/>
      <c r="F119" s="273">
        <v>9428605.6600000001</v>
      </c>
    </row>
    <row r="120" spans="1:16" ht="15.75" thickBot="1" x14ac:dyDescent="0.3">
      <c r="A120" s="69">
        <v>13</v>
      </c>
      <c r="B120" s="59" t="s">
        <v>22</v>
      </c>
      <c r="C120" s="60"/>
      <c r="D120" s="45"/>
      <c r="E120" s="62"/>
      <c r="F120" s="63">
        <f>F118+F119</f>
        <v>168369960.09999996</v>
      </c>
    </row>
    <row r="121" spans="1:16" ht="15.75" thickBot="1" x14ac:dyDescent="0.3">
      <c r="A121" s="67">
        <v>14</v>
      </c>
      <c r="B121" s="58" t="s">
        <v>23</v>
      </c>
      <c r="C121" s="41"/>
      <c r="D121" s="45"/>
      <c r="E121" s="46"/>
      <c r="F121" s="273">
        <f>F120*0.03</f>
        <v>5051098.8029999984</v>
      </c>
    </row>
    <row r="122" spans="1:16" x14ac:dyDescent="0.25">
      <c r="A122" s="265">
        <v>15</v>
      </c>
      <c r="B122" s="266" t="s">
        <v>36</v>
      </c>
      <c r="C122" s="267"/>
      <c r="D122" s="268"/>
      <c r="E122" s="269"/>
      <c r="F122" s="270">
        <f>F120+F121</f>
        <v>173421058.90299997</v>
      </c>
      <c r="J122" s="106"/>
      <c r="K122" s="106"/>
      <c r="L122" s="106"/>
      <c r="M122" s="106"/>
      <c r="N122" s="106"/>
      <c r="O122" s="106"/>
      <c r="P122" s="106"/>
    </row>
    <row r="123" spans="1:16" x14ac:dyDescent="0.25">
      <c r="A123" s="287">
        <v>16</v>
      </c>
      <c r="B123" s="283" t="s">
        <v>181</v>
      </c>
      <c r="C123" s="284"/>
      <c r="D123" s="277"/>
      <c r="E123" s="285"/>
      <c r="F123" s="286">
        <v>183826324.21000001</v>
      </c>
      <c r="G123" s="380"/>
      <c r="H123" s="381"/>
      <c r="I123" s="381"/>
    </row>
    <row r="124" spans="1:16" ht="15.75" thickBot="1" x14ac:dyDescent="0.3">
      <c r="A124" s="282">
        <v>17</v>
      </c>
      <c r="B124" s="64" t="s">
        <v>175</v>
      </c>
      <c r="C124" s="263"/>
      <c r="D124" s="65"/>
      <c r="E124" s="264"/>
      <c r="F124" s="66">
        <v>179818616.16</v>
      </c>
      <c r="G124" s="380" t="s">
        <v>168</v>
      </c>
      <c r="H124" s="381"/>
      <c r="I124" s="381"/>
    </row>
    <row r="125" spans="1:16" ht="25.5" customHeight="1" thickBot="1" x14ac:dyDescent="0.3">
      <c r="A125" s="67">
        <v>18</v>
      </c>
      <c r="B125" s="58" t="s">
        <v>33</v>
      </c>
      <c r="C125" s="41"/>
      <c r="D125" s="45"/>
      <c r="E125" s="46"/>
      <c r="F125" s="47">
        <f>F124*0.2</f>
        <v>35963723.232000001</v>
      </c>
      <c r="G125" s="274" t="s">
        <v>160</v>
      </c>
      <c r="H125" s="274" t="s">
        <v>161</v>
      </c>
      <c r="I125" s="274" t="s">
        <v>162</v>
      </c>
    </row>
    <row r="126" spans="1:16" ht="15.75" thickBot="1" x14ac:dyDescent="0.3">
      <c r="A126" s="69">
        <v>19</v>
      </c>
      <c r="B126" s="59" t="s">
        <v>34</v>
      </c>
      <c r="C126" s="60"/>
      <c r="D126" s="61"/>
      <c r="E126" s="62"/>
      <c r="F126" s="107">
        <f>F124+F125</f>
        <v>215782339.39199999</v>
      </c>
      <c r="G126" s="272">
        <f>G94*1.06</f>
        <v>96998.215000000011</v>
      </c>
      <c r="H126" s="272">
        <f>H94*1.06</f>
        <v>116770.9038</v>
      </c>
      <c r="I126" s="272">
        <f>F126/D118</f>
        <v>120435.086087437</v>
      </c>
    </row>
  </sheetData>
  <mergeCells count="62">
    <mergeCell ref="G123:I123"/>
    <mergeCell ref="G107:I107"/>
    <mergeCell ref="G124:I124"/>
    <mergeCell ref="G108:I108"/>
    <mergeCell ref="D112:E112"/>
    <mergeCell ref="D113:E113"/>
    <mergeCell ref="D114:E114"/>
    <mergeCell ref="D115:E115"/>
    <mergeCell ref="D116:E116"/>
    <mergeCell ref="G92:I92"/>
    <mergeCell ref="D96:E96"/>
    <mergeCell ref="D97:E97"/>
    <mergeCell ref="D98:E98"/>
    <mergeCell ref="D99:E99"/>
    <mergeCell ref="D100:E100"/>
    <mergeCell ref="D81:E81"/>
    <mergeCell ref="D82:E82"/>
    <mergeCell ref="D83:E83"/>
    <mergeCell ref="D84:E84"/>
    <mergeCell ref="D85:E85"/>
    <mergeCell ref="G77:I77"/>
    <mergeCell ref="D53:E53"/>
    <mergeCell ref="D54:E54"/>
    <mergeCell ref="D55:E55"/>
    <mergeCell ref="D56:E56"/>
    <mergeCell ref="D57:E57"/>
    <mergeCell ref="G62:I62"/>
    <mergeCell ref="D66:E66"/>
    <mergeCell ref="D67:E67"/>
    <mergeCell ref="D68:E68"/>
    <mergeCell ref="D69:E69"/>
    <mergeCell ref="D70:E70"/>
    <mergeCell ref="D44:E44"/>
    <mergeCell ref="G49:I49"/>
    <mergeCell ref="D41:E41"/>
    <mergeCell ref="D42:E42"/>
    <mergeCell ref="D43:E43"/>
    <mergeCell ref="D31:E31"/>
    <mergeCell ref="G36:I36"/>
    <mergeCell ref="D40:E40"/>
    <mergeCell ref="D25:E25"/>
    <mergeCell ref="D26:E26"/>
    <mergeCell ref="D27:E27"/>
    <mergeCell ref="D28:E28"/>
    <mergeCell ref="D29:E29"/>
    <mergeCell ref="D30:E30"/>
    <mergeCell ref="G17:I17"/>
    <mergeCell ref="D21:E21"/>
    <mergeCell ref="D22:E22"/>
    <mergeCell ref="D23:E23"/>
    <mergeCell ref="D24:E24"/>
    <mergeCell ref="D12:E12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5F6C6-80A5-480C-9D6B-04BC0827978E}">
  <sheetPr>
    <tabColor rgb="FFFFFF00"/>
  </sheetPr>
  <dimension ref="A1:W26"/>
  <sheetViews>
    <sheetView workbookViewId="0">
      <selection activeCell="F16" sqref="F16"/>
    </sheetView>
  </sheetViews>
  <sheetFormatPr defaultRowHeight="15" x14ac:dyDescent="0.25"/>
  <cols>
    <col min="1" max="1" width="4.7109375" customWidth="1"/>
    <col min="2" max="2" width="27.85546875" customWidth="1"/>
    <col min="3" max="3" width="12" style="35" customWidth="1"/>
    <col min="4" max="4" width="8.28515625" customWidth="1"/>
    <col min="5" max="5" width="4.28515625" customWidth="1"/>
    <col min="6" max="6" width="23.28515625" customWidth="1"/>
    <col min="7" max="7" width="1.140625" style="35" customWidth="1"/>
    <col min="8" max="8" width="4.7109375" customWidth="1"/>
    <col min="9" max="9" width="27.85546875" customWidth="1"/>
    <col min="10" max="10" width="12" style="35" customWidth="1"/>
    <col min="11" max="11" width="12.28515625" customWidth="1"/>
    <col min="12" max="12" width="3.42578125" customWidth="1"/>
    <col min="13" max="13" width="23.28515625" customWidth="1"/>
    <col min="14" max="14" width="1.140625" style="35" customWidth="1"/>
    <col min="15" max="15" width="10" style="35" hidden="1" customWidth="1"/>
    <col min="16" max="16" width="4.7109375" customWidth="1"/>
    <col min="17" max="17" width="27.85546875" customWidth="1"/>
    <col min="18" max="18" width="12" style="35" customWidth="1"/>
    <col min="19" max="19" width="12.28515625" customWidth="1"/>
    <col min="20" max="20" width="3.42578125" customWidth="1"/>
    <col min="21" max="21" width="23.28515625" customWidth="1"/>
    <col min="22" max="22" width="1.42578125" style="35" customWidth="1"/>
    <col min="23" max="23" width="0.85546875" style="35" customWidth="1"/>
  </cols>
  <sheetData>
    <row r="1" spans="1:23" ht="38.25" customHeight="1" thickBot="1" x14ac:dyDescent="0.3">
      <c r="B1" s="258" t="s">
        <v>149</v>
      </c>
      <c r="F1" s="247" t="s">
        <v>141</v>
      </c>
      <c r="G1" s="105"/>
      <c r="I1" s="258" t="s">
        <v>150</v>
      </c>
      <c r="M1" s="247" t="s">
        <v>142</v>
      </c>
      <c r="N1" s="105"/>
      <c r="Q1" s="258" t="s">
        <v>154</v>
      </c>
      <c r="U1" s="247" t="s">
        <v>155</v>
      </c>
      <c r="V1" s="105"/>
    </row>
    <row r="2" spans="1:23" ht="15.75" thickBot="1" x14ac:dyDescent="0.3">
      <c r="A2" s="54" t="s">
        <v>58</v>
      </c>
      <c r="B2" s="55" t="s">
        <v>73</v>
      </c>
      <c r="C2" s="56" t="s">
        <v>18</v>
      </c>
      <c r="D2" s="320" t="s">
        <v>21</v>
      </c>
      <c r="E2" s="321"/>
      <c r="F2" s="57" t="s">
        <v>32</v>
      </c>
      <c r="G2" s="1" t="s">
        <v>24</v>
      </c>
      <c r="H2" s="54" t="s">
        <v>58</v>
      </c>
      <c r="I2" s="55" t="s">
        <v>73</v>
      </c>
      <c r="J2" s="56" t="s">
        <v>18</v>
      </c>
      <c r="K2" s="320" t="s">
        <v>21</v>
      </c>
      <c r="L2" s="321"/>
      <c r="M2" s="57" t="s">
        <v>32</v>
      </c>
      <c r="N2" s="1" t="s">
        <v>24</v>
      </c>
      <c r="P2" s="54" t="s">
        <v>58</v>
      </c>
      <c r="Q2" s="55" t="s">
        <v>73</v>
      </c>
      <c r="R2" s="56" t="s">
        <v>18</v>
      </c>
      <c r="S2" s="320" t="s">
        <v>21</v>
      </c>
      <c r="T2" s="321"/>
      <c r="U2" s="57" t="s">
        <v>32</v>
      </c>
      <c r="V2" s="1" t="s">
        <v>24</v>
      </c>
    </row>
    <row r="3" spans="1:23" ht="15" customHeight="1" x14ac:dyDescent="0.25">
      <c r="A3" s="81">
        <v>1</v>
      </c>
      <c r="B3" s="84" t="s">
        <v>0</v>
      </c>
      <c r="C3" s="85" t="s">
        <v>19</v>
      </c>
      <c r="D3" s="322">
        <f>404.352+9.256</f>
        <v>413.60799999999995</v>
      </c>
      <c r="E3" s="323"/>
      <c r="F3" s="86">
        <f>40619316.42-G3</f>
        <v>10022991.91</v>
      </c>
      <c r="G3" s="36">
        <v>30596324.510000002</v>
      </c>
      <c r="H3" s="81">
        <v>1</v>
      </c>
      <c r="I3" s="84" t="s">
        <v>0</v>
      </c>
      <c r="J3" s="85" t="s">
        <v>19</v>
      </c>
      <c r="K3" s="398">
        <v>292.42</v>
      </c>
      <c r="L3" s="399"/>
      <c r="M3" s="261">
        <f>37762102.01-N3</f>
        <v>7165777.4999999963</v>
      </c>
      <c r="N3" s="36">
        <v>30596324.510000002</v>
      </c>
      <c r="O3" s="36">
        <f>D3-K3</f>
        <v>121.18799999999993</v>
      </c>
      <c r="P3" s="81">
        <v>1</v>
      </c>
      <c r="Q3" s="84" t="s">
        <v>0</v>
      </c>
      <c r="R3" s="85" t="s">
        <v>19</v>
      </c>
      <c r="S3" s="388">
        <v>1791.6900000000003</v>
      </c>
      <c r="T3" s="389"/>
      <c r="U3" s="327">
        <v>139860049.75999999</v>
      </c>
      <c r="V3" s="250">
        <v>30596324.510000002</v>
      </c>
      <c r="W3" s="250">
        <f>L3-S3</f>
        <v>-1791.6900000000003</v>
      </c>
    </row>
    <row r="4" spans="1:23" ht="30" x14ac:dyDescent="0.25">
      <c r="A4" s="82">
        <v>2</v>
      </c>
      <c r="B4" s="87" t="s">
        <v>25</v>
      </c>
      <c r="C4" s="88" t="s">
        <v>19</v>
      </c>
      <c r="D4" s="322">
        <f>676.624</f>
        <v>676.62400000000002</v>
      </c>
      <c r="E4" s="323"/>
      <c r="F4" s="89">
        <f>77526903.96-G4</f>
        <v>28449520.749999993</v>
      </c>
      <c r="G4" s="36">
        <v>49077383.210000001</v>
      </c>
      <c r="H4" s="82">
        <v>2</v>
      </c>
      <c r="I4" s="87" t="s">
        <v>25</v>
      </c>
      <c r="J4" s="88" t="s">
        <v>19</v>
      </c>
      <c r="K4" s="400">
        <v>941.29</v>
      </c>
      <c r="L4" s="401"/>
      <c r="M4" s="261">
        <f>89009547.99-N4</f>
        <v>39932164.779999994</v>
      </c>
      <c r="N4" s="36">
        <v>49077383.210000001</v>
      </c>
      <c r="O4" s="250">
        <f t="shared" ref="O4:O5" si="0">D4-K4</f>
        <v>-264.66599999999994</v>
      </c>
      <c r="P4" s="82">
        <v>2</v>
      </c>
      <c r="Q4" s="87" t="s">
        <v>25</v>
      </c>
      <c r="R4" s="88" t="s">
        <v>19</v>
      </c>
      <c r="S4" s="390"/>
      <c r="T4" s="391"/>
      <c r="U4" s="328"/>
      <c r="V4" s="250">
        <v>49077383.210000001</v>
      </c>
      <c r="W4" s="250">
        <f t="shared" ref="W4:W5" si="1">L4-S4</f>
        <v>0</v>
      </c>
    </row>
    <row r="5" spans="1:23" x14ac:dyDescent="0.25">
      <c r="A5" s="82">
        <v>3</v>
      </c>
      <c r="B5" s="87" t="s">
        <v>26</v>
      </c>
      <c r="C5" s="88" t="s">
        <v>19</v>
      </c>
      <c r="D5" s="339">
        <v>295.15199999999999</v>
      </c>
      <c r="E5" s="340"/>
      <c r="F5" s="89">
        <f>35252578.16-G5</f>
        <v>12410042.859999996</v>
      </c>
      <c r="G5" s="36">
        <v>22842535.300000001</v>
      </c>
      <c r="H5" s="82">
        <v>3</v>
      </c>
      <c r="I5" s="87" t="s">
        <v>26</v>
      </c>
      <c r="J5" s="88" t="s">
        <v>19</v>
      </c>
      <c r="K5" s="398">
        <v>53.14</v>
      </c>
      <c r="L5" s="399"/>
      <c r="M5" s="261">
        <f>25076874.41-N5</f>
        <v>2234339.1099999994</v>
      </c>
      <c r="N5" s="36">
        <v>22842535.300000001</v>
      </c>
      <c r="O5" s="250">
        <f t="shared" si="0"/>
        <v>242.012</v>
      </c>
      <c r="P5" s="82">
        <v>3</v>
      </c>
      <c r="Q5" s="87" t="s">
        <v>26</v>
      </c>
      <c r="R5" s="88" t="s">
        <v>19</v>
      </c>
      <c r="S5" s="390"/>
      <c r="T5" s="391"/>
      <c r="U5" s="328"/>
      <c r="V5" s="250">
        <v>22842535.300000001</v>
      </c>
      <c r="W5" s="250">
        <f t="shared" si="1"/>
        <v>0</v>
      </c>
    </row>
    <row r="6" spans="1:23" ht="30" x14ac:dyDescent="0.25">
      <c r="A6" s="82">
        <v>4</v>
      </c>
      <c r="B6" s="87" t="s">
        <v>8</v>
      </c>
      <c r="C6" s="88" t="s">
        <v>19</v>
      </c>
      <c r="D6" s="339">
        <v>284.85599999999999</v>
      </c>
      <c r="E6" s="340"/>
      <c r="F6" s="89">
        <f>54348406.96-G6</f>
        <v>29847559.98</v>
      </c>
      <c r="G6" s="36">
        <v>24500846.98</v>
      </c>
      <c r="H6" s="82">
        <v>4</v>
      </c>
      <c r="I6" s="87" t="s">
        <v>8</v>
      </c>
      <c r="J6" s="88" t="s">
        <v>19</v>
      </c>
      <c r="K6" s="400">
        <v>213.17</v>
      </c>
      <c r="L6" s="401"/>
      <c r="M6" s="262">
        <f>46837060.14-N6</f>
        <v>22336213.16</v>
      </c>
      <c r="N6" s="36">
        <v>24500846.98</v>
      </c>
      <c r="O6" s="36">
        <f>D6-K6</f>
        <v>71.686000000000007</v>
      </c>
      <c r="P6" s="82">
        <v>4</v>
      </c>
      <c r="Q6" s="87" t="s">
        <v>8</v>
      </c>
      <c r="R6" s="88" t="s">
        <v>19</v>
      </c>
      <c r="S6" s="390"/>
      <c r="T6" s="391"/>
      <c r="U6" s="328"/>
      <c r="V6" s="250">
        <v>24500846.98</v>
      </c>
      <c r="W6" s="250">
        <f>L6-S6</f>
        <v>0</v>
      </c>
    </row>
    <row r="7" spans="1:23" x14ac:dyDescent="0.25">
      <c r="A7" s="82">
        <v>5</v>
      </c>
      <c r="B7" s="87" t="s">
        <v>1</v>
      </c>
      <c r="C7" s="88" t="s">
        <v>19</v>
      </c>
      <c r="D7" s="339">
        <v>103.27200000000001</v>
      </c>
      <c r="E7" s="340"/>
      <c r="F7" s="89">
        <f>14658524.85-G7</f>
        <v>6218924.8699999992</v>
      </c>
      <c r="G7" s="36">
        <v>8439599.9800000004</v>
      </c>
      <c r="H7" s="82">
        <v>5</v>
      </c>
      <c r="I7" s="87" t="s">
        <v>1</v>
      </c>
      <c r="J7" s="88" t="s">
        <v>19</v>
      </c>
      <c r="K7" s="400">
        <v>61.69</v>
      </c>
      <c r="L7" s="401"/>
      <c r="M7" s="262">
        <f>12077264.9-N7</f>
        <v>3714903.1500000004</v>
      </c>
      <c r="N7" s="36">
        <v>8362361.75</v>
      </c>
      <c r="O7" s="36">
        <f>D7-K7</f>
        <v>41.582000000000008</v>
      </c>
      <c r="P7" s="82">
        <v>5</v>
      </c>
      <c r="Q7" s="87" t="s">
        <v>1</v>
      </c>
      <c r="R7" s="88" t="s">
        <v>19</v>
      </c>
      <c r="S7" s="390"/>
      <c r="T7" s="391"/>
      <c r="U7" s="328"/>
      <c r="V7" s="250">
        <v>8362361.75</v>
      </c>
      <c r="W7" s="250">
        <f>L7-S7</f>
        <v>0</v>
      </c>
    </row>
    <row r="8" spans="1:23" ht="30" x14ac:dyDescent="0.25">
      <c r="A8" s="82">
        <v>6</v>
      </c>
      <c r="B8" s="87" t="s">
        <v>2</v>
      </c>
      <c r="C8" s="88" t="s">
        <v>19</v>
      </c>
      <c r="D8" s="339">
        <v>66.872</v>
      </c>
      <c r="E8" s="340"/>
      <c r="F8" s="89">
        <f>9352168.79-G8</f>
        <v>4525782.0099999988</v>
      </c>
      <c r="G8" s="36">
        <v>4826386.78</v>
      </c>
      <c r="H8" s="82">
        <v>6</v>
      </c>
      <c r="I8" s="87" t="s">
        <v>2</v>
      </c>
      <c r="J8" s="88" t="s">
        <v>19</v>
      </c>
      <c r="K8" s="400">
        <v>41.95</v>
      </c>
      <c r="L8" s="401"/>
      <c r="M8" s="262">
        <f>7627692.25-N8</f>
        <v>2839000</v>
      </c>
      <c r="N8" s="36">
        <v>4788692.25</v>
      </c>
      <c r="O8" s="36">
        <f>D8-K8</f>
        <v>24.921999999999997</v>
      </c>
      <c r="P8" s="82">
        <v>6</v>
      </c>
      <c r="Q8" s="87" t="s">
        <v>2</v>
      </c>
      <c r="R8" s="88" t="s">
        <v>19</v>
      </c>
      <c r="S8" s="390"/>
      <c r="T8" s="391"/>
      <c r="U8" s="328"/>
      <c r="V8" s="250">
        <v>4788692.25</v>
      </c>
      <c r="W8" s="250">
        <f>L8-S8</f>
        <v>0</v>
      </c>
    </row>
    <row r="9" spans="1:23" x14ac:dyDescent="0.25">
      <c r="A9" s="82">
        <v>7</v>
      </c>
      <c r="B9" s="87" t="s">
        <v>3</v>
      </c>
      <c r="C9" s="88" t="s">
        <v>19</v>
      </c>
      <c r="D9" s="339">
        <v>233.27199999999999</v>
      </c>
      <c r="E9" s="340"/>
      <c r="F9" s="89">
        <f>34523672.98-G9</f>
        <v>17401032.069999997</v>
      </c>
      <c r="G9" s="36">
        <v>17122640.91</v>
      </c>
      <c r="H9" s="82">
        <v>7</v>
      </c>
      <c r="I9" s="87" t="s">
        <v>3</v>
      </c>
      <c r="J9" s="88" t="s">
        <v>19</v>
      </c>
      <c r="K9" s="402">
        <v>182.95</v>
      </c>
      <c r="L9" s="403"/>
      <c r="M9" s="262">
        <f>30709409.94-N9</f>
        <v>13647239.470000003</v>
      </c>
      <c r="N9" s="36">
        <v>17062170.469999999</v>
      </c>
      <c r="O9" s="36">
        <f t="shared" ref="O9:O10" si="2">D9-K9</f>
        <v>50.322000000000003</v>
      </c>
      <c r="P9" s="82">
        <v>7</v>
      </c>
      <c r="Q9" s="87" t="s">
        <v>3</v>
      </c>
      <c r="R9" s="88" t="s">
        <v>19</v>
      </c>
      <c r="S9" s="390"/>
      <c r="T9" s="391"/>
      <c r="U9" s="328"/>
      <c r="V9" s="250">
        <v>17062170.469999999</v>
      </c>
      <c r="W9" s="250">
        <f t="shared" ref="W9:W10" si="3">L9-S9</f>
        <v>0</v>
      </c>
    </row>
    <row r="10" spans="1:23" ht="15.75" thickBot="1" x14ac:dyDescent="0.3">
      <c r="A10" s="83">
        <v>8</v>
      </c>
      <c r="B10" s="90" t="s">
        <v>4</v>
      </c>
      <c r="C10" s="91" t="s">
        <v>19</v>
      </c>
      <c r="D10" s="341">
        <v>4.3680000000000003</v>
      </c>
      <c r="E10" s="342"/>
      <c r="F10" s="92">
        <f>1043243.99-G10</f>
        <v>714028.58000000007</v>
      </c>
      <c r="G10" s="36">
        <v>329215.40999999997</v>
      </c>
      <c r="H10" s="83">
        <v>8</v>
      </c>
      <c r="I10" s="90" t="s">
        <v>4</v>
      </c>
      <c r="J10" s="91" t="s">
        <v>19</v>
      </c>
      <c r="K10" s="341">
        <v>5.08</v>
      </c>
      <c r="L10" s="342"/>
      <c r="M10" s="251">
        <f>1160321.19-N10</f>
        <v>831105.78</v>
      </c>
      <c r="N10" s="36">
        <v>329215.40999999997</v>
      </c>
      <c r="O10" s="36">
        <f t="shared" si="2"/>
        <v>-0.71199999999999974</v>
      </c>
      <c r="P10" s="83">
        <v>8</v>
      </c>
      <c r="Q10" s="90" t="s">
        <v>4</v>
      </c>
      <c r="R10" s="91" t="s">
        <v>19</v>
      </c>
      <c r="S10" s="392"/>
      <c r="T10" s="393"/>
      <c r="U10" s="329"/>
      <c r="V10" s="250">
        <v>329215.40999999997</v>
      </c>
      <c r="W10" s="250">
        <f t="shared" si="3"/>
        <v>0</v>
      </c>
    </row>
    <row r="11" spans="1:23" ht="2.25" customHeight="1" thickTop="1" x14ac:dyDescent="0.25">
      <c r="A11" s="95"/>
      <c r="B11" s="96"/>
      <c r="C11" s="97"/>
      <c r="D11" s="240"/>
      <c r="E11" s="241"/>
      <c r="F11" s="100"/>
      <c r="G11" s="36"/>
      <c r="H11" s="95"/>
      <c r="I11" s="96"/>
      <c r="J11" s="97"/>
      <c r="K11" s="240"/>
      <c r="L11" s="241"/>
      <c r="M11" s="252"/>
      <c r="N11" s="36"/>
      <c r="P11" s="95"/>
      <c r="Q11" s="96"/>
      <c r="R11" s="97"/>
      <c r="S11" s="256"/>
      <c r="T11" s="257"/>
      <c r="U11" s="252"/>
      <c r="V11" s="250"/>
    </row>
    <row r="12" spans="1:23" ht="19.5" customHeight="1" x14ac:dyDescent="0.25">
      <c r="A12" s="53">
        <v>9</v>
      </c>
      <c r="B12" s="50" t="s">
        <v>140</v>
      </c>
      <c r="C12" s="42" t="s">
        <v>29</v>
      </c>
      <c r="D12" s="343" t="s">
        <v>143</v>
      </c>
      <c r="E12" s="344"/>
      <c r="F12" s="43">
        <f>9769288.11-G12</f>
        <v>3704032.4099999992</v>
      </c>
      <c r="G12" s="36">
        <v>6065255.7000000002</v>
      </c>
      <c r="H12" s="53">
        <v>9</v>
      </c>
      <c r="I12" s="50" t="s">
        <v>27</v>
      </c>
      <c r="J12" s="42" t="s">
        <v>29</v>
      </c>
      <c r="K12" s="394" t="s">
        <v>145</v>
      </c>
      <c r="L12" s="395"/>
      <c r="M12" s="253">
        <f>3419291.82+388055.63</f>
        <v>3807347.4499999997</v>
      </c>
      <c r="N12" s="250">
        <v>5678876.6900000004</v>
      </c>
      <c r="P12" s="53">
        <v>9</v>
      </c>
      <c r="Q12" s="50" t="s">
        <v>27</v>
      </c>
      <c r="R12" s="42" t="s">
        <v>29</v>
      </c>
      <c r="S12" s="394" t="s">
        <v>145</v>
      </c>
      <c r="T12" s="395"/>
      <c r="U12" s="253">
        <f>3419291.82+388055.63</f>
        <v>3807347.4499999997</v>
      </c>
      <c r="V12" s="250">
        <v>5678876.6900000004</v>
      </c>
    </row>
    <row r="13" spans="1:23" x14ac:dyDescent="0.25">
      <c r="A13" s="52">
        <v>10</v>
      </c>
      <c r="B13" s="51" t="s">
        <v>28</v>
      </c>
      <c r="C13" s="40" t="s">
        <v>29</v>
      </c>
      <c r="D13" s="345" t="s">
        <v>146</v>
      </c>
      <c r="E13" s="346"/>
      <c r="F13" s="29">
        <f>22373496.67-G13</f>
        <v>15227354.290000003</v>
      </c>
      <c r="G13" s="36">
        <v>7146142.3799999999</v>
      </c>
      <c r="H13" s="52">
        <v>10</v>
      </c>
      <c r="I13" s="51" t="s">
        <v>28</v>
      </c>
      <c r="J13" s="40" t="s">
        <v>29</v>
      </c>
      <c r="K13" s="396" t="s">
        <v>144</v>
      </c>
      <c r="L13" s="397"/>
      <c r="M13" s="254">
        <f>13237387.5+493072.33+437764.01</f>
        <v>14168223.84</v>
      </c>
      <c r="N13" s="36">
        <v>6649088.5499999998</v>
      </c>
      <c r="P13" s="52">
        <v>10</v>
      </c>
      <c r="Q13" s="51" t="s">
        <v>28</v>
      </c>
      <c r="R13" s="40" t="s">
        <v>29</v>
      </c>
      <c r="S13" s="396" t="s">
        <v>144</v>
      </c>
      <c r="T13" s="397"/>
      <c r="U13" s="254">
        <f>13237387.5+493072.33+437764.01</f>
        <v>14168223.84</v>
      </c>
      <c r="V13" s="250">
        <v>6649088.5499999998</v>
      </c>
    </row>
    <row r="14" spans="1:23" ht="15.75" thickBot="1" x14ac:dyDescent="0.3">
      <c r="A14" s="70">
        <v>11</v>
      </c>
      <c r="B14" s="71" t="s">
        <v>17</v>
      </c>
      <c r="C14" s="72" t="s">
        <v>20</v>
      </c>
      <c r="D14" s="347">
        <f>47.6596*100</f>
        <v>4765.96</v>
      </c>
      <c r="E14" s="348"/>
      <c r="F14" s="73">
        <v>1105733.3899999999</v>
      </c>
      <c r="G14" s="36"/>
      <c r="H14" s="70">
        <v>11</v>
      </c>
      <c r="I14" s="71" t="s">
        <v>17</v>
      </c>
      <c r="J14" s="72" t="s">
        <v>20</v>
      </c>
      <c r="K14" s="347">
        <f>47.6596*100</f>
        <v>4765.96</v>
      </c>
      <c r="L14" s="348"/>
      <c r="M14" s="255">
        <v>1105733.3899999999</v>
      </c>
      <c r="N14" s="36"/>
      <c r="P14" s="70">
        <v>11</v>
      </c>
      <c r="Q14" s="71" t="s">
        <v>17</v>
      </c>
      <c r="R14" s="72" t="s">
        <v>20</v>
      </c>
      <c r="S14" s="347">
        <f>47.6596*100</f>
        <v>4765.96</v>
      </c>
      <c r="T14" s="348"/>
      <c r="U14" s="255">
        <v>1105733.3899999999</v>
      </c>
      <c r="V14" s="250"/>
    </row>
    <row r="15" spans="1:23" ht="6" customHeight="1" thickBot="1" x14ac:dyDescent="0.3">
      <c r="A15" s="74"/>
      <c r="B15" s="75"/>
      <c r="C15" s="76"/>
      <c r="D15" s="77"/>
      <c r="E15" s="77"/>
      <c r="F15" s="78"/>
      <c r="H15" s="74"/>
      <c r="I15" s="75"/>
      <c r="J15" s="76"/>
      <c r="K15" s="77"/>
      <c r="L15" s="77"/>
      <c r="M15" s="78"/>
      <c r="P15" s="74"/>
      <c r="Q15" s="75"/>
      <c r="R15" s="76"/>
      <c r="S15" s="77"/>
      <c r="T15" s="77"/>
      <c r="U15" s="78"/>
    </row>
    <row r="16" spans="1:23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69">
        <v>12</v>
      </c>
      <c r="I16" s="59" t="s">
        <v>22</v>
      </c>
      <c r="J16" s="60"/>
      <c r="K16" s="61">
        <f>K3+K4+K5+K6+K7+K8+K9+K10</f>
        <v>1791.6900000000003</v>
      </c>
      <c r="L16" s="62" t="s">
        <v>19</v>
      </c>
      <c r="M16" s="63">
        <f>SUM(M3:M14)</f>
        <v>111782047.63</v>
      </c>
      <c r="N16" s="246">
        <f>SUM(N3:N13)</f>
        <v>169887495.12</v>
      </c>
      <c r="O16" s="244">
        <f>D16-K16</f>
        <v>286.33399999999961</v>
      </c>
      <c r="P16" s="69">
        <v>12</v>
      </c>
      <c r="Q16" s="59" t="s">
        <v>22</v>
      </c>
      <c r="R16" s="60"/>
      <c r="S16" s="61">
        <f>S3+S4+S5+S6+S7+S8+S9+S10</f>
        <v>1791.6900000000003</v>
      </c>
      <c r="T16" s="62" t="s">
        <v>19</v>
      </c>
      <c r="U16" s="63">
        <f>SUM(U3:U14)</f>
        <v>158941354.43999997</v>
      </c>
      <c r="V16" s="246">
        <f>SUM(V3:V13)</f>
        <v>169887495.12</v>
      </c>
      <c r="W16" s="244" t="e">
        <f>L16-S16</f>
        <v>#VALUE!</v>
      </c>
    </row>
    <row r="17" spans="1:22" ht="30.75" thickBot="1" x14ac:dyDescent="0.3">
      <c r="A17" s="67">
        <v>13</v>
      </c>
      <c r="B17" s="58" t="s">
        <v>23</v>
      </c>
      <c r="C17" s="41"/>
      <c r="D17" s="45"/>
      <c r="E17" s="46"/>
      <c r="F17" s="47">
        <f>F16*0.03</f>
        <v>3888810.0935999998</v>
      </c>
      <c r="H17" s="67">
        <v>13</v>
      </c>
      <c r="I17" s="58" t="s">
        <v>23</v>
      </c>
      <c r="J17" s="41"/>
      <c r="K17" s="45"/>
      <c r="L17" s="46"/>
      <c r="M17" s="47">
        <f>M16*0.03</f>
        <v>3353461.4288999997</v>
      </c>
      <c r="P17" s="67">
        <v>13</v>
      </c>
      <c r="Q17" s="58" t="s">
        <v>23</v>
      </c>
      <c r="R17" s="41"/>
      <c r="S17" s="45"/>
      <c r="T17" s="46"/>
      <c r="U17" s="47">
        <f>U16*0.03</f>
        <v>4768240.6331999991</v>
      </c>
    </row>
    <row r="18" spans="1:22" ht="30.75" thickBot="1" x14ac:dyDescent="0.3">
      <c r="A18" s="68">
        <v>14</v>
      </c>
      <c r="B18" s="64" t="s">
        <v>36</v>
      </c>
      <c r="C18" s="48"/>
      <c r="D18" s="65"/>
      <c r="E18" s="44"/>
      <c r="F18" s="66">
        <f>F16+F17</f>
        <v>133515813.21360001</v>
      </c>
      <c r="G18" s="36"/>
      <c r="H18" s="68">
        <v>14</v>
      </c>
      <c r="I18" s="64" t="s">
        <v>36</v>
      </c>
      <c r="J18" s="48"/>
      <c r="K18" s="65"/>
      <c r="L18" s="44"/>
      <c r="M18" s="66">
        <f>M16+M17</f>
        <v>115135509.0589</v>
      </c>
      <c r="N18" s="36"/>
      <c r="P18" s="68">
        <v>14</v>
      </c>
      <c r="Q18" s="64" t="s">
        <v>36</v>
      </c>
      <c r="R18" s="48"/>
      <c r="S18" s="65"/>
      <c r="T18" s="44"/>
      <c r="U18" s="66">
        <f>U16+U17</f>
        <v>163709595.07319996</v>
      </c>
      <c r="V18" s="250"/>
    </row>
    <row r="19" spans="1:22" ht="30.75" thickBot="1" x14ac:dyDescent="0.3">
      <c r="A19" s="67">
        <v>15</v>
      </c>
      <c r="B19" s="58" t="s">
        <v>35</v>
      </c>
      <c r="C19" s="41"/>
      <c r="D19" s="45"/>
      <c r="E19" s="46"/>
      <c r="F19" s="47">
        <f>F18*G19</f>
        <v>159709185.41</v>
      </c>
      <c r="G19" s="142">
        <v>1.1961817972414666</v>
      </c>
      <c r="H19" s="67">
        <v>15</v>
      </c>
      <c r="I19" s="58" t="s">
        <v>35</v>
      </c>
      <c r="J19" s="41"/>
      <c r="K19" s="45"/>
      <c r="L19" s="46"/>
      <c r="M19" s="47">
        <f>M18*N19</f>
        <v>137606949.4666667</v>
      </c>
      <c r="N19" s="142">
        <v>1.1951738485498071</v>
      </c>
      <c r="P19" s="67">
        <v>15</v>
      </c>
      <c r="Q19" s="58" t="s">
        <v>153</v>
      </c>
      <c r="R19" s="41"/>
      <c r="S19" s="45"/>
      <c r="T19" s="46"/>
      <c r="U19" s="47">
        <f>U18*V19</f>
        <v>137606949.46666664</v>
      </c>
      <c r="V19" s="142">
        <v>0.84055518801532703</v>
      </c>
    </row>
    <row r="20" spans="1:22" ht="19.5" customHeight="1" thickBot="1" x14ac:dyDescent="0.3">
      <c r="A20" s="68">
        <v>16</v>
      </c>
      <c r="B20" s="64" t="s">
        <v>22</v>
      </c>
      <c r="C20" s="48"/>
      <c r="D20" s="65"/>
      <c r="E20" s="44"/>
      <c r="F20" s="66">
        <f>F19</f>
        <v>159709185.41</v>
      </c>
      <c r="H20" s="68">
        <v>16</v>
      </c>
      <c r="I20" s="64" t="s">
        <v>22</v>
      </c>
      <c r="J20" s="48"/>
      <c r="K20" s="65"/>
      <c r="L20" s="44"/>
      <c r="M20" s="66">
        <f>M19</f>
        <v>137606949.4666667</v>
      </c>
      <c r="P20" s="68">
        <v>16</v>
      </c>
      <c r="Q20" s="64" t="s">
        <v>22</v>
      </c>
      <c r="R20" s="48"/>
      <c r="S20" s="65"/>
      <c r="T20" s="44"/>
      <c r="U20" s="66">
        <f>U19</f>
        <v>137606949.46666664</v>
      </c>
    </row>
    <row r="21" spans="1:22" ht="19.5" customHeight="1" thickBot="1" x14ac:dyDescent="0.3">
      <c r="A21" s="67">
        <v>17</v>
      </c>
      <c r="B21" s="58" t="s">
        <v>33</v>
      </c>
      <c r="C21" s="41"/>
      <c r="D21" s="45"/>
      <c r="E21" s="46"/>
      <c r="F21" s="47">
        <f>F20*0.2</f>
        <v>31941837.082000002</v>
      </c>
      <c r="H21" s="67">
        <v>17</v>
      </c>
      <c r="I21" s="58" t="s">
        <v>33</v>
      </c>
      <c r="J21" s="41"/>
      <c r="K21" s="45"/>
      <c r="L21" s="46"/>
      <c r="M21" s="47">
        <f>M20*0.2</f>
        <v>27521389.893333342</v>
      </c>
      <c r="P21" s="67">
        <v>17</v>
      </c>
      <c r="Q21" s="58" t="s">
        <v>33</v>
      </c>
      <c r="R21" s="41"/>
      <c r="S21" s="45"/>
      <c r="T21" s="46"/>
      <c r="U21" s="47">
        <f>U20*0.2</f>
        <v>27521389.893333331</v>
      </c>
    </row>
    <row r="22" spans="1:22" ht="19.5" customHeight="1" thickBot="1" x14ac:dyDescent="0.3">
      <c r="A22" s="69">
        <v>18</v>
      </c>
      <c r="B22" s="59" t="s">
        <v>34</v>
      </c>
      <c r="C22" s="60"/>
      <c r="D22" s="61"/>
      <c r="E22" s="62"/>
      <c r="F22" s="107">
        <f>F20+F21</f>
        <v>191651022.49199998</v>
      </c>
      <c r="H22" s="69">
        <v>18</v>
      </c>
      <c r="I22" s="59" t="s">
        <v>34</v>
      </c>
      <c r="J22" s="60"/>
      <c r="K22" s="61"/>
      <c r="L22" s="62"/>
      <c r="M22" s="107">
        <f>M20+M21</f>
        <v>165128339.36000004</v>
      </c>
      <c r="N22" s="245">
        <f>M22-F22</f>
        <v>-26522683.13199994</v>
      </c>
      <c r="P22" s="69">
        <v>18</v>
      </c>
      <c r="Q22" s="59" t="s">
        <v>34</v>
      </c>
      <c r="R22" s="60"/>
      <c r="S22" s="61"/>
      <c r="T22" s="62"/>
      <c r="U22" s="107">
        <f>U20+U21</f>
        <v>165128339.35999995</v>
      </c>
      <c r="V22" s="39"/>
    </row>
    <row r="23" spans="1:22" x14ac:dyDescent="0.25">
      <c r="C23"/>
      <c r="G23" s="39"/>
      <c r="J23"/>
      <c r="N23" s="39"/>
      <c r="R23"/>
      <c r="V23" s="39"/>
    </row>
    <row r="24" spans="1:22" ht="35.25" customHeight="1" x14ac:dyDescent="0.25">
      <c r="B24" s="387" t="s">
        <v>53</v>
      </c>
      <c r="C24" s="387"/>
      <c r="D24" s="387"/>
      <c r="E24" s="79"/>
      <c r="F24" s="93">
        <f>(F3+F4+F5+F6+F7+F8+F9+F10)*G19*1.2/D16</f>
        <v>75700.428816399144</v>
      </c>
      <c r="G24" s="39"/>
      <c r="I24" s="387" t="s">
        <v>53</v>
      </c>
      <c r="J24" s="387"/>
      <c r="K24" s="387"/>
      <c r="L24" s="79"/>
      <c r="M24" s="93">
        <f>(M3+M4+M5+M6+M7+M8+M9+M10)*N19*1.2/K16</f>
        <v>74204.915168345775</v>
      </c>
      <c r="N24" s="39"/>
      <c r="Q24" s="387" t="s">
        <v>53</v>
      </c>
      <c r="R24" s="387"/>
      <c r="S24" s="387"/>
      <c r="T24" s="79"/>
      <c r="U24" s="93">
        <f>(U3+U4+U5+U6+U7+U8+U9+U10)*V19*1.2/S16</f>
        <v>78736.895615993679</v>
      </c>
      <c r="V24" s="39"/>
    </row>
    <row r="25" spans="1:22" ht="30.75" customHeight="1" x14ac:dyDescent="0.25">
      <c r="B25" s="387" t="s">
        <v>54</v>
      </c>
      <c r="C25" s="387"/>
      <c r="D25" s="387"/>
      <c r="E25" s="79"/>
      <c r="F25" s="93">
        <f>F16*G19*1.2/D16</f>
        <v>89541.292052319011</v>
      </c>
      <c r="G25" s="39"/>
      <c r="I25" s="387" t="s">
        <v>54</v>
      </c>
      <c r="J25" s="387"/>
      <c r="K25" s="387"/>
      <c r="L25" s="79"/>
      <c r="M25" s="93">
        <f>M16*N19*1.2/K16</f>
        <v>89479.081804145753</v>
      </c>
      <c r="N25" s="39"/>
      <c r="Q25" s="387" t="s">
        <v>54</v>
      </c>
      <c r="R25" s="387"/>
      <c r="S25" s="387"/>
      <c r="T25" s="79"/>
      <c r="U25" s="93">
        <f>U16*V19*1.2/S16</f>
        <v>89479.081804145724</v>
      </c>
      <c r="V25" s="39"/>
    </row>
    <row r="26" spans="1:22" ht="37.5" customHeight="1" x14ac:dyDescent="0.25">
      <c r="B26" s="387" t="s">
        <v>55</v>
      </c>
      <c r="C26" s="387"/>
      <c r="D26" s="387"/>
      <c r="E26" s="79"/>
      <c r="F26" s="93">
        <f>F22/D16</f>
        <v>92227.530813888574</v>
      </c>
      <c r="G26" s="39"/>
      <c r="I26" s="387" t="s">
        <v>55</v>
      </c>
      <c r="J26" s="387"/>
      <c r="K26" s="387"/>
      <c r="L26" s="79"/>
      <c r="M26" s="93">
        <f>M22/K16</f>
        <v>92163.45425827014</v>
      </c>
      <c r="N26" s="39"/>
      <c r="Q26" s="387" t="s">
        <v>55</v>
      </c>
      <c r="R26" s="387"/>
      <c r="S26" s="387"/>
      <c r="T26" s="79"/>
      <c r="U26" s="93">
        <f>U22/S16</f>
        <v>92163.454258270081</v>
      </c>
      <c r="V26" s="39"/>
    </row>
  </sheetData>
  <mergeCells count="39">
    <mergeCell ref="D12:E12"/>
    <mergeCell ref="K12:L12"/>
    <mergeCell ref="B26:D26"/>
    <mergeCell ref="I26:K26"/>
    <mergeCell ref="B24:D24"/>
    <mergeCell ref="I24:K24"/>
    <mergeCell ref="B25:D25"/>
    <mergeCell ref="I25:K25"/>
    <mergeCell ref="D13:E13"/>
    <mergeCell ref="K13:L13"/>
    <mergeCell ref="D14:E14"/>
    <mergeCell ref="K14:L14"/>
    <mergeCell ref="K9:L9"/>
    <mergeCell ref="D10:E10"/>
    <mergeCell ref="K10:L10"/>
    <mergeCell ref="K8:L8"/>
    <mergeCell ref="D9:E9"/>
    <mergeCell ref="U3:U10"/>
    <mergeCell ref="S12:T12"/>
    <mergeCell ref="S13:T13"/>
    <mergeCell ref="D2:E2"/>
    <mergeCell ref="K2:L2"/>
    <mergeCell ref="D3:E3"/>
    <mergeCell ref="K3:L3"/>
    <mergeCell ref="D6:E6"/>
    <mergeCell ref="K6:L6"/>
    <mergeCell ref="K4:L4"/>
    <mergeCell ref="D4:E4"/>
    <mergeCell ref="D5:E5"/>
    <mergeCell ref="K5:L5"/>
    <mergeCell ref="D7:E7"/>
    <mergeCell ref="K7:L7"/>
    <mergeCell ref="D8:E8"/>
    <mergeCell ref="S14:T14"/>
    <mergeCell ref="Q24:S24"/>
    <mergeCell ref="Q25:S25"/>
    <mergeCell ref="Q26:S26"/>
    <mergeCell ref="S2:T2"/>
    <mergeCell ref="S3:T1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9CA12-3EC9-4078-BC2C-B13985820E58}">
  <dimension ref="B1:F31"/>
  <sheetViews>
    <sheetView topLeftCell="A11" workbookViewId="0">
      <selection activeCell="F25" sqref="F25"/>
    </sheetView>
  </sheetViews>
  <sheetFormatPr defaultRowHeight="15" x14ac:dyDescent="0.25"/>
  <cols>
    <col min="2" max="2" width="35.28515625" customWidth="1"/>
    <col min="3" max="3" width="15.42578125" customWidth="1"/>
    <col min="4" max="4" width="20.42578125" customWidth="1"/>
    <col min="5" max="5" width="27.5703125" customWidth="1"/>
  </cols>
  <sheetData>
    <row r="1" spans="2:6" ht="15.75" thickBot="1" x14ac:dyDescent="0.3"/>
    <row r="2" spans="2:6" ht="30" x14ac:dyDescent="0.25">
      <c r="B2" s="7" t="s">
        <v>9</v>
      </c>
      <c r="C2" s="8" t="s">
        <v>14</v>
      </c>
      <c r="D2" s="20" t="s">
        <v>13</v>
      </c>
      <c r="E2" s="9" t="s">
        <v>12</v>
      </c>
      <c r="F2" s="1"/>
    </row>
    <row r="3" spans="2:6" x14ac:dyDescent="0.25">
      <c r="B3" s="10" t="s">
        <v>0</v>
      </c>
      <c r="C3" s="2">
        <v>290.81</v>
      </c>
      <c r="D3" s="21">
        <v>397.7</v>
      </c>
      <c r="E3" s="11">
        <f>404.352+9.256</f>
        <v>413.60799999999995</v>
      </c>
    </row>
    <row r="4" spans="2:6" ht="30" x14ac:dyDescent="0.25">
      <c r="B4" s="10" t="s">
        <v>7</v>
      </c>
      <c r="C4" s="2">
        <v>994.42</v>
      </c>
      <c r="D4" s="21">
        <v>934.4</v>
      </c>
      <c r="E4" s="11">
        <f>676.624+295.152</f>
        <v>971.77600000000007</v>
      </c>
    </row>
    <row r="5" spans="2:6" x14ac:dyDescent="0.25">
      <c r="B5" s="10" t="s">
        <v>8</v>
      </c>
      <c r="C5" s="2">
        <v>213.17</v>
      </c>
      <c r="D5" s="21">
        <v>273.89999999999998</v>
      </c>
      <c r="E5" s="11">
        <v>284.85599999999999</v>
      </c>
    </row>
    <row r="6" spans="2:6" x14ac:dyDescent="0.25">
      <c r="B6" s="10" t="s">
        <v>1</v>
      </c>
      <c r="C6" s="2">
        <v>61.69</v>
      </c>
      <c r="D6" s="21">
        <v>99.3</v>
      </c>
      <c r="E6" s="11">
        <v>103.27200000000001</v>
      </c>
    </row>
    <row r="7" spans="2:6" x14ac:dyDescent="0.25">
      <c r="B7" s="10" t="s">
        <v>2</v>
      </c>
      <c r="C7" s="2">
        <v>41.95</v>
      </c>
      <c r="D7" s="21">
        <v>64.3</v>
      </c>
      <c r="E7" s="11">
        <v>66.872</v>
      </c>
    </row>
    <row r="8" spans="2:6" x14ac:dyDescent="0.25">
      <c r="B8" s="10" t="s">
        <v>3</v>
      </c>
      <c r="C8" s="2">
        <v>286.27999999999997</v>
      </c>
      <c r="D8" s="21">
        <v>335</v>
      </c>
      <c r="E8" s="11">
        <v>233.27199999999999</v>
      </c>
    </row>
    <row r="9" spans="2:6" x14ac:dyDescent="0.25">
      <c r="B9" s="10" t="s">
        <v>4</v>
      </c>
      <c r="C9" s="2">
        <v>5.08</v>
      </c>
      <c r="D9" s="21">
        <v>4.37</v>
      </c>
      <c r="E9" s="11">
        <v>4.3680000000000003</v>
      </c>
    </row>
    <row r="10" spans="2:6" x14ac:dyDescent="0.25">
      <c r="B10" s="10" t="s">
        <v>5</v>
      </c>
      <c r="C10" s="2">
        <v>56.7</v>
      </c>
      <c r="D10" s="22">
        <v>0</v>
      </c>
      <c r="E10" s="12">
        <f>C10</f>
        <v>56.7</v>
      </c>
    </row>
    <row r="11" spans="2:6" ht="15.75" thickBot="1" x14ac:dyDescent="0.3">
      <c r="B11" s="13" t="s">
        <v>6</v>
      </c>
      <c r="C11" s="3">
        <v>54</v>
      </c>
      <c r="D11" s="23">
        <v>0</v>
      </c>
      <c r="E11" s="14">
        <f>C11</f>
        <v>54</v>
      </c>
    </row>
    <row r="12" spans="2:6" ht="16.5" thickTop="1" thickBot="1" x14ac:dyDescent="0.3">
      <c r="B12" s="19" t="s">
        <v>11</v>
      </c>
      <c r="C12" s="15">
        <f>SUM(C3:C11)</f>
        <v>2004.1000000000001</v>
      </c>
      <c r="D12" s="24">
        <f>SUM(D3:D11)</f>
        <v>2108.9699999999998</v>
      </c>
      <c r="E12" s="16">
        <f>SUM(E3:E11)</f>
        <v>2188.7239999999997</v>
      </c>
    </row>
    <row r="13" spans="2:6" ht="3" customHeight="1" thickBot="1" x14ac:dyDescent="0.3">
      <c r="B13" s="17"/>
      <c r="C13" s="17"/>
      <c r="D13" s="17"/>
      <c r="E13" s="18"/>
    </row>
    <row r="14" spans="2:6" ht="15.75" thickBot="1" x14ac:dyDescent="0.3">
      <c r="B14" s="6" t="s">
        <v>10</v>
      </c>
      <c r="C14" s="5">
        <v>177481072.02000001</v>
      </c>
      <c r="D14" s="4"/>
      <c r="E14" s="5">
        <v>191651022.49000001</v>
      </c>
    </row>
    <row r="15" spans="2:6" x14ac:dyDescent="0.25">
      <c r="C15" s="25">
        <f>C14-E14</f>
        <v>-14169950.469999999</v>
      </c>
    </row>
    <row r="17" spans="2:6" ht="15.75" thickBot="1" x14ac:dyDescent="0.3"/>
    <row r="18" spans="2:6" ht="30" x14ac:dyDescent="0.25">
      <c r="B18" s="7" t="s">
        <v>9</v>
      </c>
      <c r="C18" s="8" t="s">
        <v>14</v>
      </c>
      <c r="D18" s="20" t="s">
        <v>13</v>
      </c>
      <c r="E18" s="9" t="s">
        <v>12</v>
      </c>
    </row>
    <row r="19" spans="2:6" x14ac:dyDescent="0.25">
      <c r="B19" s="10" t="s">
        <v>0</v>
      </c>
      <c r="C19" s="242">
        <v>290.81</v>
      </c>
      <c r="D19" s="21">
        <v>397.7</v>
      </c>
      <c r="E19" s="11">
        <f>404.352+9.256</f>
        <v>413.60799999999995</v>
      </c>
    </row>
    <row r="20" spans="2:6" ht="30" x14ac:dyDescent="0.25">
      <c r="B20" s="10" t="s">
        <v>7</v>
      </c>
      <c r="C20" s="242">
        <v>994.42</v>
      </c>
      <c r="D20" s="21">
        <v>934.4</v>
      </c>
      <c r="E20" s="11">
        <f>676.624+295.152</f>
        <v>971.77600000000007</v>
      </c>
    </row>
    <row r="21" spans="2:6" x14ac:dyDescent="0.25">
      <c r="B21" s="10" t="s">
        <v>8</v>
      </c>
      <c r="C21" s="242">
        <v>213.17</v>
      </c>
      <c r="D21" s="21">
        <v>273.89999999999998</v>
      </c>
      <c r="E21" s="11">
        <v>284.85599999999999</v>
      </c>
    </row>
    <row r="22" spans="2:6" x14ac:dyDescent="0.25">
      <c r="B22" s="10" t="s">
        <v>1</v>
      </c>
      <c r="C22" s="242">
        <v>61.69</v>
      </c>
      <c r="D22" s="21">
        <v>99.3</v>
      </c>
      <c r="E22" s="11">
        <v>103.27200000000001</v>
      </c>
    </row>
    <row r="23" spans="2:6" x14ac:dyDescent="0.25">
      <c r="B23" s="10" t="s">
        <v>2</v>
      </c>
      <c r="C23" s="242">
        <v>41.95</v>
      </c>
      <c r="D23" s="21">
        <v>64.3</v>
      </c>
      <c r="E23" s="11">
        <v>66.872</v>
      </c>
    </row>
    <row r="24" spans="2:6" x14ac:dyDescent="0.25">
      <c r="B24" s="10" t="s">
        <v>3</v>
      </c>
      <c r="C24" s="242">
        <v>286.27999999999997</v>
      </c>
      <c r="D24" s="21">
        <v>335</v>
      </c>
      <c r="E24" s="11">
        <v>233.27199999999999</v>
      </c>
      <c r="F24" s="38">
        <f>C24-E24</f>
        <v>53.007999999999981</v>
      </c>
    </row>
    <row r="25" spans="2:6" x14ac:dyDescent="0.25">
      <c r="B25" s="10" t="s">
        <v>4</v>
      </c>
      <c r="C25" s="242">
        <v>5.08</v>
      </c>
      <c r="D25" s="21">
        <v>4.37</v>
      </c>
      <c r="E25" s="11">
        <v>4.3680000000000003</v>
      </c>
    </row>
    <row r="26" spans="2:6" x14ac:dyDescent="0.25">
      <c r="B26" s="10" t="s">
        <v>5</v>
      </c>
      <c r="C26" s="242">
        <v>0</v>
      </c>
      <c r="D26" s="22">
        <v>0</v>
      </c>
      <c r="E26" s="12">
        <f>C26</f>
        <v>0</v>
      </c>
    </row>
    <row r="27" spans="2:6" ht="15.75" thickBot="1" x14ac:dyDescent="0.3">
      <c r="B27" s="13" t="s">
        <v>6</v>
      </c>
      <c r="C27" s="243">
        <f>C26</f>
        <v>0</v>
      </c>
      <c r="D27" s="23">
        <v>0</v>
      </c>
      <c r="E27" s="14">
        <f>C27</f>
        <v>0</v>
      </c>
    </row>
    <row r="28" spans="2:6" ht="16.5" thickTop="1" thickBot="1" x14ac:dyDescent="0.3">
      <c r="B28" s="19" t="s">
        <v>11</v>
      </c>
      <c r="C28" s="15">
        <f>SUM(C19:C27)</f>
        <v>1893.4</v>
      </c>
      <c r="D28" s="24">
        <f>SUM(D19:D27)</f>
        <v>2108.9699999999998</v>
      </c>
      <c r="E28" s="16">
        <f>SUM(E19:E27)</f>
        <v>2078.0239999999999</v>
      </c>
    </row>
    <row r="29" spans="2:6" ht="15.75" thickBot="1" x14ac:dyDescent="0.3">
      <c r="B29" s="17"/>
      <c r="C29" s="17"/>
      <c r="D29" s="17"/>
      <c r="E29" s="18"/>
    </row>
    <row r="30" spans="2:6" ht="15.75" thickBot="1" x14ac:dyDescent="0.3">
      <c r="B30" s="6" t="s">
        <v>10</v>
      </c>
      <c r="C30" s="5">
        <v>149747892.84999999</v>
      </c>
      <c r="D30" s="4"/>
      <c r="E30" s="5">
        <v>163917843.31</v>
      </c>
    </row>
    <row r="31" spans="2:6" x14ac:dyDescent="0.25">
      <c r="C31" s="25">
        <f>C30-E30</f>
        <v>-14169950.460000008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12D42-B61D-456F-85CC-A8C6C81AF872}">
  <sheetPr>
    <tabColor rgb="FFFF0000"/>
  </sheetPr>
  <dimension ref="A1:AE32"/>
  <sheetViews>
    <sheetView tabSelected="1" topLeftCell="O13" workbookViewId="0">
      <selection activeCell="Z17" sqref="Z17"/>
    </sheetView>
  </sheetViews>
  <sheetFormatPr defaultRowHeight="15" x14ac:dyDescent="0.25"/>
  <cols>
    <col min="1" max="1" width="4.7109375" hidden="1" customWidth="1"/>
    <col min="2" max="2" width="27.85546875" hidden="1" customWidth="1"/>
    <col min="3" max="3" width="12" style="35" hidden="1" customWidth="1"/>
    <col min="4" max="4" width="8.28515625" hidden="1" customWidth="1"/>
    <col min="5" max="5" width="3" hidden="1" customWidth="1"/>
    <col min="6" max="6" width="23.28515625" hidden="1" customWidth="1"/>
    <col min="7" max="7" width="14.7109375" style="35" hidden="1" customWidth="1"/>
    <col min="8" max="8" width="2.140625" style="35" hidden="1" customWidth="1"/>
    <col min="9" max="9" width="5" hidden="1" customWidth="1"/>
    <col min="10" max="10" width="27.85546875" hidden="1" customWidth="1"/>
    <col min="11" max="11" width="12" style="35" hidden="1" customWidth="1"/>
    <col min="12" max="12" width="8.28515625" hidden="1" customWidth="1"/>
    <col min="13" max="13" width="3" hidden="1" customWidth="1"/>
    <col min="14" max="14" width="23.28515625" hidden="1" customWidth="1"/>
    <col min="15" max="15" width="0.140625" customWidth="1"/>
    <col min="16" max="16" width="3.140625" customWidth="1"/>
    <col min="17" max="17" width="4.85546875" customWidth="1"/>
    <col min="18" max="18" width="27.85546875" customWidth="1"/>
    <col min="19" max="19" width="30.140625" style="35" customWidth="1"/>
    <col min="20" max="20" width="8.28515625" customWidth="1"/>
    <col min="21" max="21" width="3" customWidth="1"/>
    <col min="22" max="22" width="23.28515625" customWidth="1"/>
    <col min="23" max="23" width="2.42578125" customWidth="1"/>
    <col min="24" max="24" width="4.85546875" customWidth="1"/>
    <col min="25" max="25" width="27.85546875" customWidth="1"/>
    <col min="26" max="26" width="20.42578125" style="35" customWidth="1"/>
    <col min="27" max="27" width="8.28515625" customWidth="1"/>
    <col min="28" max="28" width="3" customWidth="1"/>
    <col min="29" max="29" width="23.28515625" customWidth="1"/>
    <col min="30" max="30" width="2.42578125" customWidth="1"/>
    <col min="31" max="31" width="15.7109375" customWidth="1"/>
  </cols>
  <sheetData>
    <row r="1" spans="1:31" ht="34.5" thickBot="1" x14ac:dyDescent="0.35">
      <c r="F1" s="104" t="s">
        <v>51</v>
      </c>
      <c r="G1" s="105"/>
      <c r="H1" s="105"/>
      <c r="I1" s="106"/>
      <c r="J1" s="106"/>
      <c r="K1" s="105"/>
      <c r="L1" s="106"/>
      <c r="M1" s="106"/>
      <c r="N1" s="104" t="s">
        <v>50</v>
      </c>
      <c r="O1" s="106"/>
      <c r="P1" s="106"/>
      <c r="Q1" s="106"/>
      <c r="R1" s="259" t="s">
        <v>156</v>
      </c>
      <c r="S1" s="144"/>
      <c r="T1" s="106"/>
      <c r="U1" s="106"/>
      <c r="V1" s="104" t="s">
        <v>71</v>
      </c>
      <c r="X1" s="106"/>
      <c r="Y1" s="259" t="s">
        <v>156</v>
      </c>
      <c r="Z1" s="105"/>
      <c r="AA1" s="106"/>
      <c r="AB1" s="106"/>
      <c r="AC1" s="104" t="s">
        <v>71</v>
      </c>
    </row>
    <row r="2" spans="1:31" ht="15.75" thickBot="1" x14ac:dyDescent="0.3">
      <c r="A2" s="54" t="s">
        <v>58</v>
      </c>
      <c r="B2" s="55" t="s">
        <v>38</v>
      </c>
      <c r="C2" s="56" t="s">
        <v>18</v>
      </c>
      <c r="D2" s="320" t="s">
        <v>21</v>
      </c>
      <c r="E2" s="321"/>
      <c r="F2" s="57" t="s">
        <v>32</v>
      </c>
      <c r="G2" s="1" t="s">
        <v>24</v>
      </c>
      <c r="H2" s="1"/>
      <c r="I2" s="54" t="s">
        <v>58</v>
      </c>
      <c r="J2" s="55" t="s">
        <v>38</v>
      </c>
      <c r="K2" s="56" t="s">
        <v>18</v>
      </c>
      <c r="L2" s="320" t="s">
        <v>21</v>
      </c>
      <c r="M2" s="321"/>
      <c r="N2" s="57" t="s">
        <v>32</v>
      </c>
      <c r="Q2" s="54" t="s">
        <v>58</v>
      </c>
      <c r="R2" s="55" t="s">
        <v>73</v>
      </c>
      <c r="S2" s="56" t="s">
        <v>18</v>
      </c>
      <c r="T2" s="320" t="s">
        <v>21</v>
      </c>
      <c r="U2" s="321"/>
      <c r="V2" s="57" t="s">
        <v>32</v>
      </c>
      <c r="X2" s="54" t="s">
        <v>58</v>
      </c>
      <c r="Y2" s="55" t="s">
        <v>73</v>
      </c>
      <c r="Z2" s="56" t="s">
        <v>18</v>
      </c>
      <c r="AA2" s="320" t="s">
        <v>21</v>
      </c>
      <c r="AB2" s="321"/>
      <c r="AC2" s="57" t="s">
        <v>32</v>
      </c>
    </row>
    <row r="3" spans="1:31" ht="15" customHeight="1" x14ac:dyDescent="0.25">
      <c r="A3" s="81">
        <v>1</v>
      </c>
      <c r="B3" s="84" t="s">
        <v>0</v>
      </c>
      <c r="C3" s="85" t="s">
        <v>19</v>
      </c>
      <c r="D3" s="322">
        <f>404.352+9.256</f>
        <v>413.60799999999995</v>
      </c>
      <c r="E3" s="323"/>
      <c r="F3" s="86">
        <f>40619316.42-G3</f>
        <v>10022991.91</v>
      </c>
      <c r="G3" s="36">
        <v>30596324.510000002</v>
      </c>
      <c r="H3" s="36"/>
      <c r="I3" s="81">
        <v>1</v>
      </c>
      <c r="J3" s="324" t="s">
        <v>47</v>
      </c>
      <c r="K3" s="85" t="s">
        <v>19</v>
      </c>
      <c r="L3" s="322">
        <f>404.352+9.256</f>
        <v>413.60799999999995</v>
      </c>
      <c r="M3" s="323"/>
      <c r="N3" s="327">
        <v>164516389.53999999</v>
      </c>
      <c r="Q3" s="81">
        <v>1</v>
      </c>
      <c r="R3" s="324" t="s">
        <v>47</v>
      </c>
      <c r="S3" s="330" t="s">
        <v>19</v>
      </c>
      <c r="T3" s="388">
        <v>1791.6900000000003</v>
      </c>
      <c r="U3" s="389"/>
      <c r="V3" s="327">
        <v>139860049.75999999</v>
      </c>
      <c r="X3" s="81">
        <v>1</v>
      </c>
      <c r="Y3" s="324" t="s">
        <v>47</v>
      </c>
      <c r="Z3" s="330" t="s">
        <v>19</v>
      </c>
      <c r="AA3" s="388">
        <f>T3</f>
        <v>1791.6900000000003</v>
      </c>
      <c r="AB3" s="389"/>
      <c r="AC3" s="327">
        <v>139860049.75999999</v>
      </c>
    </row>
    <row r="4" spans="1:31" ht="30" customHeight="1" x14ac:dyDescent="0.25">
      <c r="A4" s="82">
        <v>2</v>
      </c>
      <c r="B4" s="87" t="s">
        <v>25</v>
      </c>
      <c r="C4" s="88" t="s">
        <v>19</v>
      </c>
      <c r="D4" s="339">
        <f>676.624</f>
        <v>676.62400000000002</v>
      </c>
      <c r="E4" s="340"/>
      <c r="F4" s="89">
        <f>77526903.96-G4</f>
        <v>28449520.749999993</v>
      </c>
      <c r="G4" s="36">
        <v>49077383.210000001</v>
      </c>
      <c r="H4" s="36"/>
      <c r="I4" s="82">
        <v>2</v>
      </c>
      <c r="J4" s="325"/>
      <c r="K4" s="88" t="s">
        <v>19</v>
      </c>
      <c r="L4" s="339">
        <f>676.624</f>
        <v>676.62400000000002</v>
      </c>
      <c r="M4" s="340"/>
      <c r="N4" s="328"/>
      <c r="Q4" s="82">
        <v>2</v>
      </c>
      <c r="R4" s="325"/>
      <c r="S4" s="331"/>
      <c r="T4" s="390"/>
      <c r="U4" s="391"/>
      <c r="V4" s="328"/>
      <c r="X4" s="82">
        <v>2</v>
      </c>
      <c r="Y4" s="325"/>
      <c r="Z4" s="331"/>
      <c r="AA4" s="390"/>
      <c r="AB4" s="391"/>
      <c r="AC4" s="328"/>
    </row>
    <row r="5" spans="1:31" x14ac:dyDescent="0.25">
      <c r="A5" s="82">
        <v>3</v>
      </c>
      <c r="B5" s="87" t="s">
        <v>26</v>
      </c>
      <c r="C5" s="88" t="s">
        <v>19</v>
      </c>
      <c r="D5" s="339">
        <v>295.15199999999999</v>
      </c>
      <c r="E5" s="340"/>
      <c r="F5" s="89">
        <f>35252578.16-G5</f>
        <v>12410042.859999996</v>
      </c>
      <c r="G5" s="36">
        <v>22842535.300000001</v>
      </c>
      <c r="H5" s="36"/>
      <c r="I5" s="82">
        <v>3</v>
      </c>
      <c r="J5" s="325"/>
      <c r="K5" s="88" t="s">
        <v>19</v>
      </c>
      <c r="L5" s="339">
        <v>295.15199999999999</v>
      </c>
      <c r="M5" s="340"/>
      <c r="N5" s="328"/>
      <c r="Q5" s="82">
        <v>3</v>
      </c>
      <c r="R5" s="325"/>
      <c r="S5" s="331"/>
      <c r="T5" s="390"/>
      <c r="U5" s="391"/>
      <c r="V5" s="328"/>
      <c r="X5" s="82">
        <v>3</v>
      </c>
      <c r="Y5" s="325"/>
      <c r="Z5" s="331"/>
      <c r="AA5" s="390"/>
      <c r="AB5" s="391"/>
      <c r="AC5" s="328"/>
    </row>
    <row r="6" spans="1:31" ht="30" x14ac:dyDescent="0.25">
      <c r="A6" s="82">
        <v>4</v>
      </c>
      <c r="B6" s="87" t="s">
        <v>8</v>
      </c>
      <c r="C6" s="88" t="s">
        <v>19</v>
      </c>
      <c r="D6" s="339">
        <v>284.85599999999999</v>
      </c>
      <c r="E6" s="340"/>
      <c r="F6" s="89">
        <f>54348406.96-G6</f>
        <v>29847559.98</v>
      </c>
      <c r="G6" s="36">
        <v>24500846.98</v>
      </c>
      <c r="H6" s="36"/>
      <c r="I6" s="82">
        <v>4</v>
      </c>
      <c r="J6" s="325"/>
      <c r="K6" s="88" t="s">
        <v>19</v>
      </c>
      <c r="L6" s="339">
        <v>284.85599999999999</v>
      </c>
      <c r="M6" s="340"/>
      <c r="N6" s="328"/>
      <c r="Q6" s="82">
        <v>4</v>
      </c>
      <c r="R6" s="325"/>
      <c r="S6" s="331"/>
      <c r="T6" s="390"/>
      <c r="U6" s="391"/>
      <c r="V6" s="328"/>
      <c r="X6" s="82">
        <v>4</v>
      </c>
      <c r="Y6" s="325"/>
      <c r="Z6" s="331"/>
      <c r="AA6" s="390"/>
      <c r="AB6" s="391"/>
      <c r="AC6" s="328"/>
    </row>
    <row r="7" spans="1:31" x14ac:dyDescent="0.25">
      <c r="A7" s="82">
        <v>5</v>
      </c>
      <c r="B7" s="87" t="s">
        <v>1</v>
      </c>
      <c r="C7" s="88" t="s">
        <v>19</v>
      </c>
      <c r="D7" s="339">
        <v>103.27200000000001</v>
      </c>
      <c r="E7" s="340"/>
      <c r="F7" s="89">
        <f>14658524.85-G7</f>
        <v>6218924.8699999992</v>
      </c>
      <c r="G7" s="36">
        <v>8439599.9800000004</v>
      </c>
      <c r="H7" s="36"/>
      <c r="I7" s="82">
        <v>5</v>
      </c>
      <c r="J7" s="325"/>
      <c r="K7" s="88" t="s">
        <v>19</v>
      </c>
      <c r="L7" s="339">
        <v>103.27200000000001</v>
      </c>
      <c r="M7" s="340"/>
      <c r="N7" s="328"/>
      <c r="Q7" s="82">
        <v>5</v>
      </c>
      <c r="R7" s="325"/>
      <c r="S7" s="331"/>
      <c r="T7" s="390"/>
      <c r="U7" s="391"/>
      <c r="V7" s="328"/>
      <c r="X7" s="82">
        <v>5</v>
      </c>
      <c r="Y7" s="325"/>
      <c r="Z7" s="331"/>
      <c r="AA7" s="390"/>
      <c r="AB7" s="391"/>
      <c r="AC7" s="328"/>
    </row>
    <row r="8" spans="1:31" ht="30" x14ac:dyDescent="0.25">
      <c r="A8" s="82">
        <v>6</v>
      </c>
      <c r="B8" s="87" t="s">
        <v>2</v>
      </c>
      <c r="C8" s="88" t="s">
        <v>19</v>
      </c>
      <c r="D8" s="339">
        <v>66.872</v>
      </c>
      <c r="E8" s="340"/>
      <c r="F8" s="89">
        <f>9352168.79-G8</f>
        <v>4525782.0099999988</v>
      </c>
      <c r="G8" s="36">
        <v>4826386.78</v>
      </c>
      <c r="H8" s="36"/>
      <c r="I8" s="82">
        <v>6</v>
      </c>
      <c r="J8" s="325"/>
      <c r="K8" s="88" t="s">
        <v>19</v>
      </c>
      <c r="L8" s="339">
        <v>66.872</v>
      </c>
      <c r="M8" s="340"/>
      <c r="N8" s="328"/>
      <c r="Q8" s="82">
        <v>6</v>
      </c>
      <c r="R8" s="325"/>
      <c r="S8" s="331"/>
      <c r="T8" s="390"/>
      <c r="U8" s="391"/>
      <c r="V8" s="328"/>
      <c r="X8" s="82">
        <v>6</v>
      </c>
      <c r="Y8" s="325"/>
      <c r="Z8" s="331"/>
      <c r="AA8" s="390"/>
      <c r="AB8" s="391"/>
      <c r="AC8" s="328"/>
    </row>
    <row r="9" spans="1:31" x14ac:dyDescent="0.25">
      <c r="A9" s="82">
        <v>7</v>
      </c>
      <c r="B9" s="87" t="s">
        <v>3</v>
      </c>
      <c r="C9" s="88" t="s">
        <v>19</v>
      </c>
      <c r="D9" s="339">
        <v>233.27199999999999</v>
      </c>
      <c r="E9" s="340"/>
      <c r="F9" s="89">
        <f>34523672.98-G9</f>
        <v>17401032.069999997</v>
      </c>
      <c r="G9" s="36">
        <v>17122640.91</v>
      </c>
      <c r="H9" s="36"/>
      <c r="I9" s="82">
        <v>7</v>
      </c>
      <c r="J9" s="325"/>
      <c r="K9" s="88" t="s">
        <v>19</v>
      </c>
      <c r="L9" s="339">
        <v>233.27199999999999</v>
      </c>
      <c r="M9" s="340"/>
      <c r="N9" s="328"/>
      <c r="Q9" s="82">
        <v>7</v>
      </c>
      <c r="R9" s="325"/>
      <c r="S9" s="331"/>
      <c r="T9" s="390"/>
      <c r="U9" s="391"/>
      <c r="V9" s="328"/>
      <c r="X9" s="82">
        <v>7</v>
      </c>
      <c r="Y9" s="325"/>
      <c r="Z9" s="331"/>
      <c r="AA9" s="390"/>
      <c r="AB9" s="391"/>
      <c r="AC9" s="328"/>
    </row>
    <row r="10" spans="1:31" ht="15.75" thickBot="1" x14ac:dyDescent="0.3">
      <c r="A10" s="83">
        <v>8</v>
      </c>
      <c r="B10" s="90" t="s">
        <v>4</v>
      </c>
      <c r="C10" s="91" t="s">
        <v>19</v>
      </c>
      <c r="D10" s="341">
        <v>4.3680000000000003</v>
      </c>
      <c r="E10" s="342"/>
      <c r="F10" s="92">
        <f>1043243.99-G10</f>
        <v>714028.58000000007</v>
      </c>
      <c r="G10" s="36">
        <v>329215.40999999997</v>
      </c>
      <c r="H10" s="36"/>
      <c r="I10" s="83">
        <v>8</v>
      </c>
      <c r="J10" s="326"/>
      <c r="K10" s="91" t="s">
        <v>19</v>
      </c>
      <c r="L10" s="341">
        <v>4.3680000000000003</v>
      </c>
      <c r="M10" s="342"/>
      <c r="N10" s="329"/>
      <c r="Q10" s="83">
        <v>8</v>
      </c>
      <c r="R10" s="326"/>
      <c r="S10" s="332"/>
      <c r="T10" s="392"/>
      <c r="U10" s="393"/>
      <c r="V10" s="329"/>
      <c r="X10" s="83">
        <v>8</v>
      </c>
      <c r="Y10" s="326"/>
      <c r="Z10" s="332"/>
      <c r="AA10" s="392"/>
      <c r="AB10" s="393"/>
      <c r="AC10" s="329"/>
    </row>
    <row r="11" spans="1:31" ht="2.25" customHeight="1" thickTop="1" x14ac:dyDescent="0.25">
      <c r="A11" s="95"/>
      <c r="B11" s="96"/>
      <c r="C11" s="97"/>
      <c r="D11" s="98"/>
      <c r="E11" s="99"/>
      <c r="F11" s="100"/>
      <c r="G11" s="36"/>
      <c r="H11" s="36"/>
      <c r="I11" s="95"/>
      <c r="J11" s="96"/>
      <c r="K11" s="97"/>
      <c r="L11" s="98"/>
      <c r="M11" s="99"/>
      <c r="N11" s="100"/>
      <c r="Q11" s="95"/>
      <c r="R11" s="96"/>
      <c r="S11" s="97"/>
      <c r="T11" s="248"/>
      <c r="U11" s="249"/>
      <c r="V11" s="100"/>
      <c r="X11" s="95"/>
      <c r="Y11" s="96"/>
      <c r="Z11" s="97"/>
      <c r="AA11" s="98"/>
      <c r="AB11" s="99"/>
      <c r="AC11" s="100"/>
    </row>
    <row r="12" spans="1:31" x14ac:dyDescent="0.25">
      <c r="A12" s="53">
        <v>9</v>
      </c>
      <c r="B12" s="50" t="s">
        <v>27</v>
      </c>
      <c r="C12" s="42" t="s">
        <v>29</v>
      </c>
      <c r="D12" s="343" t="s">
        <v>31</v>
      </c>
      <c r="E12" s="344"/>
      <c r="F12" s="43">
        <f>9769288.11-G12</f>
        <v>3704032.4099999992</v>
      </c>
      <c r="G12" s="36">
        <v>6065255.7000000002</v>
      </c>
      <c r="H12" s="36"/>
      <c r="I12" s="53">
        <v>9</v>
      </c>
      <c r="J12" s="50" t="s">
        <v>27</v>
      </c>
      <c r="K12" s="42" t="s">
        <v>29</v>
      </c>
      <c r="L12" s="343" t="s">
        <v>31</v>
      </c>
      <c r="M12" s="344"/>
      <c r="N12" s="43">
        <f>9769288.11-O12</f>
        <v>9769288.1099999994</v>
      </c>
      <c r="Q12" s="53">
        <v>9</v>
      </c>
      <c r="R12" s="50" t="s">
        <v>27</v>
      </c>
      <c r="S12" s="42" t="s">
        <v>29</v>
      </c>
      <c r="T12" s="343" t="s">
        <v>31</v>
      </c>
      <c r="U12" s="344"/>
      <c r="V12" s="43">
        <v>3807347.4499999997</v>
      </c>
      <c r="X12" s="53">
        <v>9</v>
      </c>
      <c r="Y12" s="50" t="s">
        <v>27</v>
      </c>
      <c r="Z12" s="42" t="s">
        <v>29</v>
      </c>
      <c r="AA12" s="343" t="s">
        <v>31</v>
      </c>
      <c r="AB12" s="344"/>
      <c r="AC12" s="43">
        <v>3807347.4499999997</v>
      </c>
    </row>
    <row r="13" spans="1:31" x14ac:dyDescent="0.25">
      <c r="A13" s="52">
        <v>10</v>
      </c>
      <c r="B13" s="51" t="s">
        <v>28</v>
      </c>
      <c r="C13" s="40" t="s">
        <v>29</v>
      </c>
      <c r="D13" s="345" t="s">
        <v>30</v>
      </c>
      <c r="E13" s="346"/>
      <c r="F13" s="29">
        <f>22373496.67-G13</f>
        <v>15227354.290000003</v>
      </c>
      <c r="G13" s="36">
        <v>7146142.3799999999</v>
      </c>
      <c r="H13" s="36"/>
      <c r="I13" s="52">
        <v>10</v>
      </c>
      <c r="J13" s="51" t="s">
        <v>28</v>
      </c>
      <c r="K13" s="40" t="s">
        <v>29</v>
      </c>
      <c r="L13" s="345" t="s">
        <v>30</v>
      </c>
      <c r="M13" s="346"/>
      <c r="N13" s="29">
        <f>22373496.67-O13</f>
        <v>22373496.670000002</v>
      </c>
      <c r="Q13" s="52">
        <v>10</v>
      </c>
      <c r="R13" s="51" t="s">
        <v>28</v>
      </c>
      <c r="S13" s="40" t="s">
        <v>29</v>
      </c>
      <c r="T13" s="345" t="s">
        <v>30</v>
      </c>
      <c r="U13" s="346"/>
      <c r="V13" s="29">
        <v>14168223.84</v>
      </c>
      <c r="X13" s="52">
        <v>10</v>
      </c>
      <c r="Y13" s="51" t="s">
        <v>28</v>
      </c>
      <c r="Z13" s="40" t="s">
        <v>29</v>
      </c>
      <c r="AA13" s="345" t="s">
        <v>30</v>
      </c>
      <c r="AB13" s="346"/>
      <c r="AC13" s="29">
        <v>14168223.84</v>
      </c>
    </row>
    <row r="14" spans="1:31" ht="15.75" thickBot="1" x14ac:dyDescent="0.3">
      <c r="A14" s="70">
        <v>11</v>
      </c>
      <c r="B14" s="71" t="s">
        <v>17</v>
      </c>
      <c r="C14" s="72" t="s">
        <v>20</v>
      </c>
      <c r="D14" s="347">
        <f>47.6596*100</f>
        <v>4765.96</v>
      </c>
      <c r="E14" s="348"/>
      <c r="F14" s="73">
        <v>1105733.3899999999</v>
      </c>
      <c r="G14" s="36"/>
      <c r="H14" s="36"/>
      <c r="I14" s="70">
        <v>11</v>
      </c>
      <c r="J14" s="71" t="s">
        <v>17</v>
      </c>
      <c r="K14" s="72" t="s">
        <v>20</v>
      </c>
      <c r="L14" s="347">
        <f>47.6596*100</f>
        <v>4765.96</v>
      </c>
      <c r="M14" s="348"/>
      <c r="N14" s="73">
        <v>1105733.3899999999</v>
      </c>
      <c r="Q14" s="70">
        <v>11</v>
      </c>
      <c r="R14" s="71" t="s">
        <v>17</v>
      </c>
      <c r="S14" s="72" t="s">
        <v>20</v>
      </c>
      <c r="T14" s="347">
        <f>47.6596*100</f>
        <v>4765.96</v>
      </c>
      <c r="U14" s="348"/>
      <c r="V14" s="73">
        <v>1105733.3899999999</v>
      </c>
      <c r="X14" s="70">
        <v>11</v>
      </c>
      <c r="Y14" s="71" t="s">
        <v>17</v>
      </c>
      <c r="Z14" s="72" t="s">
        <v>20</v>
      </c>
      <c r="AA14" s="347">
        <f>47.6596*100</f>
        <v>4765.96</v>
      </c>
      <c r="AB14" s="348"/>
      <c r="AC14" s="73">
        <v>1105733.3899999999</v>
      </c>
    </row>
    <row r="15" spans="1:31" ht="6" customHeight="1" thickBot="1" x14ac:dyDescent="0.3">
      <c r="A15" s="74"/>
      <c r="B15" s="75"/>
      <c r="C15" s="76"/>
      <c r="D15" s="77"/>
      <c r="E15" s="77"/>
      <c r="F15" s="78"/>
      <c r="I15" s="74"/>
      <c r="J15" s="75"/>
      <c r="K15" s="76"/>
      <c r="L15" s="77"/>
      <c r="M15" s="77"/>
      <c r="N15" s="78"/>
      <c r="Q15" s="74"/>
      <c r="R15" s="75"/>
      <c r="S15" s="76"/>
      <c r="T15" s="77"/>
      <c r="U15" s="77"/>
      <c r="V15" s="78"/>
      <c r="X15" s="74"/>
      <c r="Y15" s="75"/>
      <c r="Z15" s="76"/>
      <c r="AA15" s="77"/>
      <c r="AB15" s="77"/>
      <c r="AC15" s="78"/>
    </row>
    <row r="16" spans="1:31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36"/>
      <c r="I16" s="69">
        <v>12</v>
      </c>
      <c r="J16" s="59" t="s">
        <v>22</v>
      </c>
      <c r="K16" s="60"/>
      <c r="L16" s="61">
        <f>SUM(L3:M10)</f>
        <v>2078.0239999999999</v>
      </c>
      <c r="M16" s="62" t="s">
        <v>19</v>
      </c>
      <c r="N16" s="63">
        <f>SUM(N3:N14)</f>
        <v>197764907.70999998</v>
      </c>
      <c r="Q16" s="69">
        <v>12</v>
      </c>
      <c r="R16" s="59" t="s">
        <v>22</v>
      </c>
      <c r="S16" s="60"/>
      <c r="T16" s="61">
        <f>SUM(T3:U10)</f>
        <v>1791.6900000000003</v>
      </c>
      <c r="U16" s="62" t="s">
        <v>19</v>
      </c>
      <c r="V16" s="63">
        <f>SUM(V3:V14)</f>
        <v>158941354.43999997</v>
      </c>
      <c r="X16" s="69">
        <v>12</v>
      </c>
      <c r="Y16" s="59" t="s">
        <v>22</v>
      </c>
      <c r="Z16" s="60"/>
      <c r="AA16" s="61">
        <f>SUM(AA3:AB10)</f>
        <v>1791.6900000000003</v>
      </c>
      <c r="AB16" s="62" t="s">
        <v>19</v>
      </c>
      <c r="AC16" s="63">
        <f>SUM(AC3:AC14)</f>
        <v>158941354.43999997</v>
      </c>
      <c r="AE16" s="25"/>
    </row>
    <row r="17" spans="1:31" ht="60" customHeight="1" thickBot="1" x14ac:dyDescent="0.3">
      <c r="A17" s="69">
        <v>12</v>
      </c>
      <c r="B17" s="59" t="s">
        <v>22</v>
      </c>
      <c r="C17" s="60"/>
      <c r="D17" s="61">
        <f>SUM(D3:E10)</f>
        <v>2078.0239999999999</v>
      </c>
      <c r="E17" s="62" t="s">
        <v>19</v>
      </c>
      <c r="F17" s="63">
        <f>SUM(F3:F14)</f>
        <v>129627003.12</v>
      </c>
      <c r="G17" s="36">
        <f>SUM(G3:G13)</f>
        <v>170946331.15999997</v>
      </c>
      <c r="H17" s="36"/>
      <c r="I17" s="69">
        <v>12</v>
      </c>
      <c r="J17" s="59" t="s">
        <v>22</v>
      </c>
      <c r="K17" s="60"/>
      <c r="L17" s="61">
        <f>SUM(L3:M10)</f>
        <v>2078.0239999999999</v>
      </c>
      <c r="M17" s="62" t="s">
        <v>19</v>
      </c>
      <c r="N17" s="63">
        <f>SUM(N3:N14)</f>
        <v>197764907.70999998</v>
      </c>
      <c r="Q17" s="69">
        <v>12</v>
      </c>
      <c r="R17" s="59" t="s">
        <v>72</v>
      </c>
      <c r="S17" s="222" t="s">
        <v>158</v>
      </c>
      <c r="T17" s="61"/>
      <c r="U17" s="62"/>
      <c r="V17" s="63">
        <v>9428605.5600000005</v>
      </c>
      <c r="X17" s="69">
        <v>12</v>
      </c>
      <c r="Y17" s="59" t="s">
        <v>72</v>
      </c>
      <c r="Z17" s="143" t="s">
        <v>75</v>
      </c>
      <c r="AA17" s="61"/>
      <c r="AB17" s="62"/>
      <c r="AC17" s="63">
        <f>AC16*0.021</f>
        <v>3337768.4432399995</v>
      </c>
      <c r="AE17" s="25"/>
    </row>
    <row r="18" spans="1:31" ht="19.5" customHeight="1" thickBot="1" x14ac:dyDescent="0.3">
      <c r="A18" s="69">
        <v>12</v>
      </c>
      <c r="B18" s="59" t="s">
        <v>22</v>
      </c>
      <c r="C18" s="60"/>
      <c r="D18" s="61">
        <f>SUM(D4:E11)</f>
        <v>1664.4159999999999</v>
      </c>
      <c r="E18" s="62" t="s">
        <v>19</v>
      </c>
      <c r="F18" s="63">
        <f>SUM(F4:F15)</f>
        <v>119604011.20999999</v>
      </c>
      <c r="G18" s="36">
        <f>SUM(G4:G14)</f>
        <v>140350006.65000001</v>
      </c>
      <c r="H18" s="36"/>
      <c r="I18" s="69">
        <v>12</v>
      </c>
      <c r="J18" s="59" t="s">
        <v>22</v>
      </c>
      <c r="K18" s="60"/>
      <c r="L18" s="61">
        <f>SUM(L4:M11)</f>
        <v>1664.4159999999999</v>
      </c>
      <c r="M18" s="62" t="s">
        <v>19</v>
      </c>
      <c r="N18" s="63">
        <f>SUM(N4:N15)</f>
        <v>33248518.170000002</v>
      </c>
      <c r="Q18" s="69">
        <v>12</v>
      </c>
      <c r="R18" s="59" t="s">
        <v>22</v>
      </c>
      <c r="S18" s="60"/>
      <c r="T18" s="61"/>
      <c r="U18" s="62"/>
      <c r="V18" s="63">
        <f>V16+V17</f>
        <v>168369959.99999997</v>
      </c>
      <c r="X18" s="69">
        <v>12</v>
      </c>
      <c r="Y18" s="59" t="s">
        <v>22</v>
      </c>
      <c r="Z18" s="60"/>
      <c r="AA18" s="61"/>
      <c r="AB18" s="62"/>
      <c r="AC18" s="63">
        <f>AC16+AC17</f>
        <v>162279122.88323995</v>
      </c>
      <c r="AE18" s="25"/>
    </row>
    <row r="19" spans="1:31" ht="30.75" thickBot="1" x14ac:dyDescent="0.3">
      <c r="A19" s="67">
        <v>13</v>
      </c>
      <c r="B19" s="58" t="s">
        <v>23</v>
      </c>
      <c r="C19" s="41"/>
      <c r="D19" s="45"/>
      <c r="E19" s="46"/>
      <c r="F19" s="47">
        <f>F16*0.03</f>
        <v>3888810.0935999998</v>
      </c>
      <c r="I19" s="67">
        <v>13</v>
      </c>
      <c r="J19" s="58" t="s">
        <v>23</v>
      </c>
      <c r="K19" s="41"/>
      <c r="L19" s="45"/>
      <c r="M19" s="46"/>
      <c r="N19" s="47">
        <f>N16*0.03</f>
        <v>5932947.2312999992</v>
      </c>
      <c r="Q19" s="67">
        <v>13</v>
      </c>
      <c r="R19" s="58" t="s">
        <v>23</v>
      </c>
      <c r="S19" s="41"/>
      <c r="T19" s="45"/>
      <c r="U19" s="46"/>
      <c r="V19" s="47">
        <f>V18*0.03</f>
        <v>5051098.7999999989</v>
      </c>
      <c r="X19" s="67">
        <v>13</v>
      </c>
      <c r="Y19" s="58" t="s">
        <v>23</v>
      </c>
      <c r="Z19" s="41"/>
      <c r="AA19" s="45"/>
      <c r="AB19" s="46"/>
      <c r="AC19" s="47">
        <f>AC18*0.03</f>
        <v>4868373.6864971984</v>
      </c>
    </row>
    <row r="20" spans="1:31" ht="30.75" thickBot="1" x14ac:dyDescent="0.3">
      <c r="A20" s="68">
        <v>14</v>
      </c>
      <c r="B20" s="64" t="s">
        <v>36</v>
      </c>
      <c r="C20" s="48"/>
      <c r="D20" s="65"/>
      <c r="E20" s="44"/>
      <c r="F20" s="66">
        <f>F16+F19</f>
        <v>133515813.21360001</v>
      </c>
      <c r="G20" s="36"/>
      <c r="H20" s="36"/>
      <c r="I20" s="68">
        <v>14</v>
      </c>
      <c r="J20" s="64" t="s">
        <v>36</v>
      </c>
      <c r="K20" s="48"/>
      <c r="L20" s="65"/>
      <c r="M20" s="44"/>
      <c r="N20" s="66">
        <f>N16+N19</f>
        <v>203697854.94129997</v>
      </c>
      <c r="Q20" s="68">
        <v>14</v>
      </c>
      <c r="R20" s="64" t="s">
        <v>36</v>
      </c>
      <c r="S20" s="48"/>
      <c r="T20" s="65"/>
      <c r="U20" s="44"/>
      <c r="V20" s="66">
        <f>V18+V19</f>
        <v>173421058.79999998</v>
      </c>
      <c r="X20" s="68">
        <v>14</v>
      </c>
      <c r="Y20" s="64" t="s">
        <v>36</v>
      </c>
      <c r="Z20" s="48"/>
      <c r="AA20" s="65"/>
      <c r="AB20" s="44"/>
      <c r="AC20" s="66">
        <f>AC18+AC19</f>
        <v>167147496.56973717</v>
      </c>
    </row>
    <row r="21" spans="1:31" ht="31.5" thickBot="1" x14ac:dyDescent="0.3">
      <c r="A21" s="67">
        <v>15</v>
      </c>
      <c r="B21" s="58" t="s">
        <v>35</v>
      </c>
      <c r="C21" s="41"/>
      <c r="D21" s="45"/>
      <c r="E21" s="46"/>
      <c r="F21" s="47">
        <f>F20*G21</f>
        <v>159709185.41</v>
      </c>
      <c r="G21" s="35">
        <v>1.1961817972414666</v>
      </c>
      <c r="I21" s="67">
        <v>15</v>
      </c>
      <c r="J21" s="58" t="s">
        <v>57</v>
      </c>
      <c r="K21" s="41"/>
      <c r="L21" s="45"/>
      <c r="M21" s="46"/>
      <c r="N21" s="47">
        <f>N20*O21</f>
        <v>159709185.41999999</v>
      </c>
      <c r="O21" s="102">
        <v>0.78404942195401961</v>
      </c>
      <c r="Q21" s="67">
        <v>15</v>
      </c>
      <c r="R21" s="58" t="s">
        <v>153</v>
      </c>
      <c r="S21" s="41"/>
      <c r="T21" s="45"/>
      <c r="U21" s="46"/>
      <c r="V21" s="47">
        <f>V20*W21</f>
        <v>147270803.00000003</v>
      </c>
      <c r="W21" s="142">
        <v>0.84920945598563047</v>
      </c>
      <c r="X21" s="67">
        <v>15</v>
      </c>
      <c r="Y21" s="58" t="s">
        <v>153</v>
      </c>
      <c r="Z21" s="41"/>
      <c r="AA21" s="45"/>
      <c r="AB21" s="46"/>
      <c r="AC21" s="47">
        <f>AC20*AD21</f>
        <v>141293341.89166665</v>
      </c>
      <c r="AD21" s="142">
        <v>0.84532131674922417</v>
      </c>
    </row>
    <row r="22" spans="1:31" ht="19.5" customHeight="1" thickBot="1" x14ac:dyDescent="0.3">
      <c r="A22" s="68">
        <v>16</v>
      </c>
      <c r="B22" s="64" t="s">
        <v>22</v>
      </c>
      <c r="C22" s="48"/>
      <c r="D22" s="65"/>
      <c r="E22" s="44"/>
      <c r="F22" s="66">
        <f>F21</f>
        <v>159709185.41</v>
      </c>
      <c r="I22" s="68">
        <v>16</v>
      </c>
      <c r="J22" s="64" t="s">
        <v>22</v>
      </c>
      <c r="K22" s="48"/>
      <c r="L22" s="65"/>
      <c r="M22" s="44"/>
      <c r="N22" s="66">
        <f>N21</f>
        <v>159709185.41999999</v>
      </c>
      <c r="Q22" s="68">
        <v>16</v>
      </c>
      <c r="R22" s="64" t="s">
        <v>22</v>
      </c>
      <c r="S22" s="48"/>
      <c r="T22" s="65"/>
      <c r="U22" s="44"/>
      <c r="V22" s="66">
        <f>V21</f>
        <v>147270803.00000003</v>
      </c>
      <c r="X22" s="68">
        <v>16</v>
      </c>
      <c r="Y22" s="64" t="s">
        <v>22</v>
      </c>
      <c r="Z22" s="48"/>
      <c r="AA22" s="65"/>
      <c r="AB22" s="44"/>
      <c r="AC22" s="66">
        <f>AC21</f>
        <v>141293341.89166665</v>
      </c>
    </row>
    <row r="23" spans="1:31" ht="19.5" customHeight="1" thickBot="1" x14ac:dyDescent="0.3">
      <c r="A23" s="67">
        <v>17</v>
      </c>
      <c r="B23" s="58" t="s">
        <v>33</v>
      </c>
      <c r="C23" s="41"/>
      <c r="D23" s="45"/>
      <c r="E23" s="46"/>
      <c r="F23" s="47">
        <f>F22*0.2</f>
        <v>31941837.082000002</v>
      </c>
      <c r="I23" s="67">
        <v>17</v>
      </c>
      <c r="J23" s="58" t="s">
        <v>33</v>
      </c>
      <c r="K23" s="41"/>
      <c r="L23" s="45"/>
      <c r="M23" s="46"/>
      <c r="N23" s="47">
        <f>N22*0.2</f>
        <v>31941837.083999999</v>
      </c>
      <c r="Q23" s="67">
        <v>17</v>
      </c>
      <c r="R23" s="58" t="s">
        <v>33</v>
      </c>
      <c r="S23" s="41"/>
      <c r="T23" s="45"/>
      <c r="U23" s="46"/>
      <c r="V23" s="47">
        <f>V22*0.2</f>
        <v>29454160.600000009</v>
      </c>
      <c r="X23" s="67">
        <v>17</v>
      </c>
      <c r="Y23" s="58" t="s">
        <v>33</v>
      </c>
      <c r="Z23" s="41"/>
      <c r="AA23" s="45"/>
      <c r="AB23" s="46"/>
      <c r="AC23" s="47">
        <f>AC22*0.2</f>
        <v>28258668.37833333</v>
      </c>
    </row>
    <row r="24" spans="1:31" ht="19.5" customHeight="1" thickBot="1" x14ac:dyDescent="0.3">
      <c r="A24" s="69">
        <v>18</v>
      </c>
      <c r="B24" s="59" t="s">
        <v>34</v>
      </c>
      <c r="C24" s="60"/>
      <c r="D24" s="61"/>
      <c r="E24" s="62"/>
      <c r="F24" s="107">
        <f>F22+F23</f>
        <v>191651022.49199998</v>
      </c>
      <c r="I24" s="69">
        <v>18</v>
      </c>
      <c r="J24" s="59" t="s">
        <v>34</v>
      </c>
      <c r="K24" s="60"/>
      <c r="L24" s="61"/>
      <c r="M24" s="62"/>
      <c r="N24" s="107">
        <f>N22+N23-0.01</f>
        <v>191651022.49399999</v>
      </c>
      <c r="Q24" s="69">
        <v>18</v>
      </c>
      <c r="R24" s="59" t="s">
        <v>34</v>
      </c>
      <c r="S24" s="60"/>
      <c r="T24" s="61"/>
      <c r="U24" s="62"/>
      <c r="V24" s="107">
        <f>V22+V23</f>
        <v>176724963.60000002</v>
      </c>
      <c r="X24" s="69">
        <v>18</v>
      </c>
      <c r="Y24" s="59" t="s">
        <v>34</v>
      </c>
      <c r="Z24" s="60"/>
      <c r="AA24" s="61"/>
      <c r="AB24" s="62"/>
      <c r="AC24" s="107">
        <f>AC22+AC23</f>
        <v>169552010.26999998</v>
      </c>
    </row>
    <row r="25" spans="1:31" x14ac:dyDescent="0.25">
      <c r="C25"/>
      <c r="G25" s="39"/>
      <c r="H25" s="39"/>
      <c r="K25"/>
      <c r="S25"/>
      <c r="Z25"/>
    </row>
    <row r="26" spans="1:31" ht="35.25" customHeight="1" x14ac:dyDescent="0.25">
      <c r="B26" s="387" t="s">
        <v>53</v>
      </c>
      <c r="C26" s="387"/>
      <c r="D26" s="387"/>
      <c r="E26" s="79"/>
      <c r="F26" s="93">
        <v>75700.428816399144</v>
      </c>
      <c r="G26" s="39"/>
      <c r="H26" s="39"/>
      <c r="J26" s="387" t="s">
        <v>53</v>
      </c>
      <c r="K26" s="387"/>
      <c r="L26" s="387"/>
      <c r="M26" s="79"/>
      <c r="N26" s="93">
        <f>164516389.54/L16</f>
        <v>79169.629195812944</v>
      </c>
      <c r="R26" s="387" t="s">
        <v>53</v>
      </c>
      <c r="S26" s="387"/>
      <c r="T26" s="387"/>
      <c r="U26" s="79"/>
      <c r="V26" s="93">
        <f>V3*W21*1.2/T16</f>
        <v>79547.562427080207</v>
      </c>
      <c r="Y26" s="387" t="s">
        <v>53</v>
      </c>
      <c r="Z26" s="387"/>
      <c r="AA26" s="387"/>
      <c r="AB26" s="79"/>
      <c r="AC26" s="93">
        <f>AC3*AD21*1.2/AA16</f>
        <v>79183.350751794234</v>
      </c>
    </row>
    <row r="27" spans="1:31" ht="30.75" customHeight="1" x14ac:dyDescent="0.25">
      <c r="B27" s="387" t="s">
        <v>54</v>
      </c>
      <c r="C27" s="387"/>
      <c r="D27" s="387"/>
      <c r="E27" s="79"/>
      <c r="F27" s="93">
        <v>89541.292052319011</v>
      </c>
      <c r="G27" s="39"/>
      <c r="H27" s="39"/>
      <c r="J27" s="387" t="s">
        <v>54</v>
      </c>
      <c r="K27" s="387"/>
      <c r="L27" s="387"/>
      <c r="M27" s="79"/>
      <c r="N27" s="93">
        <f>185090075.82/L16</f>
        <v>89070.230093588907</v>
      </c>
      <c r="R27" s="387" t="s">
        <v>54</v>
      </c>
      <c r="S27" s="387"/>
      <c r="T27" s="387"/>
      <c r="U27" s="79"/>
      <c r="V27" s="93">
        <f>V18*W21*1.2/T16</f>
        <v>95763.014005272547</v>
      </c>
      <c r="Y27" s="387" t="s">
        <v>54</v>
      </c>
      <c r="Z27" s="387"/>
      <c r="AA27" s="387"/>
      <c r="AB27" s="79"/>
      <c r="AC27" s="93">
        <f>AC18*AD21*1.2/AA16</f>
        <v>91876.162842837439</v>
      </c>
    </row>
    <row r="28" spans="1:31" ht="37.5" customHeight="1" x14ac:dyDescent="0.25">
      <c r="B28" s="387" t="s">
        <v>55</v>
      </c>
      <c r="C28" s="387"/>
      <c r="D28" s="387"/>
      <c r="E28" s="79"/>
      <c r="F28" s="93">
        <f>F24/D16</f>
        <v>92227.530813888574</v>
      </c>
      <c r="G28" s="39"/>
      <c r="H28" s="39"/>
      <c r="J28" s="387" t="s">
        <v>55</v>
      </c>
      <c r="K28" s="387"/>
      <c r="L28" s="387"/>
      <c r="M28" s="79"/>
      <c r="N28" s="93">
        <f>N24/L16</f>
        <v>92227.530814851038</v>
      </c>
      <c r="R28" s="387" t="s">
        <v>55</v>
      </c>
      <c r="S28" s="387"/>
      <c r="T28" s="387"/>
      <c r="U28" s="79"/>
      <c r="V28" s="93">
        <f>V24/T16</f>
        <v>98635.904425430737</v>
      </c>
      <c r="Y28" s="387" t="s">
        <v>55</v>
      </c>
      <c r="Z28" s="387"/>
      <c r="AA28" s="387"/>
      <c r="AB28" s="79"/>
      <c r="AC28" s="93">
        <f>AC24/AA16</f>
        <v>94632.447728122585</v>
      </c>
    </row>
    <row r="29" spans="1:31" ht="50.25" customHeight="1" thickBot="1" x14ac:dyDescent="0.3">
      <c r="R29" s="260" t="s">
        <v>157</v>
      </c>
      <c r="V29" s="104" t="s">
        <v>148</v>
      </c>
      <c r="Y29" s="260" t="s">
        <v>157</v>
      </c>
      <c r="AC29" s="104" t="s">
        <v>148</v>
      </c>
    </row>
    <row r="30" spans="1:31" ht="19.5" customHeight="1" thickBot="1" x14ac:dyDescent="0.3">
      <c r="A30" s="68"/>
      <c r="B30" s="64"/>
      <c r="C30" s="48"/>
      <c r="D30" s="65"/>
      <c r="E30" s="44"/>
      <c r="F30" s="66"/>
      <c r="I30" s="68"/>
      <c r="J30" s="64"/>
      <c r="K30" s="48"/>
      <c r="L30" s="65"/>
      <c r="M30" s="44"/>
      <c r="N30" s="66"/>
      <c r="Q30" s="234"/>
      <c r="R30" s="235" t="s">
        <v>138</v>
      </c>
      <c r="S30" s="236"/>
      <c r="T30" s="237"/>
      <c r="U30" s="238"/>
      <c r="V30" s="239">
        <v>189211279.96000001</v>
      </c>
      <c r="X30" s="234"/>
      <c r="Y30" s="235" t="s">
        <v>138</v>
      </c>
      <c r="Z30" s="236"/>
      <c r="AA30" s="237"/>
      <c r="AB30" s="238"/>
      <c r="AC30" s="239">
        <v>181605829.13</v>
      </c>
    </row>
    <row r="32" spans="1:31" ht="37.5" customHeight="1" x14ac:dyDescent="0.25">
      <c r="B32" s="387" t="s">
        <v>55</v>
      </c>
      <c r="C32" s="387"/>
      <c r="D32" s="387"/>
      <c r="E32" s="79"/>
      <c r="F32" s="93" t="e">
        <f>F28/D20</f>
        <v>#DIV/0!</v>
      </c>
      <c r="G32" s="39"/>
      <c r="H32" s="39"/>
      <c r="J32" s="387" t="s">
        <v>55</v>
      </c>
      <c r="K32" s="387"/>
      <c r="L32" s="387"/>
      <c r="M32" s="79"/>
      <c r="N32" s="93" t="e">
        <f>N28/L20</f>
        <v>#DIV/0!</v>
      </c>
      <c r="R32" s="387" t="s">
        <v>55</v>
      </c>
      <c r="S32" s="387"/>
      <c r="T32" s="387"/>
      <c r="U32" s="79"/>
      <c r="V32" s="93">
        <f>V30/T16</f>
        <v>105604.92047173338</v>
      </c>
      <c r="Y32" s="387" t="s">
        <v>55</v>
      </c>
      <c r="Z32" s="387"/>
      <c r="AA32" s="387"/>
      <c r="AB32" s="79"/>
      <c r="AC32" s="93">
        <f>AC30/AA16</f>
        <v>101360.07296463114</v>
      </c>
    </row>
  </sheetData>
  <mergeCells count="58">
    <mergeCell ref="AC3:AC10"/>
    <mergeCell ref="AA12:AB12"/>
    <mergeCell ref="AA13:AB13"/>
    <mergeCell ref="AA14:AB14"/>
    <mergeCell ref="Y26:AA26"/>
    <mergeCell ref="Y27:AA27"/>
    <mergeCell ref="B28:D28"/>
    <mergeCell ref="J28:L28"/>
    <mergeCell ref="R28:T28"/>
    <mergeCell ref="AA2:AB2"/>
    <mergeCell ref="Y3:Y10"/>
    <mergeCell ref="Z3:Z10"/>
    <mergeCell ref="AA3:AB10"/>
    <mergeCell ref="Y28:AA28"/>
    <mergeCell ref="B26:D26"/>
    <mergeCell ref="J26:L26"/>
    <mergeCell ref="R26:T26"/>
    <mergeCell ref="B27:D27"/>
    <mergeCell ref="J27:L27"/>
    <mergeCell ref="R27:T27"/>
    <mergeCell ref="T12:U12"/>
    <mergeCell ref="D13:E13"/>
    <mergeCell ref="L13:M13"/>
    <mergeCell ref="T13:U13"/>
    <mergeCell ref="D14:E14"/>
    <mergeCell ref="L14:M14"/>
    <mergeCell ref="T14:U14"/>
    <mergeCell ref="L12:M12"/>
    <mergeCell ref="V3:V10"/>
    <mergeCell ref="D4:E4"/>
    <mergeCell ref="L4:M4"/>
    <mergeCell ref="D5:E5"/>
    <mergeCell ref="L5:M5"/>
    <mergeCell ref="D6:E6"/>
    <mergeCell ref="L6:M6"/>
    <mergeCell ref="D7:E7"/>
    <mergeCell ref="L7:M7"/>
    <mergeCell ref="D8:E8"/>
    <mergeCell ref="L8:M8"/>
    <mergeCell ref="D9:E9"/>
    <mergeCell ref="L9:M9"/>
    <mergeCell ref="D10:E10"/>
    <mergeCell ref="B32:D32"/>
    <mergeCell ref="J32:L32"/>
    <mergeCell ref="R32:T32"/>
    <mergeCell ref="Y32:AA32"/>
    <mergeCell ref="D2:E2"/>
    <mergeCell ref="L2:M2"/>
    <mergeCell ref="T2:U2"/>
    <mergeCell ref="D3:E3"/>
    <mergeCell ref="J3:J10"/>
    <mergeCell ref="L3:M3"/>
    <mergeCell ref="N3:N10"/>
    <mergeCell ref="R3:R10"/>
    <mergeCell ref="S3:S10"/>
    <mergeCell ref="T3:U10"/>
    <mergeCell ref="L10:M10"/>
    <mergeCell ref="D12:E12"/>
  </mergeCell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A416C-5570-4459-B598-66AB80177903}">
  <sheetPr>
    <tabColor rgb="FFFF0000"/>
  </sheetPr>
  <dimension ref="A1:U26"/>
  <sheetViews>
    <sheetView workbookViewId="0">
      <selection activeCell="R3" sqref="R3:T10"/>
    </sheetView>
  </sheetViews>
  <sheetFormatPr defaultRowHeight="15" x14ac:dyDescent="0.25"/>
  <cols>
    <col min="1" max="1" width="4.7109375" customWidth="1"/>
    <col min="2" max="2" width="27.85546875" customWidth="1"/>
    <col min="3" max="3" width="12" style="35" customWidth="1"/>
    <col min="4" max="4" width="8.28515625" customWidth="1"/>
    <col min="5" max="5" width="4.28515625" customWidth="1"/>
    <col min="6" max="6" width="23.28515625" customWidth="1"/>
    <col min="7" max="7" width="1" style="35" customWidth="1"/>
    <col min="8" max="8" width="5" customWidth="1"/>
    <col min="9" max="9" width="27.85546875" customWidth="1"/>
    <col min="10" max="10" width="12" style="35" customWidth="1"/>
    <col min="11" max="11" width="8.28515625" customWidth="1"/>
    <col min="12" max="12" width="3" customWidth="1"/>
    <col min="13" max="13" width="23.28515625" customWidth="1"/>
    <col min="14" max="14" width="1" style="140" customWidth="1"/>
    <col min="15" max="15" width="4.85546875" customWidth="1"/>
    <col min="16" max="16" width="27.85546875" customWidth="1"/>
    <col min="17" max="17" width="12" style="35" customWidth="1"/>
    <col min="18" max="18" width="8.28515625" customWidth="1"/>
    <col min="19" max="19" width="3" customWidth="1"/>
    <col min="20" max="20" width="23.28515625" customWidth="1"/>
    <col min="21" max="21" width="1.7109375" customWidth="1"/>
    <col min="22" max="22" width="10" bestFit="1" customWidth="1"/>
  </cols>
  <sheetData>
    <row r="1" spans="1:20" ht="38.25" customHeight="1" thickBot="1" x14ac:dyDescent="0.35">
      <c r="B1" s="258" t="s">
        <v>149</v>
      </c>
      <c r="F1" s="247" t="s">
        <v>141</v>
      </c>
      <c r="G1" s="105"/>
      <c r="H1" s="106"/>
      <c r="I1" s="259" t="s">
        <v>151</v>
      </c>
      <c r="J1" s="105"/>
      <c r="K1" s="106"/>
      <c r="L1" s="106"/>
      <c r="M1" s="104" t="s">
        <v>50</v>
      </c>
      <c r="N1" s="139"/>
      <c r="O1" s="106"/>
      <c r="P1" s="259" t="s">
        <v>152</v>
      </c>
      <c r="Q1" s="105"/>
      <c r="R1" s="106"/>
      <c r="S1" s="106"/>
      <c r="T1" s="104" t="s">
        <v>52</v>
      </c>
    </row>
    <row r="2" spans="1:20" ht="15.75" thickBot="1" x14ac:dyDescent="0.3">
      <c r="A2" s="54" t="s">
        <v>58</v>
      </c>
      <c r="B2" s="55" t="s">
        <v>73</v>
      </c>
      <c r="C2" s="56" t="s">
        <v>18</v>
      </c>
      <c r="D2" s="320" t="s">
        <v>21</v>
      </c>
      <c r="E2" s="321"/>
      <c r="F2" s="57" t="s">
        <v>32</v>
      </c>
      <c r="G2" s="1" t="s">
        <v>24</v>
      </c>
      <c r="H2" s="54" t="s">
        <v>58</v>
      </c>
      <c r="I2" s="55" t="s">
        <v>73</v>
      </c>
      <c r="J2" s="56" t="s">
        <v>18</v>
      </c>
      <c r="K2" s="320" t="s">
        <v>21</v>
      </c>
      <c r="L2" s="321"/>
      <c r="M2" s="57" t="s">
        <v>32</v>
      </c>
      <c r="O2" s="54" t="s">
        <v>58</v>
      </c>
      <c r="P2" s="55" t="s">
        <v>73</v>
      </c>
      <c r="Q2" s="56" t="s">
        <v>18</v>
      </c>
      <c r="R2" s="320" t="s">
        <v>21</v>
      </c>
      <c r="S2" s="321"/>
      <c r="T2" s="57" t="s">
        <v>32</v>
      </c>
    </row>
    <row r="3" spans="1:20" x14ac:dyDescent="0.25">
      <c r="A3" s="81">
        <v>1</v>
      </c>
      <c r="B3" s="84" t="s">
        <v>0</v>
      </c>
      <c r="C3" s="85" t="s">
        <v>19</v>
      </c>
      <c r="D3" s="322">
        <f>404.352+9.256</f>
        <v>413.60799999999995</v>
      </c>
      <c r="E3" s="323"/>
      <c r="F3" s="86">
        <f>40619316.42-G3</f>
        <v>10022991.91</v>
      </c>
      <c r="G3" s="36">
        <v>30596324.510000002</v>
      </c>
      <c r="H3" s="81">
        <v>1</v>
      </c>
      <c r="I3" s="324" t="s">
        <v>47</v>
      </c>
      <c r="J3" s="85" t="s">
        <v>19</v>
      </c>
      <c r="K3" s="322">
        <f>404.352+9.256</f>
        <v>413.60799999999995</v>
      </c>
      <c r="L3" s="323"/>
      <c r="M3" s="327">
        <v>164516389.53999999</v>
      </c>
      <c r="O3" s="81">
        <v>1</v>
      </c>
      <c r="P3" s="324" t="s">
        <v>47</v>
      </c>
      <c r="Q3" s="330" t="s">
        <v>19</v>
      </c>
      <c r="R3" s="333">
        <f>'!расчет (2 сценария)'!K16</f>
        <v>1791.6900000000003</v>
      </c>
      <c r="S3" s="334"/>
      <c r="T3" s="327">
        <v>139860049.75999999</v>
      </c>
    </row>
    <row r="4" spans="1:20" ht="30" x14ac:dyDescent="0.25">
      <c r="A4" s="82">
        <v>2</v>
      </c>
      <c r="B4" s="87" t="s">
        <v>25</v>
      </c>
      <c r="C4" s="88" t="s">
        <v>19</v>
      </c>
      <c r="D4" s="322">
        <f>676.624</f>
        <v>676.62400000000002</v>
      </c>
      <c r="E4" s="323"/>
      <c r="F4" s="89">
        <f>77526903.96-G4</f>
        <v>28449520.749999993</v>
      </c>
      <c r="G4" s="36">
        <v>49077383.210000001</v>
      </c>
      <c r="H4" s="82">
        <v>2</v>
      </c>
      <c r="I4" s="325"/>
      <c r="J4" s="88" t="s">
        <v>19</v>
      </c>
      <c r="K4" s="339">
        <f>676.624</f>
        <v>676.62400000000002</v>
      </c>
      <c r="L4" s="340"/>
      <c r="M4" s="328"/>
      <c r="O4" s="82">
        <v>2</v>
      </c>
      <c r="P4" s="325"/>
      <c r="Q4" s="331"/>
      <c r="R4" s="335"/>
      <c r="S4" s="336"/>
      <c r="T4" s="328"/>
    </row>
    <row r="5" spans="1:20" x14ac:dyDescent="0.25">
      <c r="A5" s="82">
        <v>3</v>
      </c>
      <c r="B5" s="87" t="s">
        <v>26</v>
      </c>
      <c r="C5" s="88" t="s">
        <v>19</v>
      </c>
      <c r="D5" s="339">
        <v>295.15199999999999</v>
      </c>
      <c r="E5" s="340"/>
      <c r="F5" s="89">
        <f>35252578.16-G5</f>
        <v>12410042.859999996</v>
      </c>
      <c r="G5" s="36">
        <v>22842535.300000001</v>
      </c>
      <c r="H5" s="82">
        <v>3</v>
      </c>
      <c r="I5" s="325"/>
      <c r="J5" s="88" t="s">
        <v>19</v>
      </c>
      <c r="K5" s="339">
        <v>295.15199999999999</v>
      </c>
      <c r="L5" s="340"/>
      <c r="M5" s="328"/>
      <c r="O5" s="82">
        <v>3</v>
      </c>
      <c r="P5" s="325"/>
      <c r="Q5" s="331"/>
      <c r="R5" s="335"/>
      <c r="S5" s="336"/>
      <c r="T5" s="328"/>
    </row>
    <row r="6" spans="1:20" ht="30" x14ac:dyDescent="0.25">
      <c r="A6" s="82">
        <v>4</v>
      </c>
      <c r="B6" s="87" t="s">
        <v>8</v>
      </c>
      <c r="C6" s="88" t="s">
        <v>19</v>
      </c>
      <c r="D6" s="339">
        <v>284.85599999999999</v>
      </c>
      <c r="E6" s="340"/>
      <c r="F6" s="89">
        <f>54348406.96-G6</f>
        <v>29847559.98</v>
      </c>
      <c r="G6" s="36">
        <v>24500846.98</v>
      </c>
      <c r="H6" s="82">
        <v>4</v>
      </c>
      <c r="I6" s="325"/>
      <c r="J6" s="88" t="s">
        <v>19</v>
      </c>
      <c r="K6" s="339">
        <v>284.85599999999999</v>
      </c>
      <c r="L6" s="340"/>
      <c r="M6" s="328"/>
      <c r="O6" s="82">
        <v>4</v>
      </c>
      <c r="P6" s="325"/>
      <c r="Q6" s="331"/>
      <c r="R6" s="335"/>
      <c r="S6" s="336"/>
      <c r="T6" s="328"/>
    </row>
    <row r="7" spans="1:20" x14ac:dyDescent="0.25">
      <c r="A7" s="82">
        <v>5</v>
      </c>
      <c r="B7" s="87" t="s">
        <v>1</v>
      </c>
      <c r="C7" s="88" t="s">
        <v>19</v>
      </c>
      <c r="D7" s="339">
        <v>103.27200000000001</v>
      </c>
      <c r="E7" s="340"/>
      <c r="F7" s="89">
        <f>14658524.85-G7</f>
        <v>6218924.8699999992</v>
      </c>
      <c r="G7" s="36">
        <v>8439599.9800000004</v>
      </c>
      <c r="H7" s="82">
        <v>5</v>
      </c>
      <c r="I7" s="325"/>
      <c r="J7" s="88" t="s">
        <v>19</v>
      </c>
      <c r="K7" s="339">
        <v>103.27200000000001</v>
      </c>
      <c r="L7" s="340"/>
      <c r="M7" s="328"/>
      <c r="O7" s="82">
        <v>5</v>
      </c>
      <c r="P7" s="325"/>
      <c r="Q7" s="331"/>
      <c r="R7" s="335"/>
      <c r="S7" s="336"/>
      <c r="T7" s="328"/>
    </row>
    <row r="8" spans="1:20" ht="30" x14ac:dyDescent="0.25">
      <c r="A8" s="82">
        <v>6</v>
      </c>
      <c r="B8" s="87" t="s">
        <v>2</v>
      </c>
      <c r="C8" s="88" t="s">
        <v>19</v>
      </c>
      <c r="D8" s="339">
        <v>66.872</v>
      </c>
      <c r="E8" s="340"/>
      <c r="F8" s="89">
        <f>9352168.79-G8</f>
        <v>4525782.0099999988</v>
      </c>
      <c r="G8" s="36">
        <v>4826386.78</v>
      </c>
      <c r="H8" s="82">
        <v>6</v>
      </c>
      <c r="I8" s="325"/>
      <c r="J8" s="88" t="s">
        <v>19</v>
      </c>
      <c r="K8" s="339">
        <v>66.872</v>
      </c>
      <c r="L8" s="340"/>
      <c r="M8" s="328"/>
      <c r="O8" s="82">
        <v>6</v>
      </c>
      <c r="P8" s="325"/>
      <c r="Q8" s="331"/>
      <c r="R8" s="335"/>
      <c r="S8" s="336"/>
      <c r="T8" s="328"/>
    </row>
    <row r="9" spans="1:20" x14ac:dyDescent="0.25">
      <c r="A9" s="82">
        <v>7</v>
      </c>
      <c r="B9" s="87" t="s">
        <v>3</v>
      </c>
      <c r="C9" s="88" t="s">
        <v>19</v>
      </c>
      <c r="D9" s="339">
        <v>233.27199999999999</v>
      </c>
      <c r="E9" s="340"/>
      <c r="F9" s="89">
        <f>34523672.98-G9</f>
        <v>17401032.069999997</v>
      </c>
      <c r="G9" s="36">
        <v>17122640.91</v>
      </c>
      <c r="H9" s="82">
        <v>7</v>
      </c>
      <c r="I9" s="325"/>
      <c r="J9" s="88" t="s">
        <v>19</v>
      </c>
      <c r="K9" s="339">
        <v>233.27199999999999</v>
      </c>
      <c r="L9" s="340"/>
      <c r="M9" s="328"/>
      <c r="O9" s="82">
        <v>7</v>
      </c>
      <c r="P9" s="325"/>
      <c r="Q9" s="331"/>
      <c r="R9" s="335"/>
      <c r="S9" s="336"/>
      <c r="T9" s="328"/>
    </row>
    <row r="10" spans="1:20" ht="15.75" thickBot="1" x14ac:dyDescent="0.3">
      <c r="A10" s="83">
        <v>8</v>
      </c>
      <c r="B10" s="90" t="s">
        <v>4</v>
      </c>
      <c r="C10" s="91" t="s">
        <v>19</v>
      </c>
      <c r="D10" s="341">
        <v>4.3680000000000003</v>
      </c>
      <c r="E10" s="342"/>
      <c r="F10" s="92">
        <f>1043243.99-G10</f>
        <v>714028.58000000007</v>
      </c>
      <c r="G10" s="36">
        <v>329215.40999999997</v>
      </c>
      <c r="H10" s="83">
        <v>8</v>
      </c>
      <c r="I10" s="326"/>
      <c r="J10" s="91" t="s">
        <v>19</v>
      </c>
      <c r="K10" s="341">
        <v>4.3680000000000003</v>
      </c>
      <c r="L10" s="342"/>
      <c r="M10" s="329"/>
      <c r="O10" s="83">
        <v>8</v>
      </c>
      <c r="P10" s="326"/>
      <c r="Q10" s="332"/>
      <c r="R10" s="337"/>
      <c r="S10" s="338"/>
      <c r="T10" s="329"/>
    </row>
    <row r="11" spans="1:20" ht="2.25" customHeight="1" thickTop="1" x14ac:dyDescent="0.25">
      <c r="A11" s="95"/>
      <c r="B11" s="96"/>
      <c r="C11" s="97"/>
      <c r="D11" s="248"/>
      <c r="E11" s="249"/>
      <c r="F11" s="100"/>
      <c r="G11" s="36"/>
      <c r="H11" s="95"/>
      <c r="I11" s="96"/>
      <c r="J11" s="97"/>
      <c r="K11" s="98"/>
      <c r="L11" s="99"/>
      <c r="M11" s="100"/>
      <c r="O11" s="95"/>
      <c r="P11" s="96"/>
      <c r="Q11" s="97"/>
      <c r="R11" s="98"/>
      <c r="S11" s="99"/>
      <c r="T11" s="100"/>
    </row>
    <row r="12" spans="1:20" ht="26.25" x14ac:dyDescent="0.25">
      <c r="A12" s="53">
        <v>9</v>
      </c>
      <c r="B12" s="50" t="s">
        <v>140</v>
      </c>
      <c r="C12" s="42" t="s">
        <v>29</v>
      </c>
      <c r="D12" s="343" t="s">
        <v>143</v>
      </c>
      <c r="E12" s="344"/>
      <c r="F12" s="43">
        <f>9769288.11-G12</f>
        <v>3704032.4099999992</v>
      </c>
      <c r="G12" s="36">
        <v>6065255.7000000002</v>
      </c>
      <c r="H12" s="53">
        <v>9</v>
      </c>
      <c r="I12" s="50" t="s">
        <v>27</v>
      </c>
      <c r="J12" s="42" t="s">
        <v>29</v>
      </c>
      <c r="K12" s="343" t="s">
        <v>31</v>
      </c>
      <c r="L12" s="344"/>
      <c r="M12" s="43">
        <v>3704032.4099999992</v>
      </c>
      <c r="O12" s="53">
        <v>9</v>
      </c>
      <c r="P12" s="50" t="s">
        <v>27</v>
      </c>
      <c r="Q12" s="42" t="s">
        <v>29</v>
      </c>
      <c r="R12" s="343" t="s">
        <v>31</v>
      </c>
      <c r="S12" s="344"/>
      <c r="T12" s="43">
        <v>3807347.4499999997</v>
      </c>
    </row>
    <row r="13" spans="1:20" x14ac:dyDescent="0.25">
      <c r="A13" s="52">
        <v>10</v>
      </c>
      <c r="B13" s="51" t="s">
        <v>28</v>
      </c>
      <c r="C13" s="40" t="s">
        <v>29</v>
      </c>
      <c r="D13" s="345" t="s">
        <v>146</v>
      </c>
      <c r="E13" s="346"/>
      <c r="F13" s="29">
        <f>22373496.67-G13</f>
        <v>15227354.290000003</v>
      </c>
      <c r="G13" s="36">
        <v>7146142.3799999999</v>
      </c>
      <c r="H13" s="52">
        <v>10</v>
      </c>
      <c r="I13" s="51" t="s">
        <v>28</v>
      </c>
      <c r="J13" s="40" t="s">
        <v>29</v>
      </c>
      <c r="K13" s="345" t="s">
        <v>30</v>
      </c>
      <c r="L13" s="346"/>
      <c r="M13" s="29">
        <v>15227354.290000003</v>
      </c>
      <c r="O13" s="52">
        <v>10</v>
      </c>
      <c r="P13" s="51" t="s">
        <v>28</v>
      </c>
      <c r="Q13" s="40" t="s">
        <v>29</v>
      </c>
      <c r="R13" s="345" t="s">
        <v>30</v>
      </c>
      <c r="S13" s="346"/>
      <c r="T13" s="29">
        <v>14168223.84</v>
      </c>
    </row>
    <row r="14" spans="1:20" ht="15.75" thickBot="1" x14ac:dyDescent="0.3">
      <c r="A14" s="70">
        <v>11</v>
      </c>
      <c r="B14" s="71" t="s">
        <v>17</v>
      </c>
      <c r="C14" s="72" t="s">
        <v>20</v>
      </c>
      <c r="D14" s="347">
        <f>47.6596*100</f>
        <v>4765.96</v>
      </c>
      <c r="E14" s="348"/>
      <c r="F14" s="73">
        <v>1105733.3899999999</v>
      </c>
      <c r="G14" s="36"/>
      <c r="H14" s="70">
        <v>11</v>
      </c>
      <c r="I14" s="71" t="s">
        <v>17</v>
      </c>
      <c r="J14" s="72" t="s">
        <v>20</v>
      </c>
      <c r="K14" s="347">
        <f>47.6596*100</f>
        <v>4765.96</v>
      </c>
      <c r="L14" s="348"/>
      <c r="M14" s="73">
        <v>1105733.3899999999</v>
      </c>
      <c r="O14" s="70">
        <v>11</v>
      </c>
      <c r="P14" s="71" t="s">
        <v>17</v>
      </c>
      <c r="Q14" s="72" t="s">
        <v>20</v>
      </c>
      <c r="R14" s="347">
        <f>47.6596*100</f>
        <v>4765.96</v>
      </c>
      <c r="S14" s="348"/>
      <c r="T14" s="73">
        <v>1105733.3899999999</v>
      </c>
    </row>
    <row r="15" spans="1:20" ht="6" customHeight="1" thickBot="1" x14ac:dyDescent="0.3">
      <c r="A15" s="74"/>
      <c r="B15" s="75"/>
      <c r="C15" s="76"/>
      <c r="D15" s="77"/>
      <c r="E15" s="77"/>
      <c r="F15" s="78"/>
      <c r="H15" s="74"/>
      <c r="I15" s="75"/>
      <c r="J15" s="76"/>
      <c r="K15" s="77"/>
      <c r="L15" s="77"/>
      <c r="M15" s="78"/>
      <c r="O15" s="74"/>
      <c r="P15" s="75"/>
      <c r="Q15" s="76"/>
      <c r="R15" s="77"/>
      <c r="S15" s="77"/>
      <c r="T15" s="78"/>
    </row>
    <row r="16" spans="1:20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69">
        <v>12</v>
      </c>
      <c r="I16" s="59" t="s">
        <v>22</v>
      </c>
      <c r="J16" s="60"/>
      <c r="K16" s="61">
        <f>SUM(K3:L10)</f>
        <v>2078.0239999999999</v>
      </c>
      <c r="L16" s="62" t="s">
        <v>19</v>
      </c>
      <c r="M16" s="63">
        <f>SUM(M3:M14)</f>
        <v>184553509.62999997</v>
      </c>
      <c r="O16" s="69">
        <v>12</v>
      </c>
      <c r="P16" s="59" t="s">
        <v>22</v>
      </c>
      <c r="Q16" s="60"/>
      <c r="R16" s="61">
        <f>'!расчет (2 сценария)'!K16</f>
        <v>1791.6900000000003</v>
      </c>
      <c r="S16" s="62" t="s">
        <v>19</v>
      </c>
      <c r="T16" s="63">
        <f>SUM(T3:T14)</f>
        <v>158941354.43999997</v>
      </c>
    </row>
    <row r="17" spans="1:21" ht="30.75" thickBot="1" x14ac:dyDescent="0.3">
      <c r="A17" s="67">
        <v>13</v>
      </c>
      <c r="B17" s="58" t="s">
        <v>23</v>
      </c>
      <c r="C17" s="41"/>
      <c r="D17" s="45"/>
      <c r="E17" s="46"/>
      <c r="F17" s="47">
        <f>F16*0.03</f>
        <v>3888810.0935999998</v>
      </c>
      <c r="H17" s="67">
        <v>13</v>
      </c>
      <c r="I17" s="58" t="s">
        <v>23</v>
      </c>
      <c r="J17" s="41"/>
      <c r="K17" s="45"/>
      <c r="L17" s="46"/>
      <c r="M17" s="47">
        <f>M16*0.03</f>
        <v>5536605.2888999991</v>
      </c>
      <c r="O17" s="67">
        <v>13</v>
      </c>
      <c r="P17" s="58" t="s">
        <v>23</v>
      </c>
      <c r="Q17" s="41"/>
      <c r="R17" s="45"/>
      <c r="S17" s="46"/>
      <c r="T17" s="47">
        <f>T16*0.03</f>
        <v>4768240.6331999991</v>
      </c>
    </row>
    <row r="18" spans="1:21" ht="30.75" thickBot="1" x14ac:dyDescent="0.3">
      <c r="A18" s="68">
        <v>14</v>
      </c>
      <c r="B18" s="64" t="s">
        <v>36</v>
      </c>
      <c r="C18" s="48"/>
      <c r="D18" s="65"/>
      <c r="E18" s="44"/>
      <c r="F18" s="66">
        <f>F16+F17</f>
        <v>133515813.21360001</v>
      </c>
      <c r="G18" s="36"/>
      <c r="H18" s="68">
        <v>14</v>
      </c>
      <c r="I18" s="64" t="s">
        <v>36</v>
      </c>
      <c r="J18" s="48"/>
      <c r="K18" s="65"/>
      <c r="L18" s="44"/>
      <c r="M18" s="66">
        <f>M16+M17</f>
        <v>190090114.91889995</v>
      </c>
      <c r="O18" s="68">
        <v>14</v>
      </c>
      <c r="P18" s="64" t="s">
        <v>36</v>
      </c>
      <c r="Q18" s="48"/>
      <c r="R18" s="65"/>
      <c r="S18" s="44"/>
      <c r="T18" s="66">
        <f>T16+T17</f>
        <v>163709595.07319996</v>
      </c>
    </row>
    <row r="19" spans="1:21" ht="31.5" thickBot="1" x14ac:dyDescent="0.3">
      <c r="A19" s="67">
        <v>15</v>
      </c>
      <c r="B19" s="58" t="s">
        <v>35</v>
      </c>
      <c r="C19" s="41"/>
      <c r="D19" s="45"/>
      <c r="E19" s="46"/>
      <c r="F19" s="47">
        <f>F18*G19</f>
        <v>159709185.41</v>
      </c>
      <c r="G19" s="35">
        <v>1.1961817972414666</v>
      </c>
      <c r="H19" s="67">
        <v>15</v>
      </c>
      <c r="I19" s="58" t="s">
        <v>57</v>
      </c>
      <c r="J19" s="41"/>
      <c r="K19" s="45"/>
      <c r="L19" s="46"/>
      <c r="M19" s="47">
        <f>M18*N19</f>
        <v>159709185.41666669</v>
      </c>
      <c r="N19" s="141">
        <v>0.84017617373110121</v>
      </c>
      <c r="O19" s="67">
        <v>15</v>
      </c>
      <c r="P19" s="58" t="s">
        <v>147</v>
      </c>
      <c r="Q19" s="41"/>
      <c r="R19" s="45"/>
      <c r="S19" s="46"/>
      <c r="T19" s="47">
        <f>T18*U19</f>
        <v>159709185.40833333</v>
      </c>
      <c r="U19" s="142">
        <v>0.97556398778533471</v>
      </c>
    </row>
    <row r="20" spans="1:21" ht="19.5" customHeight="1" thickBot="1" x14ac:dyDescent="0.3">
      <c r="A20" s="68">
        <v>16</v>
      </c>
      <c r="B20" s="64" t="s">
        <v>22</v>
      </c>
      <c r="C20" s="48"/>
      <c r="D20" s="65"/>
      <c r="E20" s="44"/>
      <c r="F20" s="66">
        <f>F19</f>
        <v>159709185.41</v>
      </c>
      <c r="H20" s="68">
        <v>16</v>
      </c>
      <c r="I20" s="64" t="s">
        <v>22</v>
      </c>
      <c r="J20" s="48"/>
      <c r="K20" s="65"/>
      <c r="L20" s="44"/>
      <c r="M20" s="66">
        <f>M19</f>
        <v>159709185.41666669</v>
      </c>
      <c r="O20" s="68">
        <v>16</v>
      </c>
      <c r="P20" s="64" t="s">
        <v>22</v>
      </c>
      <c r="Q20" s="48"/>
      <c r="R20" s="65"/>
      <c r="S20" s="44"/>
      <c r="T20" s="66">
        <f>T19</f>
        <v>159709185.40833333</v>
      </c>
    </row>
    <row r="21" spans="1:21" ht="19.5" customHeight="1" thickBot="1" x14ac:dyDescent="0.3">
      <c r="A21" s="67">
        <v>17</v>
      </c>
      <c r="B21" s="58" t="s">
        <v>33</v>
      </c>
      <c r="C21" s="41"/>
      <c r="D21" s="45"/>
      <c r="E21" s="46"/>
      <c r="F21" s="47">
        <f>F20*0.2</f>
        <v>31941837.082000002</v>
      </c>
      <c r="H21" s="67">
        <v>17</v>
      </c>
      <c r="I21" s="58" t="s">
        <v>33</v>
      </c>
      <c r="J21" s="41"/>
      <c r="K21" s="45"/>
      <c r="L21" s="46"/>
      <c r="M21" s="47">
        <f>M20*0.2</f>
        <v>31941837.08333334</v>
      </c>
      <c r="O21" s="67">
        <v>17</v>
      </c>
      <c r="P21" s="58" t="s">
        <v>33</v>
      </c>
      <c r="Q21" s="41"/>
      <c r="R21" s="45"/>
      <c r="S21" s="46"/>
      <c r="T21" s="47">
        <f>T20*0.2</f>
        <v>31941837.081666667</v>
      </c>
    </row>
    <row r="22" spans="1:21" ht="19.5" customHeight="1" thickBot="1" x14ac:dyDescent="0.3">
      <c r="A22" s="69">
        <v>18</v>
      </c>
      <c r="B22" s="59" t="s">
        <v>34</v>
      </c>
      <c r="C22" s="60"/>
      <c r="D22" s="61"/>
      <c r="E22" s="62"/>
      <c r="F22" s="107">
        <f>F20+F21</f>
        <v>191651022.49199998</v>
      </c>
      <c r="H22" s="69">
        <v>18</v>
      </c>
      <c r="I22" s="59" t="s">
        <v>34</v>
      </c>
      <c r="J22" s="60"/>
      <c r="K22" s="61"/>
      <c r="L22" s="62"/>
      <c r="M22" s="107">
        <f>M20+M21-0.01</f>
        <v>191651022.49000004</v>
      </c>
      <c r="O22" s="69">
        <v>18</v>
      </c>
      <c r="P22" s="59" t="s">
        <v>34</v>
      </c>
      <c r="Q22" s="60"/>
      <c r="R22" s="61"/>
      <c r="S22" s="62"/>
      <c r="T22" s="107">
        <f>T20+T21</f>
        <v>191651022.49000001</v>
      </c>
    </row>
    <row r="23" spans="1:21" x14ac:dyDescent="0.25">
      <c r="C23"/>
      <c r="G23" s="39"/>
      <c r="J23"/>
      <c r="Q23"/>
    </row>
    <row r="24" spans="1:21" ht="35.25" customHeight="1" x14ac:dyDescent="0.25">
      <c r="B24" s="387" t="s">
        <v>53</v>
      </c>
      <c r="C24" s="387"/>
      <c r="D24" s="387"/>
      <c r="E24" s="79"/>
      <c r="F24" s="93">
        <f>(F3+F4+F5+F6+F7+F8+F9+F10)*G19*1.2/D16</f>
        <v>75700.428816399144</v>
      </c>
      <c r="G24" s="39"/>
      <c r="I24" s="387" t="s">
        <v>53</v>
      </c>
      <c r="J24" s="387"/>
      <c r="K24" s="387"/>
      <c r="L24" s="79"/>
      <c r="M24" s="93">
        <f>(M3+M4+M5+M6+M7+M8+M9+M10)*N19*1.2/K16</f>
        <v>79819.723360137839</v>
      </c>
      <c r="P24" s="387" t="s">
        <v>53</v>
      </c>
      <c r="Q24" s="387"/>
      <c r="R24" s="387"/>
      <c r="S24" s="79"/>
      <c r="T24" s="93">
        <f>(T3+T4+T5+T6+T7+T8+T9+T10)*U19*1.2/R16</f>
        <v>91383.505768779811</v>
      </c>
    </row>
    <row r="25" spans="1:21" ht="30.75" customHeight="1" x14ac:dyDescent="0.25">
      <c r="B25" s="387" t="s">
        <v>54</v>
      </c>
      <c r="C25" s="387"/>
      <c r="D25" s="387"/>
      <c r="E25" s="79"/>
      <c r="F25" s="93">
        <f>F16*G19*1.2/D16</f>
        <v>89541.292052319011</v>
      </c>
      <c r="G25" s="39"/>
      <c r="I25" s="387" t="s">
        <v>54</v>
      </c>
      <c r="J25" s="387"/>
      <c r="K25" s="387"/>
      <c r="L25" s="79"/>
      <c r="M25" s="93">
        <f>M16*N19*1.2/K16</f>
        <v>89541.2920560567</v>
      </c>
      <c r="P25" s="387" t="s">
        <v>54</v>
      </c>
      <c r="Q25" s="387"/>
      <c r="R25" s="387"/>
      <c r="S25" s="79"/>
      <c r="T25" s="93">
        <f>T16*U19*1.2/R16</f>
        <v>103851.08689214451</v>
      </c>
    </row>
    <row r="26" spans="1:21" ht="37.5" customHeight="1" x14ac:dyDescent="0.25">
      <c r="B26" s="387" t="s">
        <v>55</v>
      </c>
      <c r="C26" s="387"/>
      <c r="D26" s="387"/>
      <c r="E26" s="79"/>
      <c r="F26" s="93">
        <f>F22/D16</f>
        <v>92227.530813888574</v>
      </c>
      <c r="G26" s="39"/>
      <c r="I26" s="387" t="s">
        <v>55</v>
      </c>
      <c r="J26" s="387"/>
      <c r="K26" s="387"/>
      <c r="L26" s="79"/>
      <c r="M26" s="93">
        <f>M22/K16</f>
        <v>92227.530812926154</v>
      </c>
      <c r="P26" s="387" t="s">
        <v>55</v>
      </c>
      <c r="Q26" s="387"/>
      <c r="R26" s="387"/>
      <c r="S26" s="79"/>
      <c r="T26" s="93">
        <f>T22/R16</f>
        <v>106966.61949890884</v>
      </c>
    </row>
  </sheetData>
  <mergeCells count="43">
    <mergeCell ref="P25:R25"/>
    <mergeCell ref="P26:R26"/>
    <mergeCell ref="R14:S14"/>
    <mergeCell ref="Q3:Q10"/>
    <mergeCell ref="R3:S10"/>
    <mergeCell ref="P24:R24"/>
    <mergeCell ref="B24:D24"/>
    <mergeCell ref="B25:D25"/>
    <mergeCell ref="B26:D26"/>
    <mergeCell ref="I24:K24"/>
    <mergeCell ref="I25:K25"/>
    <mergeCell ref="I26:K26"/>
    <mergeCell ref="T3:T10"/>
    <mergeCell ref="K12:L12"/>
    <mergeCell ref="K13:L13"/>
    <mergeCell ref="K14:L14"/>
    <mergeCell ref="M3:M10"/>
    <mergeCell ref="I3:I10"/>
    <mergeCell ref="R2:S2"/>
    <mergeCell ref="P3:P10"/>
    <mergeCell ref="R12:S12"/>
    <mergeCell ref="R13:S13"/>
    <mergeCell ref="K2:L2"/>
    <mergeCell ref="K3:L3"/>
    <mergeCell ref="K4:L4"/>
    <mergeCell ref="K5:L5"/>
    <mergeCell ref="K6:L6"/>
    <mergeCell ref="K7:L7"/>
    <mergeCell ref="K8:L8"/>
    <mergeCell ref="K9:L9"/>
    <mergeCell ref="K10:L10"/>
    <mergeCell ref="D14:E14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2:E12"/>
    <mergeCell ref="D13:E1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F2848-6F90-486F-AB25-668201FD3BCA}">
  <sheetPr>
    <tabColor rgb="FF00B0F0"/>
  </sheetPr>
  <dimension ref="A1:AE30"/>
  <sheetViews>
    <sheetView topLeftCell="O17" workbookViewId="0">
      <selection activeCell="V22" sqref="V22"/>
    </sheetView>
  </sheetViews>
  <sheetFormatPr defaultRowHeight="15" x14ac:dyDescent="0.25"/>
  <cols>
    <col min="1" max="1" width="4.7109375" hidden="1" customWidth="1"/>
    <col min="2" max="2" width="27.85546875" hidden="1" customWidth="1"/>
    <col min="3" max="3" width="12" style="35" hidden="1" customWidth="1"/>
    <col min="4" max="4" width="8.28515625" hidden="1" customWidth="1"/>
    <col min="5" max="5" width="3" hidden="1" customWidth="1"/>
    <col min="6" max="6" width="23.28515625" hidden="1" customWidth="1"/>
    <col min="7" max="7" width="14.7109375" style="35" hidden="1" customWidth="1"/>
    <col min="8" max="8" width="2.140625" style="35" hidden="1" customWidth="1"/>
    <col min="9" max="9" width="5" hidden="1" customWidth="1"/>
    <col min="10" max="10" width="27.85546875" hidden="1" customWidth="1"/>
    <col min="11" max="11" width="12" style="35" hidden="1" customWidth="1"/>
    <col min="12" max="12" width="8.28515625" hidden="1" customWidth="1"/>
    <col min="13" max="13" width="3" hidden="1" customWidth="1"/>
    <col min="14" max="14" width="23.28515625" hidden="1" customWidth="1"/>
    <col min="15" max="15" width="0.140625" customWidth="1"/>
    <col min="16" max="16" width="3.140625" customWidth="1"/>
    <col min="17" max="17" width="4.85546875" customWidth="1"/>
    <col min="18" max="18" width="27.85546875" customWidth="1"/>
    <col min="19" max="19" width="23.85546875" style="35" customWidth="1"/>
    <col min="20" max="20" width="8.28515625" customWidth="1"/>
    <col min="21" max="21" width="3" customWidth="1"/>
    <col min="22" max="22" width="23.28515625" customWidth="1"/>
    <col min="23" max="23" width="2.42578125" customWidth="1"/>
    <col min="24" max="24" width="4.85546875" customWidth="1"/>
    <col min="25" max="25" width="27.85546875" customWidth="1"/>
    <col min="26" max="26" width="20.42578125" style="35" customWidth="1"/>
    <col min="27" max="27" width="8.28515625" customWidth="1"/>
    <col min="28" max="28" width="3" customWidth="1"/>
    <col min="29" max="29" width="30.42578125" customWidth="1"/>
    <col min="30" max="30" width="2.42578125" customWidth="1"/>
    <col min="31" max="31" width="15.7109375" customWidth="1"/>
  </cols>
  <sheetData>
    <row r="1" spans="1:31" ht="38.25" thickBot="1" x14ac:dyDescent="0.35">
      <c r="F1" s="104" t="s">
        <v>51</v>
      </c>
      <c r="G1" s="105"/>
      <c r="H1" s="105"/>
      <c r="I1" s="106"/>
      <c r="J1" s="106"/>
      <c r="K1" s="105"/>
      <c r="L1" s="106"/>
      <c r="M1" s="106"/>
      <c r="N1" s="104" t="s">
        <v>50</v>
      </c>
      <c r="O1" s="106"/>
      <c r="P1" s="106"/>
      <c r="Q1" s="106"/>
      <c r="R1" s="106"/>
      <c r="S1" s="144" t="str">
        <f>S17</f>
        <v>некорректный расчет</v>
      </c>
      <c r="T1" s="106"/>
      <c r="U1" s="106"/>
      <c r="V1" s="104" t="s">
        <v>71</v>
      </c>
      <c r="X1" s="106"/>
      <c r="Y1" s="106"/>
      <c r="Z1" s="105"/>
      <c r="AA1" s="106"/>
      <c r="AB1" s="106"/>
      <c r="AC1" s="104" t="s">
        <v>139</v>
      </c>
    </row>
    <row r="2" spans="1:31" ht="15.75" thickBot="1" x14ac:dyDescent="0.3">
      <c r="A2" s="54" t="s">
        <v>58</v>
      </c>
      <c r="B2" s="55" t="s">
        <v>38</v>
      </c>
      <c r="C2" s="56" t="s">
        <v>18</v>
      </c>
      <c r="D2" s="320" t="s">
        <v>21</v>
      </c>
      <c r="E2" s="321"/>
      <c r="F2" s="57" t="s">
        <v>32</v>
      </c>
      <c r="G2" s="1" t="s">
        <v>24</v>
      </c>
      <c r="H2" s="1"/>
      <c r="I2" s="54" t="s">
        <v>58</v>
      </c>
      <c r="J2" s="55" t="s">
        <v>38</v>
      </c>
      <c r="K2" s="56" t="s">
        <v>18</v>
      </c>
      <c r="L2" s="320" t="s">
        <v>21</v>
      </c>
      <c r="M2" s="321"/>
      <c r="N2" s="57" t="s">
        <v>32</v>
      </c>
      <c r="Q2" s="54" t="s">
        <v>58</v>
      </c>
      <c r="R2" s="55" t="s">
        <v>73</v>
      </c>
      <c r="S2" s="56" t="s">
        <v>18</v>
      </c>
      <c r="T2" s="320" t="s">
        <v>21</v>
      </c>
      <c r="U2" s="321"/>
      <c r="V2" s="57" t="s">
        <v>32</v>
      </c>
      <c r="X2" s="54" t="s">
        <v>58</v>
      </c>
      <c r="Y2" s="55" t="s">
        <v>73</v>
      </c>
      <c r="Z2" s="56" t="s">
        <v>18</v>
      </c>
      <c r="AA2" s="320" t="s">
        <v>21</v>
      </c>
      <c r="AB2" s="321"/>
      <c r="AC2" s="57" t="s">
        <v>32</v>
      </c>
    </row>
    <row r="3" spans="1:31" x14ac:dyDescent="0.25">
      <c r="A3" s="81">
        <v>1</v>
      </c>
      <c r="B3" s="84" t="s">
        <v>0</v>
      </c>
      <c r="C3" s="85" t="s">
        <v>19</v>
      </c>
      <c r="D3" s="322">
        <f>404.352+9.256</f>
        <v>413.60799999999995</v>
      </c>
      <c r="E3" s="323"/>
      <c r="F3" s="86">
        <f>40619316.42-G3</f>
        <v>10022991.91</v>
      </c>
      <c r="G3" s="36">
        <v>30596324.510000002</v>
      </c>
      <c r="H3" s="36"/>
      <c r="I3" s="81">
        <v>1</v>
      </c>
      <c r="J3" s="324" t="s">
        <v>47</v>
      </c>
      <c r="K3" s="85" t="s">
        <v>19</v>
      </c>
      <c r="L3" s="322">
        <f>404.352+9.256</f>
        <v>413.60799999999995</v>
      </c>
      <c r="M3" s="323"/>
      <c r="N3" s="327">
        <v>164516389.53999999</v>
      </c>
      <c r="Q3" s="81">
        <v>1</v>
      </c>
      <c r="R3" s="324" t="s">
        <v>47</v>
      </c>
      <c r="S3" s="330" t="s">
        <v>19</v>
      </c>
      <c r="T3" s="333">
        <v>1893.4</v>
      </c>
      <c r="U3" s="334"/>
      <c r="V3" s="327">
        <v>147799573.72999999</v>
      </c>
      <c r="X3" s="81">
        <v>1</v>
      </c>
      <c r="Y3" s="324" t="s">
        <v>47</v>
      </c>
      <c r="Z3" s="330" t="s">
        <v>19</v>
      </c>
      <c r="AA3" s="333">
        <v>1893.4</v>
      </c>
      <c r="AB3" s="334"/>
      <c r="AC3" s="327">
        <v>147799573.72999999</v>
      </c>
    </row>
    <row r="4" spans="1:31" ht="30" x14ac:dyDescent="0.25">
      <c r="A4" s="82">
        <v>2</v>
      </c>
      <c r="B4" s="87" t="s">
        <v>25</v>
      </c>
      <c r="C4" s="88" t="s">
        <v>19</v>
      </c>
      <c r="D4" s="339">
        <f>676.624</f>
        <v>676.62400000000002</v>
      </c>
      <c r="E4" s="340"/>
      <c r="F4" s="89">
        <f>77526903.96-G4</f>
        <v>28449520.749999993</v>
      </c>
      <c r="G4" s="36">
        <v>49077383.210000001</v>
      </c>
      <c r="H4" s="36"/>
      <c r="I4" s="82">
        <v>2</v>
      </c>
      <c r="J4" s="325"/>
      <c r="K4" s="88" t="s">
        <v>19</v>
      </c>
      <c r="L4" s="339">
        <f>676.624</f>
        <v>676.62400000000002</v>
      </c>
      <c r="M4" s="340"/>
      <c r="N4" s="328"/>
      <c r="Q4" s="82">
        <v>2</v>
      </c>
      <c r="R4" s="325"/>
      <c r="S4" s="331"/>
      <c r="T4" s="335"/>
      <c r="U4" s="336"/>
      <c r="V4" s="328"/>
      <c r="X4" s="82">
        <v>2</v>
      </c>
      <c r="Y4" s="325"/>
      <c r="Z4" s="331"/>
      <c r="AA4" s="335"/>
      <c r="AB4" s="336"/>
      <c r="AC4" s="328"/>
    </row>
    <row r="5" spans="1:31" x14ac:dyDescent="0.25">
      <c r="A5" s="82">
        <v>3</v>
      </c>
      <c r="B5" s="87" t="s">
        <v>26</v>
      </c>
      <c r="C5" s="88" t="s">
        <v>19</v>
      </c>
      <c r="D5" s="339">
        <v>295.15199999999999</v>
      </c>
      <c r="E5" s="340"/>
      <c r="F5" s="89">
        <f>35252578.16-G5</f>
        <v>12410042.859999996</v>
      </c>
      <c r="G5" s="36">
        <v>22842535.300000001</v>
      </c>
      <c r="H5" s="36"/>
      <c r="I5" s="82">
        <v>3</v>
      </c>
      <c r="J5" s="325"/>
      <c r="K5" s="88" t="s">
        <v>19</v>
      </c>
      <c r="L5" s="339">
        <v>295.15199999999999</v>
      </c>
      <c r="M5" s="340"/>
      <c r="N5" s="328"/>
      <c r="Q5" s="82">
        <v>3</v>
      </c>
      <c r="R5" s="325"/>
      <c r="S5" s="331"/>
      <c r="T5" s="335"/>
      <c r="U5" s="336"/>
      <c r="V5" s="328"/>
      <c r="X5" s="82">
        <v>3</v>
      </c>
      <c r="Y5" s="325"/>
      <c r="Z5" s="331"/>
      <c r="AA5" s="335"/>
      <c r="AB5" s="336"/>
      <c r="AC5" s="328"/>
    </row>
    <row r="6" spans="1:31" ht="30" x14ac:dyDescent="0.25">
      <c r="A6" s="82">
        <v>4</v>
      </c>
      <c r="B6" s="87" t="s">
        <v>8</v>
      </c>
      <c r="C6" s="88" t="s">
        <v>19</v>
      </c>
      <c r="D6" s="339">
        <v>284.85599999999999</v>
      </c>
      <c r="E6" s="340"/>
      <c r="F6" s="89">
        <f>54348406.96-G6</f>
        <v>29847559.98</v>
      </c>
      <c r="G6" s="36">
        <v>24500846.98</v>
      </c>
      <c r="H6" s="36"/>
      <c r="I6" s="82">
        <v>4</v>
      </c>
      <c r="J6" s="325"/>
      <c r="K6" s="88" t="s">
        <v>19</v>
      </c>
      <c r="L6" s="339">
        <v>284.85599999999999</v>
      </c>
      <c r="M6" s="340"/>
      <c r="N6" s="328"/>
      <c r="Q6" s="82">
        <v>4</v>
      </c>
      <c r="R6" s="325"/>
      <c r="S6" s="331"/>
      <c r="T6" s="335"/>
      <c r="U6" s="336"/>
      <c r="V6" s="328"/>
      <c r="X6" s="82">
        <v>4</v>
      </c>
      <c r="Y6" s="325"/>
      <c r="Z6" s="331"/>
      <c r="AA6" s="335"/>
      <c r="AB6" s="336"/>
      <c r="AC6" s="328"/>
    </row>
    <row r="7" spans="1:31" x14ac:dyDescent="0.25">
      <c r="A7" s="82">
        <v>5</v>
      </c>
      <c r="B7" s="87" t="s">
        <v>1</v>
      </c>
      <c r="C7" s="88" t="s">
        <v>19</v>
      </c>
      <c r="D7" s="339">
        <v>103.27200000000001</v>
      </c>
      <c r="E7" s="340"/>
      <c r="F7" s="89">
        <f>14658524.85-G7</f>
        <v>6218924.8699999992</v>
      </c>
      <c r="G7" s="36">
        <v>8439599.9800000004</v>
      </c>
      <c r="H7" s="36"/>
      <c r="I7" s="82">
        <v>5</v>
      </c>
      <c r="J7" s="325"/>
      <c r="K7" s="88" t="s">
        <v>19</v>
      </c>
      <c r="L7" s="339">
        <v>103.27200000000001</v>
      </c>
      <c r="M7" s="340"/>
      <c r="N7" s="328"/>
      <c r="Q7" s="82">
        <v>5</v>
      </c>
      <c r="R7" s="325"/>
      <c r="S7" s="331"/>
      <c r="T7" s="335"/>
      <c r="U7" s="336"/>
      <c r="V7" s="328"/>
      <c r="X7" s="82">
        <v>5</v>
      </c>
      <c r="Y7" s="325"/>
      <c r="Z7" s="331"/>
      <c r="AA7" s="335"/>
      <c r="AB7" s="336"/>
      <c r="AC7" s="328"/>
    </row>
    <row r="8" spans="1:31" ht="30" x14ac:dyDescent="0.25">
      <c r="A8" s="82">
        <v>6</v>
      </c>
      <c r="B8" s="87" t="s">
        <v>2</v>
      </c>
      <c r="C8" s="88" t="s">
        <v>19</v>
      </c>
      <c r="D8" s="339">
        <v>66.872</v>
      </c>
      <c r="E8" s="340"/>
      <c r="F8" s="89">
        <f>9352168.79-G8</f>
        <v>4525782.0099999988</v>
      </c>
      <c r="G8" s="36">
        <v>4826386.78</v>
      </c>
      <c r="H8" s="36"/>
      <c r="I8" s="82">
        <v>6</v>
      </c>
      <c r="J8" s="325"/>
      <c r="K8" s="88" t="s">
        <v>19</v>
      </c>
      <c r="L8" s="339">
        <v>66.872</v>
      </c>
      <c r="M8" s="340"/>
      <c r="N8" s="328"/>
      <c r="Q8" s="82">
        <v>6</v>
      </c>
      <c r="R8" s="325"/>
      <c r="S8" s="331"/>
      <c r="T8" s="335"/>
      <c r="U8" s="336"/>
      <c r="V8" s="328"/>
      <c r="X8" s="82">
        <v>6</v>
      </c>
      <c r="Y8" s="325"/>
      <c r="Z8" s="331"/>
      <c r="AA8" s="335"/>
      <c r="AB8" s="336"/>
      <c r="AC8" s="328"/>
    </row>
    <row r="9" spans="1:31" x14ac:dyDescent="0.25">
      <c r="A9" s="82">
        <v>7</v>
      </c>
      <c r="B9" s="87" t="s">
        <v>3</v>
      </c>
      <c r="C9" s="88" t="s">
        <v>19</v>
      </c>
      <c r="D9" s="339">
        <v>233.27199999999999</v>
      </c>
      <c r="E9" s="340"/>
      <c r="F9" s="89">
        <f>34523672.98-G9</f>
        <v>17401032.069999997</v>
      </c>
      <c r="G9" s="36">
        <v>17122640.91</v>
      </c>
      <c r="H9" s="36"/>
      <c r="I9" s="82">
        <v>7</v>
      </c>
      <c r="J9" s="325"/>
      <c r="K9" s="88" t="s">
        <v>19</v>
      </c>
      <c r="L9" s="339">
        <v>233.27199999999999</v>
      </c>
      <c r="M9" s="340"/>
      <c r="N9" s="328"/>
      <c r="Q9" s="82">
        <v>7</v>
      </c>
      <c r="R9" s="325"/>
      <c r="S9" s="331"/>
      <c r="T9" s="335"/>
      <c r="U9" s="336"/>
      <c r="V9" s="328"/>
      <c r="X9" s="82">
        <v>7</v>
      </c>
      <c r="Y9" s="325"/>
      <c r="Z9" s="331"/>
      <c r="AA9" s="335"/>
      <c r="AB9" s="336"/>
      <c r="AC9" s="328"/>
    </row>
    <row r="10" spans="1:31" ht="15.75" thickBot="1" x14ac:dyDescent="0.3">
      <c r="A10" s="83">
        <v>8</v>
      </c>
      <c r="B10" s="90" t="s">
        <v>4</v>
      </c>
      <c r="C10" s="91" t="s">
        <v>19</v>
      </c>
      <c r="D10" s="341">
        <v>4.3680000000000003</v>
      </c>
      <c r="E10" s="342"/>
      <c r="F10" s="92">
        <f>1043243.99-G10</f>
        <v>714028.58000000007</v>
      </c>
      <c r="G10" s="36">
        <v>329215.40999999997</v>
      </c>
      <c r="H10" s="36"/>
      <c r="I10" s="83">
        <v>8</v>
      </c>
      <c r="J10" s="326"/>
      <c r="K10" s="91" t="s">
        <v>19</v>
      </c>
      <c r="L10" s="341">
        <v>4.3680000000000003</v>
      </c>
      <c r="M10" s="342"/>
      <c r="N10" s="329"/>
      <c r="Q10" s="83">
        <v>8</v>
      </c>
      <c r="R10" s="326"/>
      <c r="S10" s="332"/>
      <c r="T10" s="337"/>
      <c r="U10" s="338"/>
      <c r="V10" s="329"/>
      <c r="X10" s="83">
        <v>8</v>
      </c>
      <c r="Y10" s="326"/>
      <c r="Z10" s="332"/>
      <c r="AA10" s="337"/>
      <c r="AB10" s="338"/>
      <c r="AC10" s="329"/>
    </row>
    <row r="11" spans="1:31" ht="2.25" customHeight="1" thickTop="1" x14ac:dyDescent="0.25">
      <c r="A11" s="95"/>
      <c r="B11" s="96"/>
      <c r="C11" s="97"/>
      <c r="D11" s="98"/>
      <c r="E11" s="99"/>
      <c r="F11" s="100"/>
      <c r="G11" s="36"/>
      <c r="H11" s="36"/>
      <c r="I11" s="95"/>
      <c r="J11" s="96"/>
      <c r="K11" s="97"/>
      <c r="L11" s="98"/>
      <c r="M11" s="99"/>
      <c r="N11" s="100"/>
      <c r="Q11" s="95"/>
      <c r="R11" s="96"/>
      <c r="S11" s="97"/>
      <c r="T11" s="98"/>
      <c r="U11" s="99"/>
      <c r="V11" s="100"/>
      <c r="X11" s="95"/>
      <c r="Y11" s="96"/>
      <c r="Z11" s="97"/>
      <c r="AA11" s="98"/>
      <c r="AB11" s="99"/>
      <c r="AC11" s="100"/>
    </row>
    <row r="12" spans="1:31" x14ac:dyDescent="0.25">
      <c r="A12" s="53">
        <v>9</v>
      </c>
      <c r="B12" s="50" t="s">
        <v>27</v>
      </c>
      <c r="C12" s="42" t="s">
        <v>29</v>
      </c>
      <c r="D12" s="343" t="s">
        <v>31</v>
      </c>
      <c r="E12" s="344"/>
      <c r="F12" s="43">
        <f>9769288.11-G12</f>
        <v>3704032.4099999992</v>
      </c>
      <c r="G12" s="36">
        <v>6065255.7000000002</v>
      </c>
      <c r="H12" s="36"/>
      <c r="I12" s="53">
        <v>9</v>
      </c>
      <c r="J12" s="50" t="s">
        <v>27</v>
      </c>
      <c r="K12" s="42" t="s">
        <v>29</v>
      </c>
      <c r="L12" s="343" t="s">
        <v>31</v>
      </c>
      <c r="M12" s="344"/>
      <c r="N12" s="43">
        <f>9769288.11-O12</f>
        <v>9769288.1099999994</v>
      </c>
      <c r="Q12" s="53">
        <v>9</v>
      </c>
      <c r="R12" s="50" t="s">
        <v>27</v>
      </c>
      <c r="S12" s="42" t="s">
        <v>29</v>
      </c>
      <c r="T12" s="343" t="s">
        <v>31</v>
      </c>
      <c r="U12" s="344"/>
      <c r="V12" s="43">
        <v>3704032.4099999992</v>
      </c>
      <c r="X12" s="53">
        <v>9</v>
      </c>
      <c r="Y12" s="50" t="s">
        <v>27</v>
      </c>
      <c r="Z12" s="42" t="s">
        <v>29</v>
      </c>
      <c r="AA12" s="343" t="s">
        <v>31</v>
      </c>
      <c r="AB12" s="344"/>
      <c r="AC12" s="43">
        <v>3704032.4099999992</v>
      </c>
    </row>
    <row r="13" spans="1:31" x14ac:dyDescent="0.25">
      <c r="A13" s="52">
        <v>10</v>
      </c>
      <c r="B13" s="51" t="s">
        <v>28</v>
      </c>
      <c r="C13" s="40" t="s">
        <v>29</v>
      </c>
      <c r="D13" s="345" t="s">
        <v>30</v>
      </c>
      <c r="E13" s="346"/>
      <c r="F13" s="29">
        <f>22373496.67-G13</f>
        <v>15227354.290000003</v>
      </c>
      <c r="G13" s="36">
        <v>7146142.3799999999</v>
      </c>
      <c r="H13" s="36"/>
      <c r="I13" s="52">
        <v>10</v>
      </c>
      <c r="J13" s="51" t="s">
        <v>28</v>
      </c>
      <c r="K13" s="40" t="s">
        <v>29</v>
      </c>
      <c r="L13" s="345" t="s">
        <v>30</v>
      </c>
      <c r="M13" s="346"/>
      <c r="N13" s="29">
        <f>22373496.67-O13</f>
        <v>22373496.670000002</v>
      </c>
      <c r="Q13" s="52">
        <v>10</v>
      </c>
      <c r="R13" s="51" t="s">
        <v>28</v>
      </c>
      <c r="S13" s="40" t="s">
        <v>29</v>
      </c>
      <c r="T13" s="345" t="s">
        <v>30</v>
      </c>
      <c r="U13" s="346"/>
      <c r="V13" s="29">
        <v>15227354.290000003</v>
      </c>
      <c r="X13" s="52">
        <v>10</v>
      </c>
      <c r="Y13" s="51" t="s">
        <v>28</v>
      </c>
      <c r="Z13" s="40" t="s">
        <v>29</v>
      </c>
      <c r="AA13" s="345" t="s">
        <v>30</v>
      </c>
      <c r="AB13" s="346"/>
      <c r="AC13" s="29">
        <v>15227354.290000003</v>
      </c>
    </row>
    <row r="14" spans="1:31" ht="15.75" thickBot="1" x14ac:dyDescent="0.3">
      <c r="A14" s="70">
        <v>11</v>
      </c>
      <c r="B14" s="71" t="s">
        <v>17</v>
      </c>
      <c r="C14" s="72" t="s">
        <v>20</v>
      </c>
      <c r="D14" s="347">
        <f>47.6596*100</f>
        <v>4765.96</v>
      </c>
      <c r="E14" s="348"/>
      <c r="F14" s="73">
        <v>1105733.3899999999</v>
      </c>
      <c r="G14" s="36"/>
      <c r="H14" s="36"/>
      <c r="I14" s="70">
        <v>11</v>
      </c>
      <c r="J14" s="71" t="s">
        <v>17</v>
      </c>
      <c r="K14" s="72" t="s">
        <v>20</v>
      </c>
      <c r="L14" s="347">
        <f>47.6596*100</f>
        <v>4765.96</v>
      </c>
      <c r="M14" s="348"/>
      <c r="N14" s="73">
        <v>1105733.3899999999</v>
      </c>
      <c r="Q14" s="70">
        <v>11</v>
      </c>
      <c r="R14" s="71" t="s">
        <v>17</v>
      </c>
      <c r="S14" s="72" t="s">
        <v>20</v>
      </c>
      <c r="T14" s="347">
        <f>47.6596*100</f>
        <v>4765.96</v>
      </c>
      <c r="U14" s="348"/>
      <c r="V14" s="73">
        <v>1105733.3899999999</v>
      </c>
      <c r="X14" s="70">
        <v>11</v>
      </c>
      <c r="Y14" s="71" t="s">
        <v>17</v>
      </c>
      <c r="Z14" s="72" t="s">
        <v>20</v>
      </c>
      <c r="AA14" s="347">
        <f>47.6596*100</f>
        <v>4765.96</v>
      </c>
      <c r="AB14" s="348"/>
      <c r="AC14" s="73">
        <v>1105733.3899999999</v>
      </c>
    </row>
    <row r="15" spans="1:31" ht="6" customHeight="1" thickBot="1" x14ac:dyDescent="0.3">
      <c r="A15" s="74"/>
      <c r="B15" s="75"/>
      <c r="C15" s="76"/>
      <c r="D15" s="77"/>
      <c r="E15" s="77"/>
      <c r="F15" s="78"/>
      <c r="I15" s="74"/>
      <c r="J15" s="75"/>
      <c r="K15" s="76"/>
      <c r="L15" s="77"/>
      <c r="M15" s="77"/>
      <c r="N15" s="78"/>
      <c r="Q15" s="74"/>
      <c r="R15" s="75"/>
      <c r="S15" s="76"/>
      <c r="T15" s="77"/>
      <c r="U15" s="77"/>
      <c r="V15" s="78"/>
      <c r="X15" s="74"/>
      <c r="Y15" s="75"/>
      <c r="Z15" s="76"/>
      <c r="AA15" s="77"/>
      <c r="AB15" s="77"/>
      <c r="AC15" s="78"/>
    </row>
    <row r="16" spans="1:31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36"/>
      <c r="I16" s="69">
        <v>12</v>
      </c>
      <c r="J16" s="59" t="s">
        <v>22</v>
      </c>
      <c r="K16" s="60"/>
      <c r="L16" s="61">
        <f>SUM(L3:M10)</f>
        <v>2078.0239999999999</v>
      </c>
      <c r="M16" s="62" t="s">
        <v>19</v>
      </c>
      <c r="N16" s="63">
        <f>SUM(N3:N14)</f>
        <v>197764907.70999998</v>
      </c>
      <c r="Q16" s="69">
        <v>12</v>
      </c>
      <c r="R16" s="59" t="s">
        <v>22</v>
      </c>
      <c r="S16" s="60"/>
      <c r="T16" s="61">
        <f>SUM(T3:U10)</f>
        <v>1893.4</v>
      </c>
      <c r="U16" s="62" t="s">
        <v>19</v>
      </c>
      <c r="V16" s="63">
        <f>SUM(V3:V14)</f>
        <v>167836693.81999996</v>
      </c>
      <c r="X16" s="69">
        <v>12</v>
      </c>
      <c r="Y16" s="59" t="s">
        <v>22</v>
      </c>
      <c r="Z16" s="60"/>
      <c r="AA16" s="61">
        <f>SUM(AA3:AB10)</f>
        <v>1893.4</v>
      </c>
      <c r="AB16" s="62" t="s">
        <v>19</v>
      </c>
      <c r="AC16" s="63">
        <f>SUM(AC3:AC14)</f>
        <v>167836693.81999996</v>
      </c>
      <c r="AE16" s="25"/>
    </row>
    <row r="17" spans="1:31" ht="19.5" customHeight="1" thickBot="1" x14ac:dyDescent="0.3">
      <c r="A17" s="69">
        <v>12</v>
      </c>
      <c r="B17" s="59" t="s">
        <v>22</v>
      </c>
      <c r="C17" s="60"/>
      <c r="D17" s="61">
        <f>SUM(D3:E10)</f>
        <v>2078.0239999999999</v>
      </c>
      <c r="E17" s="62" t="s">
        <v>19</v>
      </c>
      <c r="F17" s="63">
        <f>SUM(F3:F14)</f>
        <v>129627003.12</v>
      </c>
      <c r="G17" s="36">
        <f>SUM(G3:G13)</f>
        <v>170946331.15999997</v>
      </c>
      <c r="H17" s="36"/>
      <c r="I17" s="69">
        <v>12</v>
      </c>
      <c r="J17" s="59" t="s">
        <v>22</v>
      </c>
      <c r="K17" s="60"/>
      <c r="L17" s="61">
        <f>SUM(L3:M10)</f>
        <v>2078.0239999999999</v>
      </c>
      <c r="M17" s="62" t="s">
        <v>19</v>
      </c>
      <c r="N17" s="63">
        <f>SUM(N3:N14)</f>
        <v>197764907.70999998</v>
      </c>
      <c r="Q17" s="69">
        <v>12</v>
      </c>
      <c r="R17" s="59" t="s">
        <v>72</v>
      </c>
      <c r="S17" s="143" t="s">
        <v>74</v>
      </c>
      <c r="T17" s="61"/>
      <c r="U17" s="62"/>
      <c r="V17" s="63">
        <v>9941805.3699999992</v>
      </c>
      <c r="X17" s="69">
        <v>12</v>
      </c>
      <c r="Y17" s="59" t="s">
        <v>72</v>
      </c>
      <c r="Z17" s="143" t="s">
        <v>75</v>
      </c>
      <c r="AA17" s="61"/>
      <c r="AB17" s="62"/>
      <c r="AC17" s="63">
        <f>AC16*0.021</f>
        <v>3524570.5702199996</v>
      </c>
      <c r="AE17" s="25"/>
    </row>
    <row r="18" spans="1:31" ht="19.5" customHeight="1" thickBot="1" x14ac:dyDescent="0.3">
      <c r="A18" s="69">
        <v>12</v>
      </c>
      <c r="B18" s="59" t="s">
        <v>22</v>
      </c>
      <c r="C18" s="60"/>
      <c r="D18" s="61">
        <f>SUM(D4:E11)</f>
        <v>1664.4159999999999</v>
      </c>
      <c r="E18" s="62" t="s">
        <v>19</v>
      </c>
      <c r="F18" s="63">
        <f>SUM(F4:F15)</f>
        <v>119604011.20999999</v>
      </c>
      <c r="G18" s="36">
        <f>SUM(G4:G14)</f>
        <v>140350006.65000001</v>
      </c>
      <c r="H18" s="36"/>
      <c r="I18" s="69">
        <v>12</v>
      </c>
      <c r="J18" s="59" t="s">
        <v>22</v>
      </c>
      <c r="K18" s="60"/>
      <c r="L18" s="61">
        <f>SUM(L4:M11)</f>
        <v>1664.4159999999999</v>
      </c>
      <c r="M18" s="62" t="s">
        <v>19</v>
      </c>
      <c r="N18" s="63">
        <f>SUM(N4:N15)</f>
        <v>33248518.170000002</v>
      </c>
      <c r="Q18" s="69">
        <v>12</v>
      </c>
      <c r="R18" s="59" t="s">
        <v>22</v>
      </c>
      <c r="S18" s="60"/>
      <c r="T18" s="61"/>
      <c r="U18" s="62"/>
      <c r="V18" s="63">
        <f>V16+V17</f>
        <v>177778499.18999997</v>
      </c>
      <c r="X18" s="69">
        <v>12</v>
      </c>
      <c r="Y18" s="59" t="s">
        <v>22</v>
      </c>
      <c r="Z18" s="60"/>
      <c r="AA18" s="61"/>
      <c r="AB18" s="62"/>
      <c r="AC18" s="63">
        <f>AC16+AC17</f>
        <v>171361264.39021996</v>
      </c>
      <c r="AE18" s="25"/>
    </row>
    <row r="19" spans="1:31" ht="30.75" thickBot="1" x14ac:dyDescent="0.3">
      <c r="A19" s="67">
        <v>13</v>
      </c>
      <c r="B19" s="58" t="s">
        <v>23</v>
      </c>
      <c r="C19" s="41"/>
      <c r="D19" s="45"/>
      <c r="E19" s="46"/>
      <c r="F19" s="47">
        <f>F16*0.03</f>
        <v>3888810.0935999998</v>
      </c>
      <c r="I19" s="67">
        <v>13</v>
      </c>
      <c r="J19" s="58" t="s">
        <v>23</v>
      </c>
      <c r="K19" s="41"/>
      <c r="L19" s="45"/>
      <c r="M19" s="46"/>
      <c r="N19" s="47">
        <f>N16*0.03</f>
        <v>5932947.2312999992</v>
      </c>
      <c r="Q19" s="67">
        <v>13</v>
      </c>
      <c r="R19" s="58" t="s">
        <v>23</v>
      </c>
      <c r="S19" s="41"/>
      <c r="T19" s="45"/>
      <c r="U19" s="46"/>
      <c r="V19" s="47">
        <f>V18*0.03</f>
        <v>5333354.9756999984</v>
      </c>
      <c r="X19" s="67">
        <v>13</v>
      </c>
      <c r="Y19" s="58" t="s">
        <v>23</v>
      </c>
      <c r="Z19" s="41"/>
      <c r="AA19" s="45"/>
      <c r="AB19" s="46"/>
      <c r="AC19" s="47">
        <f>AC18*0.03</f>
        <v>5140837.931706599</v>
      </c>
    </row>
    <row r="20" spans="1:31" ht="30.75" thickBot="1" x14ac:dyDescent="0.3">
      <c r="A20" s="68">
        <v>14</v>
      </c>
      <c r="B20" s="64" t="s">
        <v>36</v>
      </c>
      <c r="C20" s="48"/>
      <c r="D20" s="65"/>
      <c r="E20" s="44"/>
      <c r="F20" s="66">
        <f>F16+F19</f>
        <v>133515813.21360001</v>
      </c>
      <c r="G20" s="36"/>
      <c r="H20" s="36"/>
      <c r="I20" s="68">
        <v>14</v>
      </c>
      <c r="J20" s="64" t="s">
        <v>36</v>
      </c>
      <c r="K20" s="48"/>
      <c r="L20" s="65"/>
      <c r="M20" s="44"/>
      <c r="N20" s="66">
        <f>N16+N19</f>
        <v>203697854.94129997</v>
      </c>
      <c r="Q20" s="68">
        <v>14</v>
      </c>
      <c r="R20" s="229" t="s">
        <v>36</v>
      </c>
      <c r="S20" s="230"/>
      <c r="T20" s="231"/>
      <c r="U20" s="232"/>
      <c r="V20" s="233">
        <f>V18+V19</f>
        <v>183111854.16569996</v>
      </c>
      <c r="X20" s="221">
        <v>14</v>
      </c>
      <c r="Y20" s="49" t="s">
        <v>36</v>
      </c>
      <c r="Z20" s="41"/>
      <c r="AA20" s="45"/>
      <c r="AB20" s="46"/>
      <c r="AC20" s="47">
        <f>AC18+AC19</f>
        <v>176502102.32192656</v>
      </c>
    </row>
    <row r="21" spans="1:31" ht="19.5" customHeight="1" thickBot="1" x14ac:dyDescent="0.3">
      <c r="A21" s="68"/>
      <c r="B21" s="64"/>
      <c r="C21" s="48"/>
      <c r="D21" s="65"/>
      <c r="E21" s="44"/>
      <c r="F21" s="66"/>
      <c r="I21" s="68"/>
      <c r="J21" s="64"/>
      <c r="K21" s="48"/>
      <c r="L21" s="65"/>
      <c r="M21" s="44"/>
      <c r="N21" s="66"/>
      <c r="Q21" s="234"/>
      <c r="R21" s="235" t="s">
        <v>138</v>
      </c>
      <c r="S21" s="236"/>
      <c r="T21" s="237"/>
      <c r="U21" s="238"/>
      <c r="V21" s="239">
        <f>V20*0.06</f>
        <v>10986711.249941997</v>
      </c>
      <c r="X21" s="223"/>
      <c r="Y21" s="224" t="s">
        <v>138</v>
      </c>
      <c r="Z21" s="225"/>
      <c r="AA21" s="226"/>
      <c r="AB21" s="227"/>
      <c r="AC21" s="228">
        <f>AC20*0.06</f>
        <v>10590126.139315594</v>
      </c>
    </row>
    <row r="22" spans="1:31" ht="19.5" customHeight="1" thickBot="1" x14ac:dyDescent="0.3">
      <c r="A22" s="68">
        <v>16</v>
      </c>
      <c r="B22" s="64" t="s">
        <v>22</v>
      </c>
      <c r="C22" s="48"/>
      <c r="D22" s="65"/>
      <c r="E22" s="44"/>
      <c r="F22" s="66">
        <f>F21</f>
        <v>0</v>
      </c>
      <c r="I22" s="68">
        <v>16</v>
      </c>
      <c r="J22" s="64" t="s">
        <v>22</v>
      </c>
      <c r="K22" s="48"/>
      <c r="L22" s="65"/>
      <c r="M22" s="44"/>
      <c r="N22" s="66">
        <f>N21</f>
        <v>0</v>
      </c>
      <c r="Q22" s="68">
        <v>16</v>
      </c>
      <c r="R22" s="59" t="s">
        <v>22</v>
      </c>
      <c r="S22" s="60"/>
      <c r="T22" s="61"/>
      <c r="U22" s="62"/>
      <c r="V22" s="63">
        <f>V20+V21</f>
        <v>194098565.41564196</v>
      </c>
      <c r="X22" s="67">
        <v>16</v>
      </c>
      <c r="Y22" s="58" t="s">
        <v>22</v>
      </c>
      <c r="Z22" s="41"/>
      <c r="AA22" s="45"/>
      <c r="AB22" s="46"/>
      <c r="AC22" s="47">
        <f>AC20+AC21</f>
        <v>187092228.46124217</v>
      </c>
    </row>
    <row r="23" spans="1:31" ht="31.5" thickBot="1" x14ac:dyDescent="0.3">
      <c r="A23" s="67">
        <v>15</v>
      </c>
      <c r="B23" s="58" t="s">
        <v>35</v>
      </c>
      <c r="C23" s="41"/>
      <c r="D23" s="45"/>
      <c r="E23" s="46"/>
      <c r="F23" s="47">
        <f>F20*G23</f>
        <v>159709185.41</v>
      </c>
      <c r="G23" s="35">
        <v>1.1961817972414666</v>
      </c>
      <c r="I23" s="67">
        <v>15</v>
      </c>
      <c r="J23" s="58" t="s">
        <v>57</v>
      </c>
      <c r="K23" s="41"/>
      <c r="L23" s="45"/>
      <c r="M23" s="46"/>
      <c r="N23" s="47">
        <f>N20*O23</f>
        <v>159709185.41999999</v>
      </c>
      <c r="O23" s="102">
        <v>0.78404942195401961</v>
      </c>
      <c r="Q23" s="67">
        <v>15</v>
      </c>
      <c r="R23" s="58" t="s">
        <v>56</v>
      </c>
      <c r="S23" s="41"/>
      <c r="T23" s="45"/>
      <c r="U23" s="46"/>
      <c r="V23" s="47">
        <f>V22*W23</f>
        <v>180845636.55000001</v>
      </c>
      <c r="W23" s="142">
        <v>0.93172062432680958</v>
      </c>
      <c r="X23" s="67">
        <v>15</v>
      </c>
      <c r="Y23" s="58" t="s">
        <v>56</v>
      </c>
      <c r="Z23" s="41"/>
      <c r="AA23" s="45"/>
      <c r="AB23" s="46"/>
      <c r="AC23" s="47">
        <f>AC22*AD23</f>
        <v>173828188.01666665</v>
      </c>
      <c r="AD23" s="142">
        <v>0.92910426823355052</v>
      </c>
    </row>
    <row r="24" spans="1:31" ht="19.5" customHeight="1" thickBot="1" x14ac:dyDescent="0.3">
      <c r="A24" s="68">
        <v>16</v>
      </c>
      <c r="B24" s="64" t="s">
        <v>22</v>
      </c>
      <c r="C24" s="48"/>
      <c r="D24" s="65"/>
      <c r="E24" s="44"/>
      <c r="F24" s="66">
        <f>F23</f>
        <v>159709185.41</v>
      </c>
      <c r="I24" s="68">
        <v>16</v>
      </c>
      <c r="J24" s="64" t="s">
        <v>22</v>
      </c>
      <c r="K24" s="48"/>
      <c r="L24" s="65"/>
      <c r="M24" s="44"/>
      <c r="N24" s="66">
        <f>N23</f>
        <v>159709185.41999999</v>
      </c>
      <c r="Q24" s="68">
        <v>16</v>
      </c>
      <c r="R24" s="58" t="s">
        <v>22</v>
      </c>
      <c r="S24" s="41"/>
      <c r="T24" s="45"/>
      <c r="U24" s="46"/>
      <c r="V24" s="47">
        <f>V23</f>
        <v>180845636.55000001</v>
      </c>
      <c r="X24" s="67">
        <v>16</v>
      </c>
      <c r="Y24" s="58" t="s">
        <v>22</v>
      </c>
      <c r="Z24" s="41"/>
      <c r="AA24" s="45"/>
      <c r="AB24" s="46"/>
      <c r="AC24" s="47">
        <f>AC23</f>
        <v>173828188.01666665</v>
      </c>
    </row>
    <row r="25" spans="1:31" ht="19.5" customHeight="1" thickBot="1" x14ac:dyDescent="0.3">
      <c r="A25" s="67">
        <v>17</v>
      </c>
      <c r="B25" s="58" t="s">
        <v>33</v>
      </c>
      <c r="C25" s="41"/>
      <c r="D25" s="45"/>
      <c r="E25" s="46"/>
      <c r="F25" s="47">
        <f>F24*0.2</f>
        <v>31941837.082000002</v>
      </c>
      <c r="I25" s="67">
        <v>17</v>
      </c>
      <c r="J25" s="58" t="s">
        <v>33</v>
      </c>
      <c r="K25" s="41"/>
      <c r="L25" s="45"/>
      <c r="M25" s="46"/>
      <c r="N25" s="47">
        <f>N24*0.2</f>
        <v>31941837.083999999</v>
      </c>
      <c r="Q25" s="67">
        <v>17</v>
      </c>
      <c r="R25" s="58" t="s">
        <v>33</v>
      </c>
      <c r="S25" s="41"/>
      <c r="T25" s="45"/>
      <c r="U25" s="46"/>
      <c r="V25" s="47">
        <f>V24*0.2</f>
        <v>36169127.310000002</v>
      </c>
      <c r="X25" s="67">
        <v>17</v>
      </c>
      <c r="Y25" s="58" t="s">
        <v>33</v>
      </c>
      <c r="Z25" s="41"/>
      <c r="AA25" s="45"/>
      <c r="AB25" s="46"/>
      <c r="AC25" s="47">
        <f>AC24*0.2</f>
        <v>34765637.603333332</v>
      </c>
    </row>
    <row r="26" spans="1:31" ht="19.5" customHeight="1" thickBot="1" x14ac:dyDescent="0.3">
      <c r="A26" s="69">
        <v>18</v>
      </c>
      <c r="B26" s="59" t="s">
        <v>34</v>
      </c>
      <c r="C26" s="60"/>
      <c r="D26" s="61"/>
      <c r="E26" s="62"/>
      <c r="F26" s="107">
        <f>F24+F25</f>
        <v>191651022.49199998</v>
      </c>
      <c r="I26" s="69">
        <v>18</v>
      </c>
      <c r="J26" s="59" t="s">
        <v>34</v>
      </c>
      <c r="K26" s="60"/>
      <c r="L26" s="61"/>
      <c r="M26" s="62"/>
      <c r="N26" s="107">
        <f>N24+N25-0.01</f>
        <v>191651022.49399999</v>
      </c>
      <c r="Q26" s="69">
        <v>18</v>
      </c>
      <c r="R26" s="59" t="s">
        <v>34</v>
      </c>
      <c r="S26" s="60"/>
      <c r="T26" s="61"/>
      <c r="U26" s="62"/>
      <c r="V26" s="107">
        <f>V24+V25</f>
        <v>217014763.86000001</v>
      </c>
      <c r="X26" s="69">
        <v>18</v>
      </c>
      <c r="Y26" s="59" t="s">
        <v>34</v>
      </c>
      <c r="Z26" s="60"/>
      <c r="AA26" s="61"/>
      <c r="AB26" s="62"/>
      <c r="AC26" s="107">
        <f>AC24+AC25</f>
        <v>208593825.61999997</v>
      </c>
    </row>
    <row r="27" spans="1:31" x14ac:dyDescent="0.25">
      <c r="C27"/>
      <c r="G27" s="39"/>
      <c r="H27" s="39"/>
      <c r="K27"/>
      <c r="S27"/>
      <c r="Z27"/>
    </row>
    <row r="28" spans="1:31" ht="35.25" customHeight="1" x14ac:dyDescent="0.25">
      <c r="B28" s="387" t="s">
        <v>53</v>
      </c>
      <c r="C28" s="387"/>
      <c r="D28" s="387"/>
      <c r="E28" s="79"/>
      <c r="F28" s="93">
        <v>75700.428816399144</v>
      </c>
      <c r="G28" s="39"/>
      <c r="H28" s="39"/>
      <c r="J28" s="387" t="s">
        <v>53</v>
      </c>
      <c r="K28" s="387"/>
      <c r="L28" s="387"/>
      <c r="M28" s="79"/>
      <c r="N28" s="93">
        <f>164516389.54/L16</f>
        <v>79169.629195812944</v>
      </c>
      <c r="R28" s="387" t="s">
        <v>53</v>
      </c>
      <c r="S28" s="387"/>
      <c r="T28" s="387"/>
      <c r="U28" s="79"/>
      <c r="V28" s="93">
        <v>98736.12</v>
      </c>
      <c r="Y28" s="387" t="s">
        <v>53</v>
      </c>
      <c r="Z28" s="387"/>
      <c r="AA28" s="387"/>
      <c r="AB28" s="79"/>
      <c r="AC28" s="93">
        <v>94190.720000000001</v>
      </c>
    </row>
    <row r="29" spans="1:31" ht="30.75" customHeight="1" x14ac:dyDescent="0.25">
      <c r="B29" s="387" t="s">
        <v>54</v>
      </c>
      <c r="C29" s="387"/>
      <c r="D29" s="387"/>
      <c r="E29" s="79"/>
      <c r="F29" s="93">
        <v>89541.292052319011</v>
      </c>
      <c r="G29" s="39"/>
      <c r="H29" s="39"/>
      <c r="J29" s="387" t="s">
        <v>54</v>
      </c>
      <c r="K29" s="387"/>
      <c r="L29" s="387"/>
      <c r="M29" s="79"/>
      <c r="N29" s="93">
        <f>185090075.82/L16</f>
        <v>89070.230093588907</v>
      </c>
      <c r="R29" s="387" t="s">
        <v>54</v>
      </c>
      <c r="S29" s="387"/>
      <c r="T29" s="387"/>
      <c r="U29" s="79"/>
      <c r="V29" s="93">
        <v>111278</v>
      </c>
      <c r="Y29" s="387" t="s">
        <v>54</v>
      </c>
      <c r="Z29" s="387"/>
      <c r="AA29" s="387"/>
      <c r="AB29" s="79"/>
      <c r="AC29" s="93">
        <v>106960.11</v>
      </c>
    </row>
    <row r="30" spans="1:31" ht="37.5" customHeight="1" x14ac:dyDescent="0.25">
      <c r="B30" s="387" t="s">
        <v>55</v>
      </c>
      <c r="C30" s="387"/>
      <c r="D30" s="387"/>
      <c r="E30" s="79"/>
      <c r="F30" s="93">
        <f>F26/D16</f>
        <v>92227.530813888574</v>
      </c>
      <c r="G30" s="39"/>
      <c r="H30" s="39"/>
      <c r="J30" s="387" t="s">
        <v>55</v>
      </c>
      <c r="K30" s="387"/>
      <c r="L30" s="387"/>
      <c r="M30" s="79"/>
      <c r="N30" s="93">
        <f>N26/L16</f>
        <v>92227.530814851038</v>
      </c>
      <c r="R30" s="387" t="s">
        <v>55</v>
      </c>
      <c r="S30" s="387"/>
      <c r="T30" s="387"/>
      <c r="U30" s="79"/>
      <c r="V30" s="93">
        <f>V26/T16</f>
        <v>114616.43807964509</v>
      </c>
      <c r="Y30" s="387" t="s">
        <v>55</v>
      </c>
      <c r="Z30" s="387"/>
      <c r="AA30" s="387"/>
      <c r="AB30" s="79"/>
      <c r="AC30" s="93">
        <f>AC26/AA16</f>
        <v>110168.91603464665</v>
      </c>
    </row>
  </sheetData>
  <mergeCells count="54">
    <mergeCell ref="B30:D30"/>
    <mergeCell ref="J30:L30"/>
    <mergeCell ref="R30:T30"/>
    <mergeCell ref="Y30:AA30"/>
    <mergeCell ref="B28:D28"/>
    <mergeCell ref="J28:L28"/>
    <mergeCell ref="R28:T28"/>
    <mergeCell ref="Y28:AA28"/>
    <mergeCell ref="B29:D29"/>
    <mergeCell ref="J29:L29"/>
    <mergeCell ref="R29:T29"/>
    <mergeCell ref="Y29:AA29"/>
    <mergeCell ref="AA13:AB13"/>
    <mergeCell ref="D14:E14"/>
    <mergeCell ref="L14:M14"/>
    <mergeCell ref="T14:U14"/>
    <mergeCell ref="AA14:AB14"/>
    <mergeCell ref="L12:M12"/>
    <mergeCell ref="T12:U12"/>
    <mergeCell ref="D13:E13"/>
    <mergeCell ref="L13:M13"/>
    <mergeCell ref="T13:U13"/>
    <mergeCell ref="L6:M6"/>
    <mergeCell ref="AA12:AB12"/>
    <mergeCell ref="D7:E7"/>
    <mergeCell ref="L7:M7"/>
    <mergeCell ref="D8:E8"/>
    <mergeCell ref="L8:M8"/>
    <mergeCell ref="D9:E9"/>
    <mergeCell ref="L9:M9"/>
    <mergeCell ref="T3:U10"/>
    <mergeCell ref="V3:V10"/>
    <mergeCell ref="Y3:Y10"/>
    <mergeCell ref="Z3:Z10"/>
    <mergeCell ref="AA3:AB10"/>
    <mergeCell ref="D10:E10"/>
    <mergeCell ref="L10:M10"/>
    <mergeCell ref="D12:E12"/>
    <mergeCell ref="AC3:AC10"/>
    <mergeCell ref="D2:E2"/>
    <mergeCell ref="L2:M2"/>
    <mergeCell ref="T2:U2"/>
    <mergeCell ref="AA2:AB2"/>
    <mergeCell ref="D3:E3"/>
    <mergeCell ref="J3:J10"/>
    <mergeCell ref="L3:M3"/>
    <mergeCell ref="N3:N10"/>
    <mergeCell ref="R3:R10"/>
    <mergeCell ref="S3:S10"/>
    <mergeCell ref="D4:E4"/>
    <mergeCell ref="L4:M4"/>
    <mergeCell ref="D5:E5"/>
    <mergeCell ref="L5:M5"/>
    <mergeCell ref="D6:E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A4DC3-2CB6-466E-A873-B8308FA64B5C}">
  <sheetPr>
    <tabColor theme="9" tint="0.39997558519241921"/>
    <pageSetUpPr fitToPage="1"/>
  </sheetPr>
  <dimension ref="A1:N18"/>
  <sheetViews>
    <sheetView zoomScale="115" zoomScaleNormal="115" zoomScaleSheetLayoutView="120" workbookViewId="0">
      <selection activeCell="C25" sqref="C25"/>
    </sheetView>
  </sheetViews>
  <sheetFormatPr defaultColWidth="11.42578125" defaultRowHeight="12.75" x14ac:dyDescent="0.2"/>
  <cols>
    <col min="1" max="1" width="40.7109375" style="123" customWidth="1"/>
    <col min="2" max="2" width="17.85546875" style="123" customWidth="1"/>
    <col min="3" max="4" width="17.7109375" style="123" customWidth="1"/>
    <col min="5" max="5" width="17.28515625" style="123" customWidth="1"/>
    <col min="6" max="6" width="22.7109375" style="123" customWidth="1"/>
    <col min="7" max="7" width="15.7109375" style="123" customWidth="1"/>
    <col min="8" max="10" width="11.42578125" style="123"/>
    <col min="11" max="11" width="15" style="123" bestFit="1" customWidth="1"/>
    <col min="12" max="256" width="11.42578125" style="123"/>
    <col min="257" max="257" width="40.7109375" style="123" customWidth="1"/>
    <col min="258" max="258" width="17.85546875" style="123" customWidth="1"/>
    <col min="259" max="259" width="17.7109375" style="123" customWidth="1"/>
    <col min="260" max="260" width="16.140625" style="123" customWidth="1"/>
    <col min="261" max="261" width="17.28515625" style="123" customWidth="1"/>
    <col min="262" max="262" width="22.7109375" style="123" customWidth="1"/>
    <col min="263" max="263" width="15.7109375" style="123" customWidth="1"/>
    <col min="264" max="266" width="11.42578125" style="123"/>
    <col min="267" max="267" width="15" style="123" bestFit="1" customWidth="1"/>
    <col min="268" max="512" width="11.42578125" style="123"/>
    <col min="513" max="513" width="40.7109375" style="123" customWidth="1"/>
    <col min="514" max="514" width="17.85546875" style="123" customWidth="1"/>
    <col min="515" max="515" width="17.7109375" style="123" customWidth="1"/>
    <col min="516" max="516" width="16.140625" style="123" customWidth="1"/>
    <col min="517" max="517" width="17.28515625" style="123" customWidth="1"/>
    <col min="518" max="518" width="22.7109375" style="123" customWidth="1"/>
    <col min="519" max="519" width="15.7109375" style="123" customWidth="1"/>
    <col min="520" max="522" width="11.42578125" style="123"/>
    <col min="523" max="523" width="15" style="123" bestFit="1" customWidth="1"/>
    <col min="524" max="768" width="11.42578125" style="123"/>
    <col min="769" max="769" width="40.7109375" style="123" customWidth="1"/>
    <col min="770" max="770" width="17.85546875" style="123" customWidth="1"/>
    <col min="771" max="771" width="17.7109375" style="123" customWidth="1"/>
    <col min="772" max="772" width="16.140625" style="123" customWidth="1"/>
    <col min="773" max="773" width="17.28515625" style="123" customWidth="1"/>
    <col min="774" max="774" width="22.7109375" style="123" customWidth="1"/>
    <col min="775" max="775" width="15.7109375" style="123" customWidth="1"/>
    <col min="776" max="778" width="11.42578125" style="123"/>
    <col min="779" max="779" width="15" style="123" bestFit="1" customWidth="1"/>
    <col min="780" max="1024" width="11.42578125" style="123"/>
    <col min="1025" max="1025" width="40.7109375" style="123" customWidth="1"/>
    <col min="1026" max="1026" width="17.85546875" style="123" customWidth="1"/>
    <col min="1027" max="1027" width="17.7109375" style="123" customWidth="1"/>
    <col min="1028" max="1028" width="16.140625" style="123" customWidth="1"/>
    <col min="1029" max="1029" width="17.28515625" style="123" customWidth="1"/>
    <col min="1030" max="1030" width="22.7109375" style="123" customWidth="1"/>
    <col min="1031" max="1031" width="15.7109375" style="123" customWidth="1"/>
    <col min="1032" max="1034" width="11.42578125" style="123"/>
    <col min="1035" max="1035" width="15" style="123" bestFit="1" customWidth="1"/>
    <col min="1036" max="1280" width="11.42578125" style="123"/>
    <col min="1281" max="1281" width="40.7109375" style="123" customWidth="1"/>
    <col min="1282" max="1282" width="17.85546875" style="123" customWidth="1"/>
    <col min="1283" max="1283" width="17.7109375" style="123" customWidth="1"/>
    <col min="1284" max="1284" width="16.140625" style="123" customWidth="1"/>
    <col min="1285" max="1285" width="17.28515625" style="123" customWidth="1"/>
    <col min="1286" max="1286" width="22.7109375" style="123" customWidth="1"/>
    <col min="1287" max="1287" width="15.7109375" style="123" customWidth="1"/>
    <col min="1288" max="1290" width="11.42578125" style="123"/>
    <col min="1291" max="1291" width="15" style="123" bestFit="1" customWidth="1"/>
    <col min="1292" max="1536" width="11.42578125" style="123"/>
    <col min="1537" max="1537" width="40.7109375" style="123" customWidth="1"/>
    <col min="1538" max="1538" width="17.85546875" style="123" customWidth="1"/>
    <col min="1539" max="1539" width="17.7109375" style="123" customWidth="1"/>
    <col min="1540" max="1540" width="16.140625" style="123" customWidth="1"/>
    <col min="1541" max="1541" width="17.28515625" style="123" customWidth="1"/>
    <col min="1542" max="1542" width="22.7109375" style="123" customWidth="1"/>
    <col min="1543" max="1543" width="15.7109375" style="123" customWidth="1"/>
    <col min="1544" max="1546" width="11.42578125" style="123"/>
    <col min="1547" max="1547" width="15" style="123" bestFit="1" customWidth="1"/>
    <col min="1548" max="1792" width="11.42578125" style="123"/>
    <col min="1793" max="1793" width="40.7109375" style="123" customWidth="1"/>
    <col min="1794" max="1794" width="17.85546875" style="123" customWidth="1"/>
    <col min="1795" max="1795" width="17.7109375" style="123" customWidth="1"/>
    <col min="1796" max="1796" width="16.140625" style="123" customWidth="1"/>
    <col min="1797" max="1797" width="17.28515625" style="123" customWidth="1"/>
    <col min="1798" max="1798" width="22.7109375" style="123" customWidth="1"/>
    <col min="1799" max="1799" width="15.7109375" style="123" customWidth="1"/>
    <col min="1800" max="1802" width="11.42578125" style="123"/>
    <col min="1803" max="1803" width="15" style="123" bestFit="1" customWidth="1"/>
    <col min="1804" max="2048" width="11.42578125" style="123"/>
    <col min="2049" max="2049" width="40.7109375" style="123" customWidth="1"/>
    <col min="2050" max="2050" width="17.85546875" style="123" customWidth="1"/>
    <col min="2051" max="2051" width="17.7109375" style="123" customWidth="1"/>
    <col min="2052" max="2052" width="16.140625" style="123" customWidth="1"/>
    <col min="2053" max="2053" width="17.28515625" style="123" customWidth="1"/>
    <col min="2054" max="2054" width="22.7109375" style="123" customWidth="1"/>
    <col min="2055" max="2055" width="15.7109375" style="123" customWidth="1"/>
    <col min="2056" max="2058" width="11.42578125" style="123"/>
    <col min="2059" max="2059" width="15" style="123" bestFit="1" customWidth="1"/>
    <col min="2060" max="2304" width="11.42578125" style="123"/>
    <col min="2305" max="2305" width="40.7109375" style="123" customWidth="1"/>
    <col min="2306" max="2306" width="17.85546875" style="123" customWidth="1"/>
    <col min="2307" max="2307" width="17.7109375" style="123" customWidth="1"/>
    <col min="2308" max="2308" width="16.140625" style="123" customWidth="1"/>
    <col min="2309" max="2309" width="17.28515625" style="123" customWidth="1"/>
    <col min="2310" max="2310" width="22.7109375" style="123" customWidth="1"/>
    <col min="2311" max="2311" width="15.7109375" style="123" customWidth="1"/>
    <col min="2312" max="2314" width="11.42578125" style="123"/>
    <col min="2315" max="2315" width="15" style="123" bestFit="1" customWidth="1"/>
    <col min="2316" max="2560" width="11.42578125" style="123"/>
    <col min="2561" max="2561" width="40.7109375" style="123" customWidth="1"/>
    <col min="2562" max="2562" width="17.85546875" style="123" customWidth="1"/>
    <col min="2563" max="2563" width="17.7109375" style="123" customWidth="1"/>
    <col min="2564" max="2564" width="16.140625" style="123" customWidth="1"/>
    <col min="2565" max="2565" width="17.28515625" style="123" customWidth="1"/>
    <col min="2566" max="2566" width="22.7109375" style="123" customWidth="1"/>
    <col min="2567" max="2567" width="15.7109375" style="123" customWidth="1"/>
    <col min="2568" max="2570" width="11.42578125" style="123"/>
    <col min="2571" max="2571" width="15" style="123" bestFit="1" customWidth="1"/>
    <col min="2572" max="2816" width="11.42578125" style="123"/>
    <col min="2817" max="2817" width="40.7109375" style="123" customWidth="1"/>
    <col min="2818" max="2818" width="17.85546875" style="123" customWidth="1"/>
    <col min="2819" max="2819" width="17.7109375" style="123" customWidth="1"/>
    <col min="2820" max="2820" width="16.140625" style="123" customWidth="1"/>
    <col min="2821" max="2821" width="17.28515625" style="123" customWidth="1"/>
    <col min="2822" max="2822" width="22.7109375" style="123" customWidth="1"/>
    <col min="2823" max="2823" width="15.7109375" style="123" customWidth="1"/>
    <col min="2824" max="2826" width="11.42578125" style="123"/>
    <col min="2827" max="2827" width="15" style="123" bestFit="1" customWidth="1"/>
    <col min="2828" max="3072" width="11.42578125" style="123"/>
    <col min="3073" max="3073" width="40.7109375" style="123" customWidth="1"/>
    <col min="3074" max="3074" width="17.85546875" style="123" customWidth="1"/>
    <col min="3075" max="3075" width="17.7109375" style="123" customWidth="1"/>
    <col min="3076" max="3076" width="16.140625" style="123" customWidth="1"/>
    <col min="3077" max="3077" width="17.28515625" style="123" customWidth="1"/>
    <col min="3078" max="3078" width="22.7109375" style="123" customWidth="1"/>
    <col min="3079" max="3079" width="15.7109375" style="123" customWidth="1"/>
    <col min="3080" max="3082" width="11.42578125" style="123"/>
    <col min="3083" max="3083" width="15" style="123" bestFit="1" customWidth="1"/>
    <col min="3084" max="3328" width="11.42578125" style="123"/>
    <col min="3329" max="3329" width="40.7109375" style="123" customWidth="1"/>
    <col min="3330" max="3330" width="17.85546875" style="123" customWidth="1"/>
    <col min="3331" max="3331" width="17.7109375" style="123" customWidth="1"/>
    <col min="3332" max="3332" width="16.140625" style="123" customWidth="1"/>
    <col min="3333" max="3333" width="17.28515625" style="123" customWidth="1"/>
    <col min="3334" max="3334" width="22.7109375" style="123" customWidth="1"/>
    <col min="3335" max="3335" width="15.7109375" style="123" customWidth="1"/>
    <col min="3336" max="3338" width="11.42578125" style="123"/>
    <col min="3339" max="3339" width="15" style="123" bestFit="1" customWidth="1"/>
    <col min="3340" max="3584" width="11.42578125" style="123"/>
    <col min="3585" max="3585" width="40.7109375" style="123" customWidth="1"/>
    <col min="3586" max="3586" width="17.85546875" style="123" customWidth="1"/>
    <col min="3587" max="3587" width="17.7109375" style="123" customWidth="1"/>
    <col min="3588" max="3588" width="16.140625" style="123" customWidth="1"/>
    <col min="3589" max="3589" width="17.28515625" style="123" customWidth="1"/>
    <col min="3590" max="3590" width="22.7109375" style="123" customWidth="1"/>
    <col min="3591" max="3591" width="15.7109375" style="123" customWidth="1"/>
    <col min="3592" max="3594" width="11.42578125" style="123"/>
    <col min="3595" max="3595" width="15" style="123" bestFit="1" customWidth="1"/>
    <col min="3596" max="3840" width="11.42578125" style="123"/>
    <col min="3841" max="3841" width="40.7109375" style="123" customWidth="1"/>
    <col min="3842" max="3842" width="17.85546875" style="123" customWidth="1"/>
    <col min="3843" max="3843" width="17.7109375" style="123" customWidth="1"/>
    <col min="3844" max="3844" width="16.140625" style="123" customWidth="1"/>
    <col min="3845" max="3845" width="17.28515625" style="123" customWidth="1"/>
    <col min="3846" max="3846" width="22.7109375" style="123" customWidth="1"/>
    <col min="3847" max="3847" width="15.7109375" style="123" customWidth="1"/>
    <col min="3848" max="3850" width="11.42578125" style="123"/>
    <col min="3851" max="3851" width="15" style="123" bestFit="1" customWidth="1"/>
    <col min="3852" max="4096" width="11.42578125" style="123"/>
    <col min="4097" max="4097" width="40.7109375" style="123" customWidth="1"/>
    <col min="4098" max="4098" width="17.85546875" style="123" customWidth="1"/>
    <col min="4099" max="4099" width="17.7109375" style="123" customWidth="1"/>
    <col min="4100" max="4100" width="16.140625" style="123" customWidth="1"/>
    <col min="4101" max="4101" width="17.28515625" style="123" customWidth="1"/>
    <col min="4102" max="4102" width="22.7109375" style="123" customWidth="1"/>
    <col min="4103" max="4103" width="15.7109375" style="123" customWidth="1"/>
    <col min="4104" max="4106" width="11.42578125" style="123"/>
    <col min="4107" max="4107" width="15" style="123" bestFit="1" customWidth="1"/>
    <col min="4108" max="4352" width="11.42578125" style="123"/>
    <col min="4353" max="4353" width="40.7109375" style="123" customWidth="1"/>
    <col min="4354" max="4354" width="17.85546875" style="123" customWidth="1"/>
    <col min="4355" max="4355" width="17.7109375" style="123" customWidth="1"/>
    <col min="4356" max="4356" width="16.140625" style="123" customWidth="1"/>
    <col min="4357" max="4357" width="17.28515625" style="123" customWidth="1"/>
    <col min="4358" max="4358" width="22.7109375" style="123" customWidth="1"/>
    <col min="4359" max="4359" width="15.7109375" style="123" customWidth="1"/>
    <col min="4360" max="4362" width="11.42578125" style="123"/>
    <col min="4363" max="4363" width="15" style="123" bestFit="1" customWidth="1"/>
    <col min="4364" max="4608" width="11.42578125" style="123"/>
    <col min="4609" max="4609" width="40.7109375" style="123" customWidth="1"/>
    <col min="4610" max="4610" width="17.85546875" style="123" customWidth="1"/>
    <col min="4611" max="4611" width="17.7109375" style="123" customWidth="1"/>
    <col min="4612" max="4612" width="16.140625" style="123" customWidth="1"/>
    <col min="4613" max="4613" width="17.28515625" style="123" customWidth="1"/>
    <col min="4614" max="4614" width="22.7109375" style="123" customWidth="1"/>
    <col min="4615" max="4615" width="15.7109375" style="123" customWidth="1"/>
    <col min="4616" max="4618" width="11.42578125" style="123"/>
    <col min="4619" max="4619" width="15" style="123" bestFit="1" customWidth="1"/>
    <col min="4620" max="4864" width="11.42578125" style="123"/>
    <col min="4865" max="4865" width="40.7109375" style="123" customWidth="1"/>
    <col min="4866" max="4866" width="17.85546875" style="123" customWidth="1"/>
    <col min="4867" max="4867" width="17.7109375" style="123" customWidth="1"/>
    <col min="4868" max="4868" width="16.140625" style="123" customWidth="1"/>
    <col min="4869" max="4869" width="17.28515625" style="123" customWidth="1"/>
    <col min="4870" max="4870" width="22.7109375" style="123" customWidth="1"/>
    <col min="4871" max="4871" width="15.7109375" style="123" customWidth="1"/>
    <col min="4872" max="4874" width="11.42578125" style="123"/>
    <col min="4875" max="4875" width="15" style="123" bestFit="1" customWidth="1"/>
    <col min="4876" max="5120" width="11.42578125" style="123"/>
    <col min="5121" max="5121" width="40.7109375" style="123" customWidth="1"/>
    <col min="5122" max="5122" width="17.85546875" style="123" customWidth="1"/>
    <col min="5123" max="5123" width="17.7109375" style="123" customWidth="1"/>
    <col min="5124" max="5124" width="16.140625" style="123" customWidth="1"/>
    <col min="5125" max="5125" width="17.28515625" style="123" customWidth="1"/>
    <col min="5126" max="5126" width="22.7109375" style="123" customWidth="1"/>
    <col min="5127" max="5127" width="15.7109375" style="123" customWidth="1"/>
    <col min="5128" max="5130" width="11.42578125" style="123"/>
    <col min="5131" max="5131" width="15" style="123" bestFit="1" customWidth="1"/>
    <col min="5132" max="5376" width="11.42578125" style="123"/>
    <col min="5377" max="5377" width="40.7109375" style="123" customWidth="1"/>
    <col min="5378" max="5378" width="17.85546875" style="123" customWidth="1"/>
    <col min="5379" max="5379" width="17.7109375" style="123" customWidth="1"/>
    <col min="5380" max="5380" width="16.140625" style="123" customWidth="1"/>
    <col min="5381" max="5381" width="17.28515625" style="123" customWidth="1"/>
    <col min="5382" max="5382" width="22.7109375" style="123" customWidth="1"/>
    <col min="5383" max="5383" width="15.7109375" style="123" customWidth="1"/>
    <col min="5384" max="5386" width="11.42578125" style="123"/>
    <col min="5387" max="5387" width="15" style="123" bestFit="1" customWidth="1"/>
    <col min="5388" max="5632" width="11.42578125" style="123"/>
    <col min="5633" max="5633" width="40.7109375" style="123" customWidth="1"/>
    <col min="5634" max="5634" width="17.85546875" style="123" customWidth="1"/>
    <col min="5635" max="5635" width="17.7109375" style="123" customWidth="1"/>
    <col min="5636" max="5636" width="16.140625" style="123" customWidth="1"/>
    <col min="5637" max="5637" width="17.28515625" style="123" customWidth="1"/>
    <col min="5638" max="5638" width="22.7109375" style="123" customWidth="1"/>
    <col min="5639" max="5639" width="15.7109375" style="123" customWidth="1"/>
    <col min="5640" max="5642" width="11.42578125" style="123"/>
    <col min="5643" max="5643" width="15" style="123" bestFit="1" customWidth="1"/>
    <col min="5644" max="5888" width="11.42578125" style="123"/>
    <col min="5889" max="5889" width="40.7109375" style="123" customWidth="1"/>
    <col min="5890" max="5890" width="17.85546875" style="123" customWidth="1"/>
    <col min="5891" max="5891" width="17.7109375" style="123" customWidth="1"/>
    <col min="5892" max="5892" width="16.140625" style="123" customWidth="1"/>
    <col min="5893" max="5893" width="17.28515625" style="123" customWidth="1"/>
    <col min="5894" max="5894" width="22.7109375" style="123" customWidth="1"/>
    <col min="5895" max="5895" width="15.7109375" style="123" customWidth="1"/>
    <col min="5896" max="5898" width="11.42578125" style="123"/>
    <col min="5899" max="5899" width="15" style="123" bestFit="1" customWidth="1"/>
    <col min="5900" max="6144" width="11.42578125" style="123"/>
    <col min="6145" max="6145" width="40.7109375" style="123" customWidth="1"/>
    <col min="6146" max="6146" width="17.85546875" style="123" customWidth="1"/>
    <col min="6147" max="6147" width="17.7109375" style="123" customWidth="1"/>
    <col min="6148" max="6148" width="16.140625" style="123" customWidth="1"/>
    <col min="6149" max="6149" width="17.28515625" style="123" customWidth="1"/>
    <col min="6150" max="6150" width="22.7109375" style="123" customWidth="1"/>
    <col min="6151" max="6151" width="15.7109375" style="123" customWidth="1"/>
    <col min="6152" max="6154" width="11.42578125" style="123"/>
    <col min="6155" max="6155" width="15" style="123" bestFit="1" customWidth="1"/>
    <col min="6156" max="6400" width="11.42578125" style="123"/>
    <col min="6401" max="6401" width="40.7109375" style="123" customWidth="1"/>
    <col min="6402" max="6402" width="17.85546875" style="123" customWidth="1"/>
    <col min="6403" max="6403" width="17.7109375" style="123" customWidth="1"/>
    <col min="6404" max="6404" width="16.140625" style="123" customWidth="1"/>
    <col min="6405" max="6405" width="17.28515625" style="123" customWidth="1"/>
    <col min="6406" max="6406" width="22.7109375" style="123" customWidth="1"/>
    <col min="6407" max="6407" width="15.7109375" style="123" customWidth="1"/>
    <col min="6408" max="6410" width="11.42578125" style="123"/>
    <col min="6411" max="6411" width="15" style="123" bestFit="1" customWidth="1"/>
    <col min="6412" max="6656" width="11.42578125" style="123"/>
    <col min="6657" max="6657" width="40.7109375" style="123" customWidth="1"/>
    <col min="6658" max="6658" width="17.85546875" style="123" customWidth="1"/>
    <col min="6659" max="6659" width="17.7109375" style="123" customWidth="1"/>
    <col min="6660" max="6660" width="16.140625" style="123" customWidth="1"/>
    <col min="6661" max="6661" width="17.28515625" style="123" customWidth="1"/>
    <col min="6662" max="6662" width="22.7109375" style="123" customWidth="1"/>
    <col min="6663" max="6663" width="15.7109375" style="123" customWidth="1"/>
    <col min="6664" max="6666" width="11.42578125" style="123"/>
    <col min="6667" max="6667" width="15" style="123" bestFit="1" customWidth="1"/>
    <col min="6668" max="6912" width="11.42578125" style="123"/>
    <col min="6913" max="6913" width="40.7109375" style="123" customWidth="1"/>
    <col min="6914" max="6914" width="17.85546875" style="123" customWidth="1"/>
    <col min="6915" max="6915" width="17.7109375" style="123" customWidth="1"/>
    <col min="6916" max="6916" width="16.140625" style="123" customWidth="1"/>
    <col min="6917" max="6917" width="17.28515625" style="123" customWidth="1"/>
    <col min="6918" max="6918" width="22.7109375" style="123" customWidth="1"/>
    <col min="6919" max="6919" width="15.7109375" style="123" customWidth="1"/>
    <col min="6920" max="6922" width="11.42578125" style="123"/>
    <col min="6923" max="6923" width="15" style="123" bestFit="1" customWidth="1"/>
    <col min="6924" max="7168" width="11.42578125" style="123"/>
    <col min="7169" max="7169" width="40.7109375" style="123" customWidth="1"/>
    <col min="7170" max="7170" width="17.85546875" style="123" customWidth="1"/>
    <col min="7171" max="7171" width="17.7109375" style="123" customWidth="1"/>
    <col min="7172" max="7172" width="16.140625" style="123" customWidth="1"/>
    <col min="7173" max="7173" width="17.28515625" style="123" customWidth="1"/>
    <col min="7174" max="7174" width="22.7109375" style="123" customWidth="1"/>
    <col min="7175" max="7175" width="15.7109375" style="123" customWidth="1"/>
    <col min="7176" max="7178" width="11.42578125" style="123"/>
    <col min="7179" max="7179" width="15" style="123" bestFit="1" customWidth="1"/>
    <col min="7180" max="7424" width="11.42578125" style="123"/>
    <col min="7425" max="7425" width="40.7109375" style="123" customWidth="1"/>
    <col min="7426" max="7426" width="17.85546875" style="123" customWidth="1"/>
    <col min="7427" max="7427" width="17.7109375" style="123" customWidth="1"/>
    <col min="7428" max="7428" width="16.140625" style="123" customWidth="1"/>
    <col min="7429" max="7429" width="17.28515625" style="123" customWidth="1"/>
    <col min="7430" max="7430" width="22.7109375" style="123" customWidth="1"/>
    <col min="7431" max="7431" width="15.7109375" style="123" customWidth="1"/>
    <col min="7432" max="7434" width="11.42578125" style="123"/>
    <col min="7435" max="7435" width="15" style="123" bestFit="1" customWidth="1"/>
    <col min="7436" max="7680" width="11.42578125" style="123"/>
    <col min="7681" max="7681" width="40.7109375" style="123" customWidth="1"/>
    <col min="7682" max="7682" width="17.85546875" style="123" customWidth="1"/>
    <col min="7683" max="7683" width="17.7109375" style="123" customWidth="1"/>
    <col min="7684" max="7684" width="16.140625" style="123" customWidth="1"/>
    <col min="7685" max="7685" width="17.28515625" style="123" customWidth="1"/>
    <col min="7686" max="7686" width="22.7109375" style="123" customWidth="1"/>
    <col min="7687" max="7687" width="15.7109375" style="123" customWidth="1"/>
    <col min="7688" max="7690" width="11.42578125" style="123"/>
    <col min="7691" max="7691" width="15" style="123" bestFit="1" customWidth="1"/>
    <col min="7692" max="7936" width="11.42578125" style="123"/>
    <col min="7937" max="7937" width="40.7109375" style="123" customWidth="1"/>
    <col min="7938" max="7938" width="17.85546875" style="123" customWidth="1"/>
    <col min="7939" max="7939" width="17.7109375" style="123" customWidth="1"/>
    <col min="7940" max="7940" width="16.140625" style="123" customWidth="1"/>
    <col min="7941" max="7941" width="17.28515625" style="123" customWidth="1"/>
    <col min="7942" max="7942" width="22.7109375" style="123" customWidth="1"/>
    <col min="7943" max="7943" width="15.7109375" style="123" customWidth="1"/>
    <col min="7944" max="7946" width="11.42578125" style="123"/>
    <col min="7947" max="7947" width="15" style="123" bestFit="1" customWidth="1"/>
    <col min="7948" max="8192" width="11.42578125" style="123"/>
    <col min="8193" max="8193" width="40.7109375" style="123" customWidth="1"/>
    <col min="8194" max="8194" width="17.85546875" style="123" customWidth="1"/>
    <col min="8195" max="8195" width="17.7109375" style="123" customWidth="1"/>
    <col min="8196" max="8196" width="16.140625" style="123" customWidth="1"/>
    <col min="8197" max="8197" width="17.28515625" style="123" customWidth="1"/>
    <col min="8198" max="8198" width="22.7109375" style="123" customWidth="1"/>
    <col min="8199" max="8199" width="15.7109375" style="123" customWidth="1"/>
    <col min="8200" max="8202" width="11.42578125" style="123"/>
    <col min="8203" max="8203" width="15" style="123" bestFit="1" customWidth="1"/>
    <col min="8204" max="8448" width="11.42578125" style="123"/>
    <col min="8449" max="8449" width="40.7109375" style="123" customWidth="1"/>
    <col min="8450" max="8450" width="17.85546875" style="123" customWidth="1"/>
    <col min="8451" max="8451" width="17.7109375" style="123" customWidth="1"/>
    <col min="8452" max="8452" width="16.140625" style="123" customWidth="1"/>
    <col min="8453" max="8453" width="17.28515625" style="123" customWidth="1"/>
    <col min="8454" max="8454" width="22.7109375" style="123" customWidth="1"/>
    <col min="8455" max="8455" width="15.7109375" style="123" customWidth="1"/>
    <col min="8456" max="8458" width="11.42578125" style="123"/>
    <col min="8459" max="8459" width="15" style="123" bestFit="1" customWidth="1"/>
    <col min="8460" max="8704" width="11.42578125" style="123"/>
    <col min="8705" max="8705" width="40.7109375" style="123" customWidth="1"/>
    <col min="8706" max="8706" width="17.85546875" style="123" customWidth="1"/>
    <col min="8707" max="8707" width="17.7109375" style="123" customWidth="1"/>
    <col min="8708" max="8708" width="16.140625" style="123" customWidth="1"/>
    <col min="8709" max="8709" width="17.28515625" style="123" customWidth="1"/>
    <col min="8710" max="8710" width="22.7109375" style="123" customWidth="1"/>
    <col min="8711" max="8711" width="15.7109375" style="123" customWidth="1"/>
    <col min="8712" max="8714" width="11.42578125" style="123"/>
    <col min="8715" max="8715" width="15" style="123" bestFit="1" customWidth="1"/>
    <col min="8716" max="8960" width="11.42578125" style="123"/>
    <col min="8961" max="8961" width="40.7109375" style="123" customWidth="1"/>
    <col min="8962" max="8962" width="17.85546875" style="123" customWidth="1"/>
    <col min="8963" max="8963" width="17.7109375" style="123" customWidth="1"/>
    <col min="8964" max="8964" width="16.140625" style="123" customWidth="1"/>
    <col min="8965" max="8965" width="17.28515625" style="123" customWidth="1"/>
    <col min="8966" max="8966" width="22.7109375" style="123" customWidth="1"/>
    <col min="8967" max="8967" width="15.7109375" style="123" customWidth="1"/>
    <col min="8968" max="8970" width="11.42578125" style="123"/>
    <col min="8971" max="8971" width="15" style="123" bestFit="1" customWidth="1"/>
    <col min="8972" max="9216" width="11.42578125" style="123"/>
    <col min="9217" max="9217" width="40.7109375" style="123" customWidth="1"/>
    <col min="9218" max="9218" width="17.85546875" style="123" customWidth="1"/>
    <col min="9219" max="9219" width="17.7109375" style="123" customWidth="1"/>
    <col min="9220" max="9220" width="16.140625" style="123" customWidth="1"/>
    <col min="9221" max="9221" width="17.28515625" style="123" customWidth="1"/>
    <col min="9222" max="9222" width="22.7109375" style="123" customWidth="1"/>
    <col min="9223" max="9223" width="15.7109375" style="123" customWidth="1"/>
    <col min="9224" max="9226" width="11.42578125" style="123"/>
    <col min="9227" max="9227" width="15" style="123" bestFit="1" customWidth="1"/>
    <col min="9228" max="9472" width="11.42578125" style="123"/>
    <col min="9473" max="9473" width="40.7109375" style="123" customWidth="1"/>
    <col min="9474" max="9474" width="17.85546875" style="123" customWidth="1"/>
    <col min="9475" max="9475" width="17.7109375" style="123" customWidth="1"/>
    <col min="9476" max="9476" width="16.140625" style="123" customWidth="1"/>
    <col min="9477" max="9477" width="17.28515625" style="123" customWidth="1"/>
    <col min="9478" max="9478" width="22.7109375" style="123" customWidth="1"/>
    <col min="9479" max="9479" width="15.7109375" style="123" customWidth="1"/>
    <col min="9480" max="9482" width="11.42578125" style="123"/>
    <col min="9483" max="9483" width="15" style="123" bestFit="1" customWidth="1"/>
    <col min="9484" max="9728" width="11.42578125" style="123"/>
    <col min="9729" max="9729" width="40.7109375" style="123" customWidth="1"/>
    <col min="9730" max="9730" width="17.85546875" style="123" customWidth="1"/>
    <col min="9731" max="9731" width="17.7109375" style="123" customWidth="1"/>
    <col min="9732" max="9732" width="16.140625" style="123" customWidth="1"/>
    <col min="9733" max="9733" width="17.28515625" style="123" customWidth="1"/>
    <col min="9734" max="9734" width="22.7109375" style="123" customWidth="1"/>
    <col min="9735" max="9735" width="15.7109375" style="123" customWidth="1"/>
    <col min="9736" max="9738" width="11.42578125" style="123"/>
    <col min="9739" max="9739" width="15" style="123" bestFit="1" customWidth="1"/>
    <col min="9740" max="9984" width="11.42578125" style="123"/>
    <col min="9985" max="9985" width="40.7109375" style="123" customWidth="1"/>
    <col min="9986" max="9986" width="17.85546875" style="123" customWidth="1"/>
    <col min="9987" max="9987" width="17.7109375" style="123" customWidth="1"/>
    <col min="9988" max="9988" width="16.140625" style="123" customWidth="1"/>
    <col min="9989" max="9989" width="17.28515625" style="123" customWidth="1"/>
    <col min="9990" max="9990" width="22.7109375" style="123" customWidth="1"/>
    <col min="9991" max="9991" width="15.7109375" style="123" customWidth="1"/>
    <col min="9992" max="9994" width="11.42578125" style="123"/>
    <col min="9995" max="9995" width="15" style="123" bestFit="1" customWidth="1"/>
    <col min="9996" max="10240" width="11.42578125" style="123"/>
    <col min="10241" max="10241" width="40.7109375" style="123" customWidth="1"/>
    <col min="10242" max="10242" width="17.85546875" style="123" customWidth="1"/>
    <col min="10243" max="10243" width="17.7109375" style="123" customWidth="1"/>
    <col min="10244" max="10244" width="16.140625" style="123" customWidth="1"/>
    <col min="10245" max="10245" width="17.28515625" style="123" customWidth="1"/>
    <col min="10246" max="10246" width="22.7109375" style="123" customWidth="1"/>
    <col min="10247" max="10247" width="15.7109375" style="123" customWidth="1"/>
    <col min="10248" max="10250" width="11.42578125" style="123"/>
    <col min="10251" max="10251" width="15" style="123" bestFit="1" customWidth="1"/>
    <col min="10252" max="10496" width="11.42578125" style="123"/>
    <col min="10497" max="10497" width="40.7109375" style="123" customWidth="1"/>
    <col min="10498" max="10498" width="17.85546875" style="123" customWidth="1"/>
    <col min="10499" max="10499" width="17.7109375" style="123" customWidth="1"/>
    <col min="10500" max="10500" width="16.140625" style="123" customWidth="1"/>
    <col min="10501" max="10501" width="17.28515625" style="123" customWidth="1"/>
    <col min="10502" max="10502" width="22.7109375" style="123" customWidth="1"/>
    <col min="10503" max="10503" width="15.7109375" style="123" customWidth="1"/>
    <col min="10504" max="10506" width="11.42578125" style="123"/>
    <col min="10507" max="10507" width="15" style="123" bestFit="1" customWidth="1"/>
    <col min="10508" max="10752" width="11.42578125" style="123"/>
    <col min="10753" max="10753" width="40.7109375" style="123" customWidth="1"/>
    <col min="10754" max="10754" width="17.85546875" style="123" customWidth="1"/>
    <col min="10755" max="10755" width="17.7109375" style="123" customWidth="1"/>
    <col min="10756" max="10756" width="16.140625" style="123" customWidth="1"/>
    <col min="10757" max="10757" width="17.28515625" style="123" customWidth="1"/>
    <col min="10758" max="10758" width="22.7109375" style="123" customWidth="1"/>
    <col min="10759" max="10759" width="15.7109375" style="123" customWidth="1"/>
    <col min="10760" max="10762" width="11.42578125" style="123"/>
    <col min="10763" max="10763" width="15" style="123" bestFit="1" customWidth="1"/>
    <col min="10764" max="11008" width="11.42578125" style="123"/>
    <col min="11009" max="11009" width="40.7109375" style="123" customWidth="1"/>
    <col min="11010" max="11010" width="17.85546875" style="123" customWidth="1"/>
    <col min="11011" max="11011" width="17.7109375" style="123" customWidth="1"/>
    <col min="11012" max="11012" width="16.140625" style="123" customWidth="1"/>
    <col min="11013" max="11013" width="17.28515625" style="123" customWidth="1"/>
    <col min="11014" max="11014" width="22.7109375" style="123" customWidth="1"/>
    <col min="11015" max="11015" width="15.7109375" style="123" customWidth="1"/>
    <col min="11016" max="11018" width="11.42578125" style="123"/>
    <col min="11019" max="11019" width="15" style="123" bestFit="1" customWidth="1"/>
    <col min="11020" max="11264" width="11.42578125" style="123"/>
    <col min="11265" max="11265" width="40.7109375" style="123" customWidth="1"/>
    <col min="11266" max="11266" width="17.85546875" style="123" customWidth="1"/>
    <col min="11267" max="11267" width="17.7109375" style="123" customWidth="1"/>
    <col min="11268" max="11268" width="16.140625" style="123" customWidth="1"/>
    <col min="11269" max="11269" width="17.28515625" style="123" customWidth="1"/>
    <col min="11270" max="11270" width="22.7109375" style="123" customWidth="1"/>
    <col min="11271" max="11271" width="15.7109375" style="123" customWidth="1"/>
    <col min="11272" max="11274" width="11.42578125" style="123"/>
    <col min="11275" max="11275" width="15" style="123" bestFit="1" customWidth="1"/>
    <col min="11276" max="11520" width="11.42578125" style="123"/>
    <col min="11521" max="11521" width="40.7109375" style="123" customWidth="1"/>
    <col min="11522" max="11522" width="17.85546875" style="123" customWidth="1"/>
    <col min="11523" max="11523" width="17.7109375" style="123" customWidth="1"/>
    <col min="11524" max="11524" width="16.140625" style="123" customWidth="1"/>
    <col min="11525" max="11525" width="17.28515625" style="123" customWidth="1"/>
    <col min="11526" max="11526" width="22.7109375" style="123" customWidth="1"/>
    <col min="11527" max="11527" width="15.7109375" style="123" customWidth="1"/>
    <col min="11528" max="11530" width="11.42578125" style="123"/>
    <col min="11531" max="11531" width="15" style="123" bestFit="1" customWidth="1"/>
    <col min="11532" max="11776" width="11.42578125" style="123"/>
    <col min="11777" max="11777" width="40.7109375" style="123" customWidth="1"/>
    <col min="11778" max="11778" width="17.85546875" style="123" customWidth="1"/>
    <col min="11779" max="11779" width="17.7109375" style="123" customWidth="1"/>
    <col min="11780" max="11780" width="16.140625" style="123" customWidth="1"/>
    <col min="11781" max="11781" width="17.28515625" style="123" customWidth="1"/>
    <col min="11782" max="11782" width="22.7109375" style="123" customWidth="1"/>
    <col min="11783" max="11783" width="15.7109375" style="123" customWidth="1"/>
    <col min="11784" max="11786" width="11.42578125" style="123"/>
    <col min="11787" max="11787" width="15" style="123" bestFit="1" customWidth="1"/>
    <col min="11788" max="12032" width="11.42578125" style="123"/>
    <col min="12033" max="12033" width="40.7109375" style="123" customWidth="1"/>
    <col min="12034" max="12034" width="17.85546875" style="123" customWidth="1"/>
    <col min="12035" max="12035" width="17.7109375" style="123" customWidth="1"/>
    <col min="12036" max="12036" width="16.140625" style="123" customWidth="1"/>
    <col min="12037" max="12037" width="17.28515625" style="123" customWidth="1"/>
    <col min="12038" max="12038" width="22.7109375" style="123" customWidth="1"/>
    <col min="12039" max="12039" width="15.7109375" style="123" customWidth="1"/>
    <col min="12040" max="12042" width="11.42578125" style="123"/>
    <col min="12043" max="12043" width="15" style="123" bestFit="1" customWidth="1"/>
    <col min="12044" max="12288" width="11.42578125" style="123"/>
    <col min="12289" max="12289" width="40.7109375" style="123" customWidth="1"/>
    <col min="12290" max="12290" width="17.85546875" style="123" customWidth="1"/>
    <col min="12291" max="12291" width="17.7109375" style="123" customWidth="1"/>
    <col min="12292" max="12292" width="16.140625" style="123" customWidth="1"/>
    <col min="12293" max="12293" width="17.28515625" style="123" customWidth="1"/>
    <col min="12294" max="12294" width="22.7109375" style="123" customWidth="1"/>
    <col min="12295" max="12295" width="15.7109375" style="123" customWidth="1"/>
    <col min="12296" max="12298" width="11.42578125" style="123"/>
    <col min="12299" max="12299" width="15" style="123" bestFit="1" customWidth="1"/>
    <col min="12300" max="12544" width="11.42578125" style="123"/>
    <col min="12545" max="12545" width="40.7109375" style="123" customWidth="1"/>
    <col min="12546" max="12546" width="17.85546875" style="123" customWidth="1"/>
    <col min="12547" max="12547" width="17.7109375" style="123" customWidth="1"/>
    <col min="12548" max="12548" width="16.140625" style="123" customWidth="1"/>
    <col min="12549" max="12549" width="17.28515625" style="123" customWidth="1"/>
    <col min="12550" max="12550" width="22.7109375" style="123" customWidth="1"/>
    <col min="12551" max="12551" width="15.7109375" style="123" customWidth="1"/>
    <col min="12552" max="12554" width="11.42578125" style="123"/>
    <col min="12555" max="12555" width="15" style="123" bestFit="1" customWidth="1"/>
    <col min="12556" max="12800" width="11.42578125" style="123"/>
    <col min="12801" max="12801" width="40.7109375" style="123" customWidth="1"/>
    <col min="12802" max="12802" width="17.85546875" style="123" customWidth="1"/>
    <col min="12803" max="12803" width="17.7109375" style="123" customWidth="1"/>
    <col min="12804" max="12804" width="16.140625" style="123" customWidth="1"/>
    <col min="12805" max="12805" width="17.28515625" style="123" customWidth="1"/>
    <col min="12806" max="12806" width="22.7109375" style="123" customWidth="1"/>
    <col min="12807" max="12807" width="15.7109375" style="123" customWidth="1"/>
    <col min="12808" max="12810" width="11.42578125" style="123"/>
    <col min="12811" max="12811" width="15" style="123" bestFit="1" customWidth="1"/>
    <col min="12812" max="13056" width="11.42578125" style="123"/>
    <col min="13057" max="13057" width="40.7109375" style="123" customWidth="1"/>
    <col min="13058" max="13058" width="17.85546875" style="123" customWidth="1"/>
    <col min="13059" max="13059" width="17.7109375" style="123" customWidth="1"/>
    <col min="13060" max="13060" width="16.140625" style="123" customWidth="1"/>
    <col min="13061" max="13061" width="17.28515625" style="123" customWidth="1"/>
    <col min="13062" max="13062" width="22.7109375" style="123" customWidth="1"/>
    <col min="13063" max="13063" width="15.7109375" style="123" customWidth="1"/>
    <col min="13064" max="13066" width="11.42578125" style="123"/>
    <col min="13067" max="13067" width="15" style="123" bestFit="1" customWidth="1"/>
    <col min="13068" max="13312" width="11.42578125" style="123"/>
    <col min="13313" max="13313" width="40.7109375" style="123" customWidth="1"/>
    <col min="13314" max="13314" width="17.85546875" style="123" customWidth="1"/>
    <col min="13315" max="13315" width="17.7109375" style="123" customWidth="1"/>
    <col min="13316" max="13316" width="16.140625" style="123" customWidth="1"/>
    <col min="13317" max="13317" width="17.28515625" style="123" customWidth="1"/>
    <col min="13318" max="13318" width="22.7109375" style="123" customWidth="1"/>
    <col min="13319" max="13319" width="15.7109375" style="123" customWidth="1"/>
    <col min="13320" max="13322" width="11.42578125" style="123"/>
    <col min="13323" max="13323" width="15" style="123" bestFit="1" customWidth="1"/>
    <col min="13324" max="13568" width="11.42578125" style="123"/>
    <col min="13569" max="13569" width="40.7109375" style="123" customWidth="1"/>
    <col min="13570" max="13570" width="17.85546875" style="123" customWidth="1"/>
    <col min="13571" max="13571" width="17.7109375" style="123" customWidth="1"/>
    <col min="13572" max="13572" width="16.140625" style="123" customWidth="1"/>
    <col min="13573" max="13573" width="17.28515625" style="123" customWidth="1"/>
    <col min="13574" max="13574" width="22.7109375" style="123" customWidth="1"/>
    <col min="13575" max="13575" width="15.7109375" style="123" customWidth="1"/>
    <col min="13576" max="13578" width="11.42578125" style="123"/>
    <col min="13579" max="13579" width="15" style="123" bestFit="1" customWidth="1"/>
    <col min="13580" max="13824" width="11.42578125" style="123"/>
    <col min="13825" max="13825" width="40.7109375" style="123" customWidth="1"/>
    <col min="13826" max="13826" width="17.85546875" style="123" customWidth="1"/>
    <col min="13827" max="13827" width="17.7109375" style="123" customWidth="1"/>
    <col min="13828" max="13828" width="16.140625" style="123" customWidth="1"/>
    <col min="13829" max="13829" width="17.28515625" style="123" customWidth="1"/>
    <col min="13830" max="13830" width="22.7109375" style="123" customWidth="1"/>
    <col min="13831" max="13831" width="15.7109375" style="123" customWidth="1"/>
    <col min="13832" max="13834" width="11.42578125" style="123"/>
    <col min="13835" max="13835" width="15" style="123" bestFit="1" customWidth="1"/>
    <col min="13836" max="14080" width="11.42578125" style="123"/>
    <col min="14081" max="14081" width="40.7109375" style="123" customWidth="1"/>
    <col min="14082" max="14082" width="17.85546875" style="123" customWidth="1"/>
    <col min="14083" max="14083" width="17.7109375" style="123" customWidth="1"/>
    <col min="14084" max="14084" width="16.140625" style="123" customWidth="1"/>
    <col min="14085" max="14085" width="17.28515625" style="123" customWidth="1"/>
    <col min="14086" max="14086" width="22.7109375" style="123" customWidth="1"/>
    <col min="14087" max="14087" width="15.7109375" style="123" customWidth="1"/>
    <col min="14088" max="14090" width="11.42578125" style="123"/>
    <col min="14091" max="14091" width="15" style="123" bestFit="1" customWidth="1"/>
    <col min="14092" max="14336" width="11.42578125" style="123"/>
    <col min="14337" max="14337" width="40.7109375" style="123" customWidth="1"/>
    <col min="14338" max="14338" width="17.85546875" style="123" customWidth="1"/>
    <col min="14339" max="14339" width="17.7109375" style="123" customWidth="1"/>
    <col min="14340" max="14340" width="16.140625" style="123" customWidth="1"/>
    <col min="14341" max="14341" width="17.28515625" style="123" customWidth="1"/>
    <col min="14342" max="14342" width="22.7109375" style="123" customWidth="1"/>
    <col min="14343" max="14343" width="15.7109375" style="123" customWidth="1"/>
    <col min="14344" max="14346" width="11.42578125" style="123"/>
    <col min="14347" max="14347" width="15" style="123" bestFit="1" customWidth="1"/>
    <col min="14348" max="14592" width="11.42578125" style="123"/>
    <col min="14593" max="14593" width="40.7109375" style="123" customWidth="1"/>
    <col min="14594" max="14594" width="17.85546875" style="123" customWidth="1"/>
    <col min="14595" max="14595" width="17.7109375" style="123" customWidth="1"/>
    <col min="14596" max="14596" width="16.140625" style="123" customWidth="1"/>
    <col min="14597" max="14597" width="17.28515625" style="123" customWidth="1"/>
    <col min="14598" max="14598" width="22.7109375" style="123" customWidth="1"/>
    <col min="14599" max="14599" width="15.7109375" style="123" customWidth="1"/>
    <col min="14600" max="14602" width="11.42578125" style="123"/>
    <col min="14603" max="14603" width="15" style="123" bestFit="1" customWidth="1"/>
    <col min="14604" max="14848" width="11.42578125" style="123"/>
    <col min="14849" max="14849" width="40.7109375" style="123" customWidth="1"/>
    <col min="14850" max="14850" width="17.85546875" style="123" customWidth="1"/>
    <col min="14851" max="14851" width="17.7109375" style="123" customWidth="1"/>
    <col min="14852" max="14852" width="16.140625" style="123" customWidth="1"/>
    <col min="14853" max="14853" width="17.28515625" style="123" customWidth="1"/>
    <col min="14854" max="14854" width="22.7109375" style="123" customWidth="1"/>
    <col min="14855" max="14855" width="15.7109375" style="123" customWidth="1"/>
    <col min="14856" max="14858" width="11.42578125" style="123"/>
    <col min="14859" max="14859" width="15" style="123" bestFit="1" customWidth="1"/>
    <col min="14860" max="15104" width="11.42578125" style="123"/>
    <col min="15105" max="15105" width="40.7109375" style="123" customWidth="1"/>
    <col min="15106" max="15106" width="17.85546875" style="123" customWidth="1"/>
    <col min="15107" max="15107" width="17.7109375" style="123" customWidth="1"/>
    <col min="15108" max="15108" width="16.140625" style="123" customWidth="1"/>
    <col min="15109" max="15109" width="17.28515625" style="123" customWidth="1"/>
    <col min="15110" max="15110" width="22.7109375" style="123" customWidth="1"/>
    <col min="15111" max="15111" width="15.7109375" style="123" customWidth="1"/>
    <col min="15112" max="15114" width="11.42578125" style="123"/>
    <col min="15115" max="15115" width="15" style="123" bestFit="1" customWidth="1"/>
    <col min="15116" max="15360" width="11.42578125" style="123"/>
    <col min="15361" max="15361" width="40.7109375" style="123" customWidth="1"/>
    <col min="15362" max="15362" width="17.85546875" style="123" customWidth="1"/>
    <col min="15363" max="15363" width="17.7109375" style="123" customWidth="1"/>
    <col min="15364" max="15364" width="16.140625" style="123" customWidth="1"/>
    <col min="15365" max="15365" width="17.28515625" style="123" customWidth="1"/>
    <col min="15366" max="15366" width="22.7109375" style="123" customWidth="1"/>
    <col min="15367" max="15367" width="15.7109375" style="123" customWidth="1"/>
    <col min="15368" max="15370" width="11.42578125" style="123"/>
    <col min="15371" max="15371" width="15" style="123" bestFit="1" customWidth="1"/>
    <col min="15372" max="15616" width="11.42578125" style="123"/>
    <col min="15617" max="15617" width="40.7109375" style="123" customWidth="1"/>
    <col min="15618" max="15618" width="17.85546875" style="123" customWidth="1"/>
    <col min="15619" max="15619" width="17.7109375" style="123" customWidth="1"/>
    <col min="15620" max="15620" width="16.140625" style="123" customWidth="1"/>
    <col min="15621" max="15621" width="17.28515625" style="123" customWidth="1"/>
    <col min="15622" max="15622" width="22.7109375" style="123" customWidth="1"/>
    <col min="15623" max="15623" width="15.7109375" style="123" customWidth="1"/>
    <col min="15624" max="15626" width="11.42578125" style="123"/>
    <col min="15627" max="15627" width="15" style="123" bestFit="1" customWidth="1"/>
    <col min="15628" max="15872" width="11.42578125" style="123"/>
    <col min="15873" max="15873" width="40.7109375" style="123" customWidth="1"/>
    <col min="15874" max="15874" width="17.85546875" style="123" customWidth="1"/>
    <col min="15875" max="15875" width="17.7109375" style="123" customWidth="1"/>
    <col min="15876" max="15876" width="16.140625" style="123" customWidth="1"/>
    <col min="15877" max="15877" width="17.28515625" style="123" customWidth="1"/>
    <col min="15878" max="15878" width="22.7109375" style="123" customWidth="1"/>
    <col min="15879" max="15879" width="15.7109375" style="123" customWidth="1"/>
    <col min="15880" max="15882" width="11.42578125" style="123"/>
    <col min="15883" max="15883" width="15" style="123" bestFit="1" customWidth="1"/>
    <col min="15884" max="16128" width="11.42578125" style="123"/>
    <col min="16129" max="16129" width="40.7109375" style="123" customWidth="1"/>
    <col min="16130" max="16130" width="17.85546875" style="123" customWidth="1"/>
    <col min="16131" max="16131" width="17.7109375" style="123" customWidth="1"/>
    <col min="16132" max="16132" width="16.140625" style="123" customWidth="1"/>
    <col min="16133" max="16133" width="17.28515625" style="123" customWidth="1"/>
    <col min="16134" max="16134" width="22.7109375" style="123" customWidth="1"/>
    <col min="16135" max="16135" width="15.7109375" style="123" customWidth="1"/>
    <col min="16136" max="16138" width="11.42578125" style="123"/>
    <col min="16139" max="16139" width="15" style="123" bestFit="1" customWidth="1"/>
    <col min="16140" max="16384" width="11.42578125" style="123"/>
  </cols>
  <sheetData>
    <row r="1" spans="1:14" s="109" customFormat="1" ht="25.5" customHeight="1" x14ac:dyDescent="0.2">
      <c r="A1" s="404" t="s">
        <v>69</v>
      </c>
      <c r="B1" s="404"/>
      <c r="C1" s="404"/>
      <c r="D1" s="404"/>
      <c r="E1" s="138" t="s">
        <v>70</v>
      </c>
      <c r="F1" s="108"/>
      <c r="G1" s="108"/>
    </row>
    <row r="2" spans="1:14" s="109" customFormat="1" x14ac:dyDescent="0.2"/>
    <row r="3" spans="1:14" s="111" customFormat="1" ht="63.75" hidden="1" x14ac:dyDescent="0.2">
      <c r="A3" s="110" t="s">
        <v>59</v>
      </c>
      <c r="B3" s="110" t="s">
        <v>60</v>
      </c>
      <c r="C3" s="110" t="s">
        <v>61</v>
      </c>
      <c r="D3" s="110" t="s">
        <v>62</v>
      </c>
      <c r="E3" s="109"/>
      <c r="F3" s="109"/>
      <c r="G3" s="109"/>
    </row>
    <row r="4" spans="1:14" s="111" customFormat="1" hidden="1" x14ac:dyDescent="0.2">
      <c r="A4" s="110">
        <v>1</v>
      </c>
      <c r="B4" s="110">
        <v>2</v>
      </c>
      <c r="C4" s="110">
        <v>3</v>
      </c>
      <c r="D4" s="110">
        <v>4</v>
      </c>
      <c r="E4" s="109"/>
      <c r="F4" s="109"/>
      <c r="G4" s="109"/>
    </row>
    <row r="5" spans="1:14" s="109" customFormat="1" hidden="1" x14ac:dyDescent="0.2">
      <c r="A5" s="112" t="s">
        <v>63</v>
      </c>
      <c r="B5" s="113">
        <v>163307831.25</v>
      </c>
      <c r="C5" s="114">
        <f>D17</f>
        <v>1.06</v>
      </c>
      <c r="D5" s="115">
        <f>B5*C5</f>
        <v>173106301.125</v>
      </c>
    </row>
    <row r="6" spans="1:14" s="109" customFormat="1" hidden="1" x14ac:dyDescent="0.2">
      <c r="A6" s="116" t="s">
        <v>64</v>
      </c>
      <c r="B6" s="113">
        <f>SUM(B5:B5)</f>
        <v>163307831.25</v>
      </c>
      <c r="C6" s="113"/>
      <c r="D6" s="113">
        <f>SUM(D5:D5)</f>
        <v>173106301.125</v>
      </c>
    </row>
    <row r="7" spans="1:14" s="109" customFormat="1" hidden="1" x14ac:dyDescent="0.2">
      <c r="A7" s="117" t="s">
        <v>65</v>
      </c>
      <c r="B7" s="113">
        <f>B6*0.2</f>
        <v>32661566.25</v>
      </c>
      <c r="C7" s="113"/>
      <c r="D7" s="113">
        <f>D6*0.2</f>
        <v>34621260.225000001</v>
      </c>
    </row>
    <row r="8" spans="1:14" s="121" customFormat="1" hidden="1" x14ac:dyDescent="0.2">
      <c r="A8" s="116" t="s">
        <v>66</v>
      </c>
      <c r="B8" s="118">
        <f>B6+B7</f>
        <v>195969397.5</v>
      </c>
      <c r="C8" s="118"/>
      <c r="D8" s="119">
        <f>D6+D7</f>
        <v>207727561.34999999</v>
      </c>
      <c r="E8" s="120"/>
      <c r="F8" s="120"/>
      <c r="G8" s="109"/>
    </row>
    <row r="10" spans="1:14" ht="15" x14ac:dyDescent="0.25">
      <c r="A10" s="122" t="s">
        <v>67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14" ht="15" x14ac:dyDescent="0.25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</row>
    <row r="12" spans="1:14" x14ac:dyDescent="0.2">
      <c r="A12" s="124" t="s">
        <v>135</v>
      </c>
      <c r="B12" s="124"/>
      <c r="C12" s="124"/>
      <c r="D12" s="124"/>
      <c r="E12" s="124"/>
      <c r="F12" s="124"/>
      <c r="G12" s="124"/>
      <c r="H12" s="125"/>
      <c r="I12" s="125"/>
      <c r="J12" s="125"/>
      <c r="K12" s="125"/>
    </row>
    <row r="13" spans="1:14" ht="19.5" x14ac:dyDescent="0.35">
      <c r="A13" s="124" t="s">
        <v>68</v>
      </c>
      <c r="B13" s="124"/>
      <c r="C13" s="126">
        <v>108.1</v>
      </c>
      <c r="D13" s="127">
        <f>C13/100</f>
        <v>1.081</v>
      </c>
      <c r="E13" s="124"/>
      <c r="F13" s="124"/>
      <c r="G13" s="128"/>
      <c r="H13" s="125"/>
      <c r="I13" s="129"/>
    </row>
    <row r="14" spans="1:14" ht="8.25" customHeight="1" x14ac:dyDescent="0.2">
      <c r="D14" s="130"/>
      <c r="G14" s="125"/>
      <c r="H14" s="125"/>
      <c r="I14" s="129"/>
    </row>
    <row r="15" spans="1:14" x14ac:dyDescent="0.2">
      <c r="A15" s="123" t="s">
        <v>76</v>
      </c>
      <c r="C15" s="405" t="s">
        <v>78</v>
      </c>
      <c r="D15" s="405"/>
      <c r="E15" s="405"/>
      <c r="F15" s="405"/>
      <c r="G15" s="125"/>
      <c r="H15" s="125"/>
      <c r="I15" s="129"/>
    </row>
    <row r="16" spans="1:14" ht="6" customHeight="1" x14ac:dyDescent="0.2">
      <c r="D16" s="130"/>
      <c r="G16" s="125"/>
      <c r="H16" s="125"/>
      <c r="I16" s="129"/>
    </row>
    <row r="17" spans="1:9" s="137" customFormat="1" ht="25.5" customHeight="1" x14ac:dyDescent="0.25">
      <c r="A17" s="131" t="s">
        <v>77</v>
      </c>
      <c r="B17" s="132"/>
      <c r="C17" s="133" t="s">
        <v>136</v>
      </c>
      <c r="D17" s="145">
        <v>1.06</v>
      </c>
      <c r="E17" s="134" t="s">
        <v>137</v>
      </c>
      <c r="F17" s="130"/>
      <c r="G17" s="135"/>
      <c r="H17" s="135"/>
      <c r="I17" s="136"/>
    </row>
    <row r="18" spans="1:9" ht="14.25" customHeight="1" x14ac:dyDescent="0.2">
      <c r="A18" s="109"/>
      <c r="G18" s="125"/>
      <c r="H18" s="125"/>
      <c r="I18" s="129"/>
    </row>
  </sheetData>
  <sheetProtection selectLockedCells="1" selectUnlockedCells="1"/>
  <mergeCells count="2">
    <mergeCell ref="A1:D1"/>
    <mergeCell ref="C15:F15"/>
  </mergeCells>
  <pageMargins left="0.78749999999999998" right="0.78749999999999998" top="1.0527777777777778" bottom="1.0527777777777778" header="0.78749999999999998" footer="0.78749999999999998"/>
  <pageSetup paperSize="9" scale="86" firstPageNumber="0" orientation="landscape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2</vt:i4>
      </vt:variant>
    </vt:vector>
  </HeadingPairs>
  <TitlesOfParts>
    <vt:vector size="14" baseType="lpstr">
      <vt:lpstr>!расчет по разделам (3)</vt:lpstr>
      <vt:lpstr>свод </vt:lpstr>
      <vt:lpstr>свод по ст</vt:lpstr>
      <vt:lpstr>!расчет (2 сценария)</vt:lpstr>
      <vt:lpstr>без настила</vt:lpstr>
      <vt:lpstr>+ЗУ+дефлятор</vt:lpstr>
      <vt:lpstr>!расчет по разделам</vt:lpstr>
      <vt:lpstr>+ЗУ + коэф.инфляции</vt:lpstr>
      <vt:lpstr>расчет дефлятора 2кв_1кв 26г.</vt:lpstr>
      <vt:lpstr>Дефл год Базовый Сайт</vt:lpstr>
      <vt:lpstr>расчет по разделам</vt:lpstr>
      <vt:lpstr>с настилом</vt:lpstr>
      <vt:lpstr>'Дефл год Базовый Сайт'!Заголовки_для_печати</vt:lpstr>
      <vt:lpstr>'Дефл год Базовый Сайт'!Область_печати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2025-10-05T16:42:12Z</dcterms:created>
  <dcterms:modified xsi:type="dcterms:W3CDTF">2025-10-09T12:53:46Z</dcterms:modified>
</cp:coreProperties>
</file>