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ответ Заказчика на КП =ЛСР_19.08\"/>
    </mc:Choice>
  </mc:AlternateContent>
  <xr:revisionPtr revIDLastSave="0" documentId="13_ncr:1_{337DE32A-8CF7-4EF9-89AC-195783D40AD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для расчета (с 3%,по ТЗ,п.13.2)" sheetId="2" r:id="rId1"/>
    <sheet name="для расчета (без 3%,v Заказ-ка)" sheetId="4" r:id="rId2"/>
    <sheet name="Сводка затрат2 - Сводка зат (3)" sheetId="3" state="hidden" r:id="rId3"/>
    <sheet name="Сводка затрат2 - Сводка затрат" sheetId="1" state="hidden" r:id="rId4"/>
  </sheets>
  <definedNames>
    <definedName name="_xlnm.Print_Titles" localSheetId="1">'для расчета (без 3%,v Заказ-ка)'!#REF!</definedName>
    <definedName name="_xlnm.Print_Titles" localSheetId="0">'для расчета (с 3%,по ТЗ,п.13.2)'!#REF!</definedName>
    <definedName name="_xlnm.Print_Titles" localSheetId="2">'Сводка затрат2 - Сводка зат (3)'!$10:$10</definedName>
    <definedName name="_xlnm.Print_Titles" localSheetId="3">'Сводка затрат2 - Сводка затрат'!$10:$10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0" i="4" l="1"/>
  <c r="M10" i="4"/>
  <c r="M11" i="2"/>
  <c r="M12" i="2"/>
  <c r="M13" i="2"/>
  <c r="N13" i="2" s="1"/>
  <c r="M14" i="2"/>
  <c r="M15" i="2"/>
  <c r="M16" i="2"/>
  <c r="M17" i="2"/>
  <c r="M18" i="2"/>
  <c r="M19" i="2"/>
  <c r="M20" i="2"/>
  <c r="M21" i="2"/>
  <c r="M22" i="2"/>
  <c r="M23" i="2"/>
  <c r="M24" i="2"/>
  <c r="M25" i="2"/>
  <c r="N25" i="2" s="1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10" i="2"/>
  <c r="N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N50" i="4" s="1"/>
  <c r="M51" i="4"/>
  <c r="Q52" i="4"/>
  <c r="L52" i="4"/>
  <c r="K52" i="4"/>
  <c r="J52" i="4"/>
  <c r="I52" i="4"/>
  <c r="H52" i="4"/>
  <c r="G52" i="4"/>
  <c r="F52" i="4"/>
  <c r="E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O20" i="4"/>
  <c r="O30" i="4" s="1"/>
  <c r="O40" i="4" s="1"/>
  <c r="O50" i="4" s="1"/>
  <c r="D20" i="4"/>
  <c r="O19" i="4"/>
  <c r="O29" i="4" s="1"/>
  <c r="O39" i="4" s="1"/>
  <c r="O49" i="4" s="1"/>
  <c r="D19" i="4"/>
  <c r="O18" i="4"/>
  <c r="O28" i="4" s="1"/>
  <c r="O38" i="4" s="1"/>
  <c r="O48" i="4" s="1"/>
  <c r="D18" i="4"/>
  <c r="O17" i="4"/>
  <c r="O27" i="4" s="1"/>
  <c r="O37" i="4" s="1"/>
  <c r="O47" i="4" s="1"/>
  <c r="D17" i="4"/>
  <c r="O16" i="4"/>
  <c r="O26" i="4" s="1"/>
  <c r="O36" i="4" s="1"/>
  <c r="O46" i="4" s="1"/>
  <c r="D16" i="4"/>
  <c r="O15" i="4"/>
  <c r="O25" i="4" s="1"/>
  <c r="O35" i="4" s="1"/>
  <c r="O45" i="4" s="1"/>
  <c r="D15" i="4"/>
  <c r="O14" i="4"/>
  <c r="O24" i="4" s="1"/>
  <c r="O34" i="4" s="1"/>
  <c r="O44" i="4" s="1"/>
  <c r="D14" i="4"/>
  <c r="O13" i="4"/>
  <c r="O23" i="4" s="1"/>
  <c r="O33" i="4" s="1"/>
  <c r="O43" i="4" s="1"/>
  <c r="D13" i="4"/>
  <c r="O12" i="4"/>
  <c r="O22" i="4" s="1"/>
  <c r="O32" i="4" s="1"/>
  <c r="O42" i="4" s="1"/>
  <c r="D12" i="4"/>
  <c r="O11" i="4"/>
  <c r="O21" i="4" s="1"/>
  <c r="O31" i="4" s="1"/>
  <c r="O41" i="4" s="1"/>
  <c r="O51" i="4" s="1"/>
  <c r="D11" i="4"/>
  <c r="D10" i="4"/>
  <c r="S14" i="3"/>
  <c r="S16" i="3" s="1"/>
  <c r="S17" i="3" s="1"/>
  <c r="S18" i="3" s="1"/>
  <c r="S15" i="3"/>
  <c r="M11" i="3"/>
  <c r="O11" i="3" s="1"/>
  <c r="P11" i="3" s="1"/>
  <c r="Q52" i="2"/>
  <c r="P20" i="2"/>
  <c r="P30" i="2" s="1"/>
  <c r="P19" i="2"/>
  <c r="P18" i="2"/>
  <c r="P17" i="2"/>
  <c r="P27" i="2" s="1"/>
  <c r="P16" i="2"/>
  <c r="P26" i="2" s="1"/>
  <c r="P15" i="2"/>
  <c r="P25" i="2" s="1"/>
  <c r="P14" i="2"/>
  <c r="P24" i="2" s="1"/>
  <c r="P13" i="2"/>
  <c r="P23" i="2" s="1"/>
  <c r="P12" i="2"/>
  <c r="P11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10" i="2"/>
  <c r="N49" i="2"/>
  <c r="N37" i="2"/>
  <c r="L52" i="2"/>
  <c r="K52" i="2"/>
  <c r="J52" i="2"/>
  <c r="I52" i="2"/>
  <c r="H52" i="2"/>
  <c r="G52" i="2"/>
  <c r="F52" i="2"/>
  <c r="E52" i="2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11" i="1"/>
  <c r="I11" i="1" s="1"/>
  <c r="D11" i="1" s="1"/>
  <c r="P11" i="1" s="1"/>
  <c r="T11" i="1" s="1"/>
  <c r="U11" i="1" s="1"/>
  <c r="H52" i="1"/>
  <c r="H51" i="1"/>
  <c r="H50" i="1"/>
  <c r="H49" i="1"/>
  <c r="H48" i="1"/>
  <c r="H47" i="1"/>
  <c r="I47" i="1" s="1"/>
  <c r="D47" i="1" s="1"/>
  <c r="P47" i="1" s="1"/>
  <c r="T47" i="1" s="1"/>
  <c r="H46" i="1"/>
  <c r="I46" i="1" s="1"/>
  <c r="D46" i="1" s="1"/>
  <c r="P46" i="1" s="1"/>
  <c r="T46" i="1" s="1"/>
  <c r="H45" i="1"/>
  <c r="I45" i="1" s="1"/>
  <c r="D45" i="1" s="1"/>
  <c r="P45" i="1" s="1"/>
  <c r="T45" i="1" s="1"/>
  <c r="U45" i="1" s="1"/>
  <c r="H44" i="1"/>
  <c r="I44" i="1" s="1"/>
  <c r="D44" i="1" s="1"/>
  <c r="P44" i="1" s="1"/>
  <c r="T44" i="1" s="1"/>
  <c r="U44" i="1" s="1"/>
  <c r="H43" i="1"/>
  <c r="I43" i="1" s="1"/>
  <c r="D43" i="1" s="1"/>
  <c r="P43" i="1" s="1"/>
  <c r="T43" i="1" s="1"/>
  <c r="U43" i="1" s="1"/>
  <c r="H42" i="1"/>
  <c r="I42" i="1" s="1"/>
  <c r="D42" i="1" s="1"/>
  <c r="P42" i="1" s="1"/>
  <c r="T42" i="1" s="1"/>
  <c r="H41" i="1"/>
  <c r="H40" i="1"/>
  <c r="H39" i="1"/>
  <c r="H38" i="1"/>
  <c r="H37" i="1"/>
  <c r="H36" i="1"/>
  <c r="H35" i="1"/>
  <c r="I35" i="1" s="1"/>
  <c r="D35" i="1" s="1"/>
  <c r="P35" i="1" s="1"/>
  <c r="T35" i="1" s="1"/>
  <c r="H34" i="1"/>
  <c r="I34" i="1" s="1"/>
  <c r="D34" i="1" s="1"/>
  <c r="P34" i="1" s="1"/>
  <c r="T34" i="1" s="1"/>
  <c r="H33" i="1"/>
  <c r="I33" i="1" s="1"/>
  <c r="D33" i="1" s="1"/>
  <c r="P33" i="1" s="1"/>
  <c r="T33" i="1" s="1"/>
  <c r="H32" i="1"/>
  <c r="I32" i="1" s="1"/>
  <c r="D32" i="1" s="1"/>
  <c r="P32" i="1" s="1"/>
  <c r="T32" i="1" s="1"/>
  <c r="H31" i="1"/>
  <c r="I31" i="1" s="1"/>
  <c r="D31" i="1" s="1"/>
  <c r="P31" i="1" s="1"/>
  <c r="T31" i="1" s="1"/>
  <c r="H30" i="1"/>
  <c r="I30" i="1" s="1"/>
  <c r="D30" i="1" s="1"/>
  <c r="P30" i="1" s="1"/>
  <c r="T30" i="1" s="1"/>
  <c r="H29" i="1"/>
  <c r="H28" i="1"/>
  <c r="H27" i="1"/>
  <c r="H26" i="1"/>
  <c r="H25" i="1"/>
  <c r="H24" i="1"/>
  <c r="H23" i="1"/>
  <c r="I23" i="1" s="1"/>
  <c r="D23" i="1" s="1"/>
  <c r="P23" i="1" s="1"/>
  <c r="T23" i="1" s="1"/>
  <c r="H22" i="1"/>
  <c r="I22" i="1" s="1"/>
  <c r="D22" i="1" s="1"/>
  <c r="P22" i="1" s="1"/>
  <c r="T22" i="1" s="1"/>
  <c r="H21" i="1"/>
  <c r="I21" i="1" s="1"/>
  <c r="D21" i="1" s="1"/>
  <c r="P21" i="1" s="1"/>
  <c r="T21" i="1" s="1"/>
  <c r="H20" i="1"/>
  <c r="I20" i="1" s="1"/>
  <c r="D20" i="1" s="1"/>
  <c r="P20" i="1" s="1"/>
  <c r="T20" i="1" s="1"/>
  <c r="H19" i="1"/>
  <c r="I19" i="1" s="1"/>
  <c r="D19" i="1" s="1"/>
  <c r="P19" i="1" s="1"/>
  <c r="T19" i="1" s="1"/>
  <c r="U19" i="1" s="1"/>
  <c r="H18" i="1"/>
  <c r="I18" i="1" s="1"/>
  <c r="D18" i="1" s="1"/>
  <c r="P18" i="1" s="1"/>
  <c r="T18" i="1" s="1"/>
  <c r="H17" i="1"/>
  <c r="H16" i="1"/>
  <c r="H15" i="1"/>
  <c r="H14" i="1"/>
  <c r="H13" i="1"/>
  <c r="H12" i="1"/>
  <c r="E53" i="1"/>
  <c r="F53" i="1"/>
  <c r="J53" i="1"/>
  <c r="K53" i="1"/>
  <c r="L53" i="1"/>
  <c r="M53" i="1"/>
  <c r="N53" i="1"/>
  <c r="O53" i="1"/>
  <c r="Q53" i="1"/>
  <c r="R53" i="1"/>
  <c r="S53" i="1"/>
  <c r="R50" i="4" l="1"/>
  <c r="N25" i="4"/>
  <c r="P25" i="4" s="1"/>
  <c r="R25" i="4" s="1"/>
  <c r="N19" i="2"/>
  <c r="O19" i="2" s="1"/>
  <c r="R19" i="2" s="1"/>
  <c r="S19" i="2" s="1"/>
  <c r="N43" i="2"/>
  <c r="N10" i="2"/>
  <c r="O10" i="2" s="1"/>
  <c r="N41" i="4"/>
  <c r="P41" i="4" s="1"/>
  <c r="R41" i="4" s="1"/>
  <c r="N37" i="4"/>
  <c r="P37" i="4" s="1"/>
  <c r="R37" i="4" s="1"/>
  <c r="N16" i="4"/>
  <c r="P16" i="4" s="1"/>
  <c r="R16" i="4" s="1"/>
  <c r="N38" i="4"/>
  <c r="P38" i="4" s="1"/>
  <c r="R38" i="4" s="1"/>
  <c r="N28" i="4"/>
  <c r="P28" i="4" s="1"/>
  <c r="R28" i="4" s="1"/>
  <c r="N33" i="4"/>
  <c r="P33" i="4" s="1"/>
  <c r="R33" i="4" s="1"/>
  <c r="N13" i="4"/>
  <c r="P13" i="4" s="1"/>
  <c r="R13" i="4" s="1"/>
  <c r="N21" i="4"/>
  <c r="P21" i="4" s="1"/>
  <c r="R21" i="4" s="1"/>
  <c r="N32" i="4"/>
  <c r="P32" i="4" s="1"/>
  <c r="R32" i="4" s="1"/>
  <c r="N20" i="4"/>
  <c r="P20" i="4" s="1"/>
  <c r="R20" i="4" s="1"/>
  <c r="N35" i="4"/>
  <c r="P35" i="4" s="1"/>
  <c r="R35" i="4" s="1"/>
  <c r="N23" i="4"/>
  <c r="P23" i="4" s="1"/>
  <c r="N40" i="4"/>
  <c r="P40" i="4" s="1"/>
  <c r="R40" i="4" s="1"/>
  <c r="N14" i="4"/>
  <c r="P14" i="4" s="1"/>
  <c r="R14" i="4" s="1"/>
  <c r="N11" i="4"/>
  <c r="P11" i="4" s="1"/>
  <c r="R11" i="4" s="1"/>
  <c r="P10" i="4"/>
  <c r="R10" i="4" s="1"/>
  <c r="N30" i="4"/>
  <c r="P30" i="4" s="1"/>
  <c r="R30" i="4" s="1"/>
  <c r="N18" i="4"/>
  <c r="P18" i="4" s="1"/>
  <c r="R18" i="4" s="1"/>
  <c r="N34" i="4"/>
  <c r="P34" i="4" s="1"/>
  <c r="R34" i="4" s="1"/>
  <c r="N43" i="4"/>
  <c r="P43" i="4" s="1"/>
  <c r="R43" i="4" s="1"/>
  <c r="N42" i="4"/>
  <c r="P42" i="4" s="1"/>
  <c r="R42" i="4" s="1"/>
  <c r="N47" i="4"/>
  <c r="P47" i="4" s="1"/>
  <c r="R47" i="4" s="1"/>
  <c r="N31" i="4"/>
  <c r="P31" i="4" s="1"/>
  <c r="R31" i="4" s="1"/>
  <c r="N46" i="4"/>
  <c r="P46" i="4" s="1"/>
  <c r="R46" i="4" s="1"/>
  <c r="N49" i="4"/>
  <c r="P49" i="4" s="1"/>
  <c r="R49" i="4" s="1"/>
  <c r="N44" i="4"/>
  <c r="P44" i="4" s="1"/>
  <c r="R44" i="4" s="1"/>
  <c r="N48" i="4"/>
  <c r="N17" i="4"/>
  <c r="P17" i="4" s="1"/>
  <c r="R17" i="4" s="1"/>
  <c r="N27" i="4"/>
  <c r="N15" i="4"/>
  <c r="P15" i="4" s="1"/>
  <c r="R15" i="4" s="1"/>
  <c r="S15" i="4" s="1"/>
  <c r="T15" i="4" s="1"/>
  <c r="N39" i="4"/>
  <c r="P39" i="4" s="1"/>
  <c r="R39" i="4" s="1"/>
  <c r="N36" i="4"/>
  <c r="P36" i="4" s="1"/>
  <c r="N29" i="4"/>
  <c r="P29" i="4" s="1"/>
  <c r="R29" i="4" s="1"/>
  <c r="N24" i="4"/>
  <c r="P24" i="4" s="1"/>
  <c r="N45" i="4"/>
  <c r="P45" i="4" s="1"/>
  <c r="R45" i="4" s="1"/>
  <c r="N19" i="4"/>
  <c r="P19" i="4" s="1"/>
  <c r="R19" i="4" s="1"/>
  <c r="N22" i="4"/>
  <c r="P22" i="4" s="1"/>
  <c r="R22" i="4" s="1"/>
  <c r="N26" i="4"/>
  <c r="N51" i="4"/>
  <c r="P51" i="4" s="1"/>
  <c r="R51" i="4" s="1"/>
  <c r="D52" i="4"/>
  <c r="O25" i="2"/>
  <c r="R25" i="2" s="1"/>
  <c r="S25" i="2" s="1"/>
  <c r="T25" i="2" s="1"/>
  <c r="N31" i="2"/>
  <c r="N12" i="2"/>
  <c r="N24" i="2"/>
  <c r="N36" i="2"/>
  <c r="N48" i="2"/>
  <c r="S11" i="3"/>
  <c r="O13" i="2"/>
  <c r="R13" i="2" s="1"/>
  <c r="S13" i="2" s="1"/>
  <c r="T13" i="2" s="1"/>
  <c r="R11" i="3"/>
  <c r="P37" i="2"/>
  <c r="P40" i="2"/>
  <c r="P28" i="2"/>
  <c r="P22" i="2"/>
  <c r="P21" i="2"/>
  <c r="P29" i="2"/>
  <c r="P34" i="2"/>
  <c r="P35" i="2"/>
  <c r="P36" i="2"/>
  <c r="P33" i="2"/>
  <c r="N17" i="2"/>
  <c r="N29" i="2"/>
  <c r="N41" i="2"/>
  <c r="N18" i="2"/>
  <c r="N30" i="2"/>
  <c r="N42" i="2"/>
  <c r="N15" i="2"/>
  <c r="N39" i="2"/>
  <c r="N16" i="2"/>
  <c r="N40" i="2"/>
  <c r="N33" i="2"/>
  <c r="N22" i="2"/>
  <c r="N21" i="2"/>
  <c r="N45" i="2"/>
  <c r="N34" i="2"/>
  <c r="N46" i="2"/>
  <c r="N27" i="2"/>
  <c r="O27" i="2" s="1"/>
  <c r="R27" i="2" s="1"/>
  <c r="N20" i="2"/>
  <c r="N32" i="2"/>
  <c r="N44" i="2"/>
  <c r="I49" i="1"/>
  <c r="D49" i="1" s="1"/>
  <c r="P49" i="1" s="1"/>
  <c r="T49" i="1" s="1"/>
  <c r="U49" i="1" s="1"/>
  <c r="I37" i="1"/>
  <c r="D37" i="1" s="1"/>
  <c r="P37" i="1" s="1"/>
  <c r="T37" i="1" s="1"/>
  <c r="U37" i="1" s="1"/>
  <c r="I25" i="1"/>
  <c r="D25" i="1" s="1"/>
  <c r="P25" i="1" s="1"/>
  <c r="T25" i="1" s="1"/>
  <c r="U25" i="1" s="1"/>
  <c r="I13" i="1"/>
  <c r="D13" i="1" s="1"/>
  <c r="P13" i="1" s="1"/>
  <c r="T13" i="1" s="1"/>
  <c r="U13" i="1" s="1"/>
  <c r="I48" i="1"/>
  <c r="D48" i="1" s="1"/>
  <c r="P48" i="1" s="1"/>
  <c r="T48" i="1" s="1"/>
  <c r="U48" i="1" s="1"/>
  <c r="V48" i="1" s="1"/>
  <c r="I36" i="1"/>
  <c r="D36" i="1" s="1"/>
  <c r="P36" i="1" s="1"/>
  <c r="T36" i="1" s="1"/>
  <c r="U36" i="1" s="1"/>
  <c r="V36" i="1" s="1"/>
  <c r="I24" i="1"/>
  <c r="D24" i="1" s="1"/>
  <c r="P24" i="1" s="1"/>
  <c r="T24" i="1" s="1"/>
  <c r="U24" i="1" s="1"/>
  <c r="V24" i="1" s="1"/>
  <c r="I12" i="1"/>
  <c r="D12" i="1" s="1"/>
  <c r="P12" i="1" s="1"/>
  <c r="T12" i="1" s="1"/>
  <c r="U12" i="1" s="1"/>
  <c r="I41" i="1"/>
  <c r="D41" i="1" s="1"/>
  <c r="P41" i="1" s="1"/>
  <c r="T41" i="1" s="1"/>
  <c r="U41" i="1" s="1"/>
  <c r="I29" i="1"/>
  <c r="D29" i="1" s="1"/>
  <c r="P29" i="1" s="1"/>
  <c r="T29" i="1" s="1"/>
  <c r="U29" i="1" s="1"/>
  <c r="V29" i="1" s="1"/>
  <c r="I17" i="1"/>
  <c r="D17" i="1" s="1"/>
  <c r="P17" i="1" s="1"/>
  <c r="T17" i="1" s="1"/>
  <c r="U17" i="1" s="1"/>
  <c r="I52" i="1"/>
  <c r="D52" i="1" s="1"/>
  <c r="P52" i="1" s="1"/>
  <c r="T52" i="1" s="1"/>
  <c r="U52" i="1" s="1"/>
  <c r="I40" i="1"/>
  <c r="D40" i="1" s="1"/>
  <c r="P40" i="1" s="1"/>
  <c r="T40" i="1" s="1"/>
  <c r="U40" i="1" s="1"/>
  <c r="I28" i="1"/>
  <c r="D28" i="1" s="1"/>
  <c r="P28" i="1" s="1"/>
  <c r="T28" i="1" s="1"/>
  <c r="U28" i="1" s="1"/>
  <c r="I16" i="1"/>
  <c r="D16" i="1" s="1"/>
  <c r="P16" i="1" s="1"/>
  <c r="T16" i="1" s="1"/>
  <c r="U16" i="1" s="1"/>
  <c r="I51" i="1"/>
  <c r="D51" i="1" s="1"/>
  <c r="P51" i="1" s="1"/>
  <c r="T51" i="1" s="1"/>
  <c r="U51" i="1" s="1"/>
  <c r="I39" i="1"/>
  <c r="D39" i="1" s="1"/>
  <c r="P39" i="1" s="1"/>
  <c r="T39" i="1" s="1"/>
  <c r="U39" i="1" s="1"/>
  <c r="I27" i="1"/>
  <c r="D27" i="1" s="1"/>
  <c r="P27" i="1" s="1"/>
  <c r="T27" i="1" s="1"/>
  <c r="U27" i="1" s="1"/>
  <c r="I15" i="1"/>
  <c r="D15" i="1" s="1"/>
  <c r="P15" i="1" s="1"/>
  <c r="T15" i="1" s="1"/>
  <c r="U15" i="1" s="1"/>
  <c r="I50" i="1"/>
  <c r="D50" i="1" s="1"/>
  <c r="P50" i="1" s="1"/>
  <c r="T50" i="1" s="1"/>
  <c r="U50" i="1" s="1"/>
  <c r="I38" i="1"/>
  <c r="D38" i="1" s="1"/>
  <c r="P38" i="1" s="1"/>
  <c r="T38" i="1" s="1"/>
  <c r="U38" i="1" s="1"/>
  <c r="I26" i="1"/>
  <c r="D26" i="1" s="1"/>
  <c r="P26" i="1" s="1"/>
  <c r="T26" i="1" s="1"/>
  <c r="U26" i="1" s="1"/>
  <c r="I14" i="1"/>
  <c r="D14" i="1" s="1"/>
  <c r="P14" i="1" s="1"/>
  <c r="T14" i="1" s="1"/>
  <c r="U14" i="1" s="1"/>
  <c r="V44" i="1"/>
  <c r="V43" i="1"/>
  <c r="U47" i="1"/>
  <c r="V47" i="1" s="1"/>
  <c r="U23" i="1"/>
  <c r="V23" i="1"/>
  <c r="U46" i="1"/>
  <c r="V46" i="1" s="1"/>
  <c r="U22" i="1"/>
  <c r="V22" i="1" s="1"/>
  <c r="U21" i="1"/>
  <c r="V21" i="1"/>
  <c r="U20" i="1"/>
  <c r="V20" i="1" s="1"/>
  <c r="U35" i="1"/>
  <c r="V35" i="1" s="1"/>
  <c r="U34" i="1"/>
  <c r="V34" i="1" s="1"/>
  <c r="U33" i="1"/>
  <c r="V33" i="1" s="1"/>
  <c r="U32" i="1"/>
  <c r="V32" i="1" s="1"/>
  <c r="U31" i="1"/>
  <c r="V31" i="1" s="1"/>
  <c r="V11" i="1"/>
  <c r="U42" i="1"/>
  <c r="V42" i="1" s="1"/>
  <c r="U30" i="1"/>
  <c r="V30" i="1" s="1"/>
  <c r="U18" i="1"/>
  <c r="V18" i="1" s="1"/>
  <c r="V45" i="1"/>
  <c r="V19" i="1"/>
  <c r="O29" i="2" l="1"/>
  <c r="R29" i="2" s="1"/>
  <c r="S29" i="2" s="1"/>
  <c r="T29" i="2" s="1"/>
  <c r="R23" i="4"/>
  <c r="S23" i="4" s="1"/>
  <c r="T23" i="4" s="1"/>
  <c r="P48" i="4"/>
  <c r="R48" i="4" s="1"/>
  <c r="S48" i="4" s="1"/>
  <c r="T48" i="4" s="1"/>
  <c r="R36" i="4"/>
  <c r="S36" i="4" s="1"/>
  <c r="T36" i="4" s="1"/>
  <c r="P27" i="4"/>
  <c r="R27" i="4" s="1"/>
  <c r="S27" i="4" s="1"/>
  <c r="T27" i="4" s="1"/>
  <c r="P26" i="4"/>
  <c r="R26" i="4" s="1"/>
  <c r="S26" i="4" s="1"/>
  <c r="T26" i="4" s="1"/>
  <c r="R24" i="4"/>
  <c r="S24" i="4" s="1"/>
  <c r="T24" i="4" s="1"/>
  <c r="M52" i="4"/>
  <c r="N12" i="4"/>
  <c r="S18" i="4"/>
  <c r="T18" i="4" s="1"/>
  <c r="S32" i="4"/>
  <c r="T32" i="4" s="1"/>
  <c r="S41" i="4"/>
  <c r="T41" i="4" s="1"/>
  <c r="S37" i="4"/>
  <c r="T37" i="4" s="1"/>
  <c r="S20" i="4"/>
  <c r="T20" i="4" s="1"/>
  <c r="S25" i="4"/>
  <c r="T25" i="4" s="1"/>
  <c r="S29" i="4"/>
  <c r="T29" i="4" s="1"/>
  <c r="S31" i="4"/>
  <c r="T31" i="4" s="1"/>
  <c r="S45" i="4"/>
  <c r="T45" i="4" s="1"/>
  <c r="S35" i="4"/>
  <c r="T35" i="4" s="1"/>
  <c r="S19" i="4"/>
  <c r="T19" i="4" s="1"/>
  <c r="S21" i="4"/>
  <c r="T21" i="4" s="1"/>
  <c r="S33" i="4"/>
  <c r="T33" i="4" s="1"/>
  <c r="S22" i="4"/>
  <c r="T22" i="4" s="1"/>
  <c r="S39" i="4"/>
  <c r="T39" i="4" s="1"/>
  <c r="S38" i="4"/>
  <c r="T38" i="4" s="1"/>
  <c r="S42" i="4"/>
  <c r="T42" i="4" s="1"/>
  <c r="S17" i="4"/>
  <c r="T17" i="4" s="1"/>
  <c r="S50" i="4"/>
  <c r="T50" i="4" s="1"/>
  <c r="S11" i="4"/>
  <c r="T11" i="4" s="1"/>
  <c r="S49" i="4"/>
  <c r="T49" i="4" s="1"/>
  <c r="S34" i="4"/>
  <c r="T34" i="4" s="1"/>
  <c r="S43" i="4"/>
  <c r="T43" i="4" s="1"/>
  <c r="S30" i="4"/>
  <c r="T30" i="4" s="1"/>
  <c r="S46" i="4"/>
  <c r="T46" i="4" s="1"/>
  <c r="S44" i="4"/>
  <c r="T44" i="4"/>
  <c r="S14" i="4"/>
  <c r="T14" i="4" s="1"/>
  <c r="S28" i="4"/>
  <c r="T28" i="4" s="1"/>
  <c r="S13" i="4"/>
  <c r="T13" i="4" s="1"/>
  <c r="S47" i="4"/>
  <c r="T47" i="4" s="1"/>
  <c r="S16" i="4"/>
  <c r="T16" i="4" s="1"/>
  <c r="S51" i="4"/>
  <c r="T51" i="4" s="1"/>
  <c r="S40" i="4"/>
  <c r="T40" i="4" s="1"/>
  <c r="O34" i="2"/>
  <c r="O20" i="2"/>
  <c r="R20" i="2" s="1"/>
  <c r="S20" i="2" s="1"/>
  <c r="T20" i="2" s="1"/>
  <c r="O24" i="2"/>
  <c r="R24" i="2" s="1"/>
  <c r="S24" i="2" s="1"/>
  <c r="T24" i="2" s="1"/>
  <c r="O15" i="2"/>
  <c r="R15" i="2" s="1"/>
  <c r="S15" i="2" s="1"/>
  <c r="T15" i="2" s="1"/>
  <c r="O16" i="2"/>
  <c r="R16" i="2" s="1"/>
  <c r="S16" i="2" s="1"/>
  <c r="T16" i="2" s="1"/>
  <c r="O12" i="2"/>
  <c r="R12" i="2" s="1"/>
  <c r="S12" i="2" s="1"/>
  <c r="T12" i="2" s="1"/>
  <c r="M52" i="2"/>
  <c r="O17" i="2"/>
  <c r="R17" i="2" s="1"/>
  <c r="S17" i="2" s="1"/>
  <c r="T17" i="2" s="1"/>
  <c r="O30" i="2"/>
  <c r="R30" i="2" s="1"/>
  <c r="S30" i="2" s="1"/>
  <c r="O18" i="2"/>
  <c r="R18" i="2" s="1"/>
  <c r="S18" i="2" s="1"/>
  <c r="R10" i="2"/>
  <c r="S10" i="2" s="1"/>
  <c r="N51" i="2"/>
  <c r="O37" i="2"/>
  <c r="R37" i="2" s="1"/>
  <c r="S37" i="2" s="1"/>
  <c r="T37" i="2" s="1"/>
  <c r="P32" i="2"/>
  <c r="O22" i="2"/>
  <c r="R22" i="2" s="1"/>
  <c r="S22" i="2" s="1"/>
  <c r="T22" i="2" s="1"/>
  <c r="O36" i="2"/>
  <c r="R36" i="2" s="1"/>
  <c r="S36" i="2" s="1"/>
  <c r="T36" i="2" s="1"/>
  <c r="O40" i="2"/>
  <c r="R40" i="2" s="1"/>
  <c r="S40" i="2" s="1"/>
  <c r="T40" i="2" s="1"/>
  <c r="P31" i="2"/>
  <c r="O21" i="2"/>
  <c r="R21" i="2" s="1"/>
  <c r="S21" i="2" s="1"/>
  <c r="T21" i="2" s="1"/>
  <c r="O33" i="2"/>
  <c r="R33" i="2" s="1"/>
  <c r="S33" i="2" s="1"/>
  <c r="T33" i="2" s="1"/>
  <c r="U11" i="3"/>
  <c r="P50" i="2"/>
  <c r="P43" i="2"/>
  <c r="P46" i="2"/>
  <c r="P47" i="2"/>
  <c r="P39" i="2"/>
  <c r="O39" i="2" s="1"/>
  <c r="P38" i="2"/>
  <c r="P44" i="2"/>
  <c r="R34" i="2"/>
  <c r="S34" i="2" s="1"/>
  <c r="T34" i="2" s="1"/>
  <c r="P45" i="2"/>
  <c r="N28" i="2"/>
  <c r="O28" i="2" s="1"/>
  <c r="R28" i="2" s="1"/>
  <c r="T19" i="2"/>
  <c r="S27" i="2"/>
  <c r="T27" i="2" s="1"/>
  <c r="N14" i="2"/>
  <c r="N47" i="2"/>
  <c r="N50" i="2"/>
  <c r="N35" i="2"/>
  <c r="O35" i="2" s="1"/>
  <c r="R35" i="2" s="1"/>
  <c r="N38" i="2"/>
  <c r="N23" i="2"/>
  <c r="O23" i="2" s="1"/>
  <c r="R23" i="2" s="1"/>
  <c r="N26" i="2"/>
  <c r="N11" i="2"/>
  <c r="O11" i="2" s="1"/>
  <c r="R11" i="2" s="1"/>
  <c r="D52" i="2"/>
  <c r="V49" i="1"/>
  <c r="V25" i="1"/>
  <c r="V37" i="1"/>
  <c r="V39" i="1"/>
  <c r="V40" i="1"/>
  <c r="V14" i="1"/>
  <c r="V52" i="1"/>
  <c r="V41" i="1"/>
  <c r="V38" i="1"/>
  <c r="V51" i="1"/>
  <c r="V13" i="1"/>
  <c r="V26" i="1"/>
  <c r="V50" i="1"/>
  <c r="V27" i="1"/>
  <c r="D53" i="1"/>
  <c r="V15" i="1"/>
  <c r="V17" i="1"/>
  <c r="V28" i="1"/>
  <c r="V16" i="1"/>
  <c r="P53" i="1"/>
  <c r="T53" i="1"/>
  <c r="U53" i="1"/>
  <c r="V12" i="1"/>
  <c r="T18" i="2" l="1"/>
  <c r="O38" i="2"/>
  <c r="R38" i="2" s="1"/>
  <c r="S38" i="2" s="1"/>
  <c r="T38" i="2" s="1"/>
  <c r="P12" i="4"/>
  <c r="P52" i="4" s="1"/>
  <c r="N52" i="4"/>
  <c r="N52" i="2"/>
  <c r="O14" i="2"/>
  <c r="R14" i="2" s="1"/>
  <c r="S14" i="2" s="1"/>
  <c r="T14" i="2" s="1"/>
  <c r="O26" i="2"/>
  <c r="R26" i="2" s="1"/>
  <c r="S26" i="2" s="1"/>
  <c r="T26" i="2" s="1"/>
  <c r="O31" i="2"/>
  <c r="R31" i="2" s="1"/>
  <c r="O50" i="2"/>
  <c r="R50" i="2" s="1"/>
  <c r="S50" i="2" s="1"/>
  <c r="T50" i="2" s="1"/>
  <c r="O46" i="2"/>
  <c r="R46" i="2" s="1"/>
  <c r="S46" i="2" s="1"/>
  <c r="T46" i="2" s="1"/>
  <c r="O43" i="2"/>
  <c r="R43" i="2" s="1"/>
  <c r="O45" i="2"/>
  <c r="R45" i="2" s="1"/>
  <c r="S45" i="2" s="1"/>
  <c r="T45" i="2" s="1"/>
  <c r="O32" i="2"/>
  <c r="R32" i="2" s="1"/>
  <c r="S32" i="2" s="1"/>
  <c r="T32" i="2" s="1"/>
  <c r="O47" i="2"/>
  <c r="R47" i="2" s="1"/>
  <c r="S47" i="2" s="1"/>
  <c r="T47" i="2" s="1"/>
  <c r="P41" i="2"/>
  <c r="P51" i="2" s="1"/>
  <c r="P42" i="2"/>
  <c r="O44" i="2"/>
  <c r="R44" i="2" s="1"/>
  <c r="S44" i="2" s="1"/>
  <c r="T44" i="2" s="1"/>
  <c r="V11" i="3"/>
  <c r="S28" i="2"/>
  <c r="T28" i="2" s="1"/>
  <c r="P48" i="2"/>
  <c r="R39" i="2"/>
  <c r="S39" i="2" s="1"/>
  <c r="T39" i="2" s="1"/>
  <c r="P49" i="2"/>
  <c r="T30" i="2"/>
  <c r="S35" i="2"/>
  <c r="T35" i="2" s="1"/>
  <c r="S23" i="2"/>
  <c r="T23" i="2" s="1"/>
  <c r="T10" i="2"/>
  <c r="V53" i="1"/>
  <c r="R12" i="4" l="1"/>
  <c r="S12" i="4" s="1"/>
  <c r="T12" i="4" s="1"/>
  <c r="S10" i="4"/>
  <c r="S43" i="2"/>
  <c r="T43" i="2" s="1"/>
  <c r="S31" i="2"/>
  <c r="T31" i="2" s="1"/>
  <c r="O41" i="2"/>
  <c r="O51" i="2"/>
  <c r="R51" i="2" s="1"/>
  <c r="S51" i="2" s="1"/>
  <c r="T51" i="2" s="1"/>
  <c r="O42" i="2"/>
  <c r="R42" i="2" s="1"/>
  <c r="S42" i="2" s="1"/>
  <c r="T42" i="2" s="1"/>
  <c r="O49" i="2"/>
  <c r="R49" i="2" s="1"/>
  <c r="S49" i="2" s="1"/>
  <c r="T49" i="2" s="1"/>
  <c r="O48" i="2"/>
  <c r="R48" i="2" s="1"/>
  <c r="S48" i="2" s="1"/>
  <c r="T48" i="2" s="1"/>
  <c r="W11" i="3"/>
  <c r="S11" i="2"/>
  <c r="R52" i="4" l="1"/>
  <c r="S52" i="4"/>
  <c r="T10" i="4"/>
  <c r="T52" i="4" s="1"/>
  <c r="T56" i="4" s="1"/>
  <c r="R41" i="2"/>
  <c r="S41" i="2" s="1"/>
  <c r="T41" i="2" s="1"/>
  <c r="O52" i="2"/>
  <c r="T11" i="2"/>
  <c r="R52" i="2" l="1"/>
  <c r="S52" i="2"/>
  <c r="T52" i="2"/>
</calcChain>
</file>

<file path=xl/sharedStrings.xml><?xml version="1.0" encoding="utf-8"?>
<sst xmlns="http://schemas.openxmlformats.org/spreadsheetml/2006/main" count="824" uniqueCount="162">
  <si>
    <t xml:space="preserve">Заказчик: </t>
  </si>
  <si>
    <t/>
  </si>
  <si>
    <t xml:space="preserve">Наименование объекта: </t>
  </si>
  <si>
    <t xml:space="preserve">СВОДКА ЗАТРАТ 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</si>
  <si>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</si>
  <si>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</si>
  <si>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</si>
  <si>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</si>
  <si>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</si>
  <si>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</si>
  <si>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</si>
  <si>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</si>
  <si>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</si>
  <si>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</si>
  <si>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</si>
  <si>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</si>
  <si>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</si>
  <si>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</si>
  <si>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</si>
  <si>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</si>
  <si>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</si>
  <si>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</si>
  <si>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основ. з.п.</t>
  </si>
  <si>
    <t>эксп. маш.</t>
  </si>
  <si>
    <t>з.п. мех.</t>
  </si>
  <si>
    <t>материалы</t>
  </si>
  <si>
    <t>1</t>
  </si>
  <si>
    <t>ЛС-01-01-01</t>
  </si>
  <si>
    <t>Разборка звеньевого пути</t>
  </si>
  <si>
    <t>БИМ</t>
  </si>
  <si>
    <t>2</t>
  </si>
  <si>
    <t>ЛС-01-01-02</t>
  </si>
  <si>
    <t>Демонтаж водоотвода</t>
  </si>
  <si>
    <t>3</t>
  </si>
  <si>
    <t>ЛС-01-02-01</t>
  </si>
  <si>
    <t>Демонтаж смотровой эстакады</t>
  </si>
  <si>
    <t>4</t>
  </si>
  <si>
    <t>ЛС-01-02-02</t>
  </si>
  <si>
    <t>Демонтаж пешеходной эстакады</t>
  </si>
  <si>
    <t>5</t>
  </si>
  <si>
    <t>ЛС-01-02-03</t>
  </si>
  <si>
    <t>Демонтаж здания КПП</t>
  </si>
  <si>
    <t>6</t>
  </si>
  <si>
    <t>ЛС-01-02-05</t>
  </si>
  <si>
    <t>Демонтаж.Наружное электроснабжение и освещение.</t>
  </si>
  <si>
    <t>7</t>
  </si>
  <si>
    <t>ЛС-02-01-01</t>
  </si>
  <si>
    <t>Железнодорожные пути. Земляное полотно.</t>
  </si>
  <si>
    <t>8</t>
  </si>
  <si>
    <t>ЛС-02-03-01</t>
  </si>
  <si>
    <t>Железнодорожные пути. Водоотвод.</t>
  </si>
  <si>
    <t>9</t>
  </si>
  <si>
    <t>ЛС-02-04-01</t>
  </si>
  <si>
    <t>Пожарный проезд вдоль 8 пути.</t>
  </si>
  <si>
    <t>10</t>
  </si>
  <si>
    <t>ЛС-02-04-02</t>
  </si>
  <si>
    <t>Пожарный проезд вдоль 9 пути.</t>
  </si>
  <si>
    <t>11</t>
  </si>
  <si>
    <t>ЛС-02-04-03</t>
  </si>
  <si>
    <t>Пожарный проезд</t>
  </si>
  <si>
    <t>12</t>
  </si>
  <si>
    <t>ЛС-02-05-01</t>
  </si>
  <si>
    <t>Досмотровая эстакада. Опоры.</t>
  </si>
  <si>
    <t>13</t>
  </si>
  <si>
    <t>ЛС-02-05-02</t>
  </si>
  <si>
    <t>Досмотровая эстакада. Пролётное строение.</t>
  </si>
  <si>
    <t>14</t>
  </si>
  <si>
    <t>ЛС-02-05-03</t>
  </si>
  <si>
    <t>Досмотровая эстакада. Лестничные сходы.</t>
  </si>
  <si>
    <t>15</t>
  </si>
  <si>
    <t>ЛС-02-06-01</t>
  </si>
  <si>
    <t>Пешеходная эстакада. Опоры.</t>
  </si>
  <si>
    <t>16</t>
  </si>
  <si>
    <t>ЛС-02-06-02</t>
  </si>
  <si>
    <t>Пешеходная эстакада. Пролётное строение.</t>
  </si>
  <si>
    <t>17</t>
  </si>
  <si>
    <t>ЛС-02-06-03</t>
  </si>
  <si>
    <t>Пешеходная эстакада. Лестничные сходы.</t>
  </si>
  <si>
    <t>18</t>
  </si>
  <si>
    <t>ЛС-03-01-01</t>
  </si>
  <si>
    <t>Здание КПП. Конструктивные решения.</t>
  </si>
  <si>
    <t>19</t>
  </si>
  <si>
    <t>ЛС-03-01-02</t>
  </si>
  <si>
    <t>Здание КПП. Архитектурные решения.</t>
  </si>
  <si>
    <t>20</t>
  </si>
  <si>
    <t>ЛС-03-01-03</t>
  </si>
  <si>
    <t>Здание КПП. Система электроснабжения.</t>
  </si>
  <si>
    <t>21</t>
  </si>
  <si>
    <t>ЛС-03-01-04</t>
  </si>
  <si>
    <t>Здание КПП. Система водоснабжения.</t>
  </si>
  <si>
    <t>22</t>
  </si>
  <si>
    <t>ЛС-03-01-05</t>
  </si>
  <si>
    <t>Здание КПП. Система водоотведения.</t>
  </si>
  <si>
    <t>23</t>
  </si>
  <si>
    <t>ЛС-03-01-06</t>
  </si>
  <si>
    <t>Здание КПП. Отопление, вентиляция и кондиционирование воздуха.</t>
  </si>
  <si>
    <t>24</t>
  </si>
  <si>
    <t>ЛС-03-01-07</t>
  </si>
  <si>
    <t>Здание КПП. АОВ.</t>
  </si>
  <si>
    <t>25</t>
  </si>
  <si>
    <t>ЛСР-03-02-02</t>
  </si>
  <si>
    <t>Фундаментная плита под модульное здание поста ЭЦ.</t>
  </si>
  <si>
    <t>26</t>
  </si>
  <si>
    <t>ЛС-04-01-01</t>
  </si>
  <si>
    <t>Наружное электроснабжение</t>
  </si>
  <si>
    <t>27</t>
  </si>
  <si>
    <t>ЛС-04-02-01</t>
  </si>
  <si>
    <t>Наружное электроснабжение и освещение.</t>
  </si>
  <si>
    <t>28</t>
  </si>
  <si>
    <t>ЛС-04-02-02</t>
  </si>
  <si>
    <t>Конструктивные решения. Фундамент под мачту освещения.</t>
  </si>
  <si>
    <t>29</t>
  </si>
  <si>
    <t>ЛС-04-02-03</t>
  </si>
  <si>
    <t>Конструктивные решения. Эстакады освещения.</t>
  </si>
  <si>
    <t>30</t>
  </si>
  <si>
    <t>ЛС-05-01-01</t>
  </si>
  <si>
    <t>Устройство кабельных линий связи</t>
  </si>
  <si>
    <t>31</t>
  </si>
  <si>
    <t>ЛС-05-01-02</t>
  </si>
  <si>
    <t>Устройство двухсторонней парковой связи</t>
  </si>
  <si>
    <t>32</t>
  </si>
  <si>
    <t>ЛС-05-02-01</t>
  </si>
  <si>
    <t>Транспортная безопасность. Устройство оборудования Янтарь-1Ж и кабельных линий.</t>
  </si>
  <si>
    <t>33</t>
  </si>
  <si>
    <t>ЛС-05-02-02</t>
  </si>
  <si>
    <t>Конструктивные решения. Фундаменты под Янтарь-1Ж.</t>
  </si>
  <si>
    <t>34</t>
  </si>
  <si>
    <t>ЛС-05-04-01</t>
  </si>
  <si>
    <t>Автоматизированная система коммерческого осмотра</t>
  </si>
  <si>
    <t>35</t>
  </si>
  <si>
    <t>ЛС-07-01-01</t>
  </si>
  <si>
    <t>Благоустройство и озеленение. Территория проезда вдоль 9 железнодорожного пути.</t>
  </si>
  <si>
    <t>36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</si>
  <si>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</si>
  <si>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</si>
  <si>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37</t>
  </si>
  <si>
    <t>ЛС-07-01-03</t>
  </si>
  <si>
    <t>Благоустройство и озеленение. Территория модульного поста ЭЦ, КПП и досмотровой эстакады.</t>
  </si>
  <si>
    <t>38</t>
  </si>
  <si>
    <t>ЛС-09-01-01</t>
  </si>
  <si>
    <t>Наружное электроснабжение.. Пусконаладочные работы.</t>
  </si>
  <si>
    <t>39</t>
  </si>
  <si>
    <t>ЛС-09-01-02</t>
  </si>
  <si>
    <t>Здание КПП. Система электроснабжения. Пусконаладочные работы.</t>
  </si>
  <si>
    <t>40</t>
  </si>
  <si>
    <t>ЛС-09-01-04</t>
  </si>
  <si>
    <t>Наружное электроснабжение и освещение.Пусконаладочные работы.</t>
  </si>
  <si>
    <t>41</t>
  </si>
  <si>
    <t>ЛС-02-02-01</t>
  </si>
  <si>
    <t>Железнодорожные пути. Верхнее строение пути.</t>
  </si>
  <si>
    <t>42</t>
  </si>
  <si>
    <t>ЛС-03-03-01</t>
  </si>
  <si>
    <t>Электрообогрев стрелочных переводов</t>
  </si>
  <si>
    <t>Всего по сводке затрат</t>
  </si>
  <si>
    <t>Кдог</t>
  </si>
  <si>
    <t>ОЗП+ЭМ</t>
  </si>
  <si>
    <t>(ОЗП+ЭМ)*Кдог</t>
  </si>
  <si>
    <t>ОЗП+ЭМ+НР+СП</t>
  </si>
  <si>
    <t>ВСЕГО</t>
  </si>
  <si>
    <t>К ДОГ2</t>
  </si>
  <si>
    <t>свод ЛСР</t>
  </si>
  <si>
    <t>К дог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</si>
</sst>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00"/>
    <numFmt numFmtId="165" formatCode="#,##0.000000"/>
  </numFmts>
  <fonts count="23" x14ac:knownFonts="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i/>
      <sz val="9"/>
      <color rgb="FF7F7F7F"/>
      <name val="Arial"/>
      <family val="2"/>
      <charset val="204"/>
    </font>
    <font>
      <b/>
      <sz val="9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 Cyr"/>
      <charset val="204"/>
    </font>
    <font>
      <b/>
      <sz val="16"/>
      <color theme="0"/>
      <name val="Arial"/>
      <family val="2"/>
      <charset val="204"/>
    </font>
    <font>
      <i/>
      <sz val="10"/>
      <name val="Arial"/>
      <family val="2"/>
      <charset val="204"/>
    </font>
    <font>
      <sz val="20"/>
      <color rgb="FFFF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9" fillId="0" borderId="0"/>
  </cellStyleXfs>
  <cellXfs count="12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left" vertical="top" wrapText="1"/>
    </xf>
    <xf numFmtId="4" fontId="12" fillId="2" borderId="3" xfId="0" applyNumberFormat="1" applyFont="1" applyFill="1" applyBorder="1" applyAlignment="1" applyProtection="1">
      <alignment horizontal="center" vertical="center"/>
    </xf>
    <xf numFmtId="4" fontId="10" fillId="0" borderId="2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/>
    </xf>
    <xf numFmtId="4" fontId="12" fillId="0" borderId="3" xfId="0" applyNumberFormat="1" applyFont="1" applyFill="1" applyBorder="1" applyAlignment="1" applyProtection="1">
      <alignment horizontal="center" vertical="center"/>
    </xf>
    <xf numFmtId="4" fontId="16" fillId="0" borderId="3" xfId="0" applyNumberFormat="1" applyFont="1" applyFill="1" applyBorder="1" applyAlignment="1" applyProtection="1">
      <alignment horizontal="center" vertical="center"/>
    </xf>
    <xf numFmtId="2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2" fontId="12" fillId="0" borderId="3" xfId="0" applyNumberFormat="1" applyFont="1" applyFill="1" applyBorder="1" applyAlignment="1" applyProtection="1">
      <alignment horizontal="center" vertical="center"/>
    </xf>
    <xf numFmtId="2" fontId="16" fillId="0" borderId="3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6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164" fontId="11" fillId="0" borderId="0" xfId="0" applyNumberFormat="1" applyFont="1" applyFill="1" applyBorder="1" applyAlignment="1" applyProtection="1">
      <alignment horizontal="center" vertical="center"/>
    </xf>
    <xf numFmtId="164" fontId="14" fillId="2" borderId="2" xfId="0" applyNumberFormat="1" applyFont="1" applyFill="1" applyBorder="1" applyAlignment="1" applyProtection="1">
      <alignment horizontal="center" vertical="center" wrapText="1"/>
    </xf>
    <xf numFmtId="164" fontId="18" fillId="2" borderId="2" xfId="0" applyNumberFormat="1" applyFont="1" applyFill="1" applyBorder="1" applyAlignment="1" applyProtection="1">
      <alignment horizontal="center" vertical="center" wrapText="1"/>
    </xf>
    <xf numFmtId="164" fontId="12" fillId="2" borderId="3" xfId="0" applyNumberFormat="1" applyFont="1" applyFill="1" applyBorder="1" applyAlignment="1" applyProtection="1">
      <alignment horizontal="center" vertical="center"/>
    </xf>
    <xf numFmtId="164" fontId="10" fillId="0" borderId="2" xfId="0" applyNumberFormat="1" applyFont="1" applyFill="1" applyBorder="1" applyAlignment="1" applyProtection="1">
      <alignment horizontal="center" vertical="center"/>
    </xf>
    <xf numFmtId="164" fontId="18" fillId="0" borderId="0" xfId="0" applyNumberFormat="1" applyFont="1" applyFill="1" applyBorder="1" applyAlignment="1" applyProtection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 vertical="center"/>
    </xf>
    <xf numFmtId="4" fontId="14" fillId="2" borderId="2" xfId="0" applyNumberFormat="1" applyFont="1" applyFill="1" applyBorder="1" applyAlignment="1" applyProtection="1">
      <alignment horizontal="center" vertical="center" wrapText="1"/>
    </xf>
    <xf numFmtId="4" fontId="18" fillId="2" borderId="2" xfId="0" applyNumberFormat="1" applyFont="1" applyFill="1" applyBorder="1" applyAlignment="1" applyProtection="1">
      <alignment horizontal="center" vertical="center" wrapText="1"/>
    </xf>
    <xf numFmtId="4" fontId="18" fillId="0" borderId="0" xfId="0" applyNumberFormat="1" applyFont="1" applyFill="1" applyBorder="1" applyAlignment="1" applyProtection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 applyProtection="1">
      <alignment horizontal="center" vertical="center" wrapText="1"/>
    </xf>
    <xf numFmtId="164" fontId="1" fillId="0" borderId="7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4" fontId="10" fillId="0" borderId="2" xfId="1" applyNumberFormat="1" applyFont="1" applyBorder="1" applyAlignment="1">
      <alignment horizontal="right" vertical="top"/>
    </xf>
    <xf numFmtId="4" fontId="10" fillId="3" borderId="2" xfId="1" applyNumberFormat="1" applyFont="1" applyFill="1" applyBorder="1" applyAlignment="1">
      <alignment horizontal="right" vertical="top"/>
    </xf>
    <xf numFmtId="49" fontId="8" fillId="0" borderId="2" xfId="0" applyNumberFormat="1" applyFont="1" applyFill="1" applyBorder="1" applyAlignment="1" applyProtection="1">
      <alignment horizontal="center" vertical="top"/>
    </xf>
    <xf numFmtId="0" fontId="8" fillId="0" borderId="2" xfId="0" applyNumberFormat="1" applyFont="1" applyFill="1" applyBorder="1" applyAlignment="1" applyProtection="1">
      <alignment horizontal="left" vertical="top" wrapText="1"/>
    </xf>
    <xf numFmtId="4" fontId="12" fillId="2" borderId="2" xfId="0" applyNumberFormat="1" applyFont="1" applyFill="1" applyBorder="1" applyAlignment="1" applyProtection="1">
      <alignment horizontal="center" vertical="center"/>
    </xf>
    <xf numFmtId="164" fontId="12" fillId="2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/>
    </xf>
    <xf numFmtId="4" fontId="1" fillId="3" borderId="0" xfId="0" applyNumberFormat="1" applyFont="1" applyFill="1" applyBorder="1" applyAlignment="1" applyProtection="1">
      <alignment horizontal="center" vertical="center"/>
    </xf>
    <xf numFmtId="164" fontId="12" fillId="0" borderId="3" xfId="0" applyNumberFormat="1" applyFont="1" applyFill="1" applyBorder="1" applyAlignment="1" applyProtection="1">
      <alignment horizontal="center" vertical="center"/>
    </xf>
    <xf numFmtId="4" fontId="8" fillId="3" borderId="3" xfId="0" applyNumberFormat="1" applyFont="1" applyFill="1" applyBorder="1" applyAlignment="1" applyProtection="1">
      <alignment horizontal="center" vertical="center"/>
    </xf>
    <xf numFmtId="0" fontId="8" fillId="3" borderId="3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8" fillId="3" borderId="3" xfId="0" applyNumberFormat="1" applyFont="1" applyFill="1" applyBorder="1" applyAlignment="1" applyProtection="1">
      <alignment horizontal="center" vertical="top"/>
    </xf>
    <xf numFmtId="0" fontId="8" fillId="3" borderId="3" xfId="0" applyNumberFormat="1" applyFont="1" applyFill="1" applyBorder="1" applyAlignment="1" applyProtection="1">
      <alignment horizontal="left" vertical="top" wrapText="1"/>
    </xf>
    <xf numFmtId="164" fontId="8" fillId="3" borderId="3" xfId="0" applyNumberFormat="1" applyFont="1" applyFill="1" applyBorder="1" applyAlignment="1" applyProtection="1">
      <alignment horizontal="center" vertical="center"/>
    </xf>
    <xf numFmtId="0" fontId="6" fillId="3" borderId="0" xfId="0" applyNumberFormat="1" applyFont="1" applyFill="1" applyBorder="1" applyAlignment="1" applyProtection="1">
      <alignment wrapText="1"/>
    </xf>
    <xf numFmtId="0" fontId="7" fillId="3" borderId="0" xfId="0" applyNumberFormat="1" applyFont="1" applyFill="1" applyBorder="1" applyAlignment="1" applyProtection="1">
      <alignment wrapText="1"/>
    </xf>
    <xf numFmtId="4" fontId="8" fillId="4" borderId="3" xfId="0" applyNumberFormat="1" applyFont="1" applyFill="1" applyBorder="1" applyAlignment="1" applyProtection="1">
      <alignment horizontal="center" vertical="center"/>
    </xf>
    <xf numFmtId="4" fontId="12" fillId="4" borderId="3" xfId="0" applyNumberFormat="1" applyFont="1" applyFill="1" applyBorder="1" applyAlignment="1" applyProtection="1">
      <alignment horizontal="center" vertical="center"/>
    </xf>
    <xf numFmtId="4" fontId="16" fillId="4" borderId="3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 vertical="center"/>
    </xf>
    <xf numFmtId="4" fontId="8" fillId="5" borderId="3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Fill="1" applyBorder="1" applyAlignment="1" applyProtection="1">
      <alignment horizontal="center" vertical="center"/>
    </xf>
    <xf numFmtId="4" fontId="20" fillId="7" borderId="2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49" fontId="8" fillId="6" borderId="3" xfId="0" applyNumberFormat="1" applyFont="1" applyFill="1" applyBorder="1" applyAlignment="1" applyProtection="1">
      <alignment horizontal="center" vertical="center"/>
    </xf>
    <xf numFmtId="0" fontId="8" fillId="6" borderId="3" xfId="0" applyNumberFormat="1" applyFont="1" applyFill="1" applyBorder="1" applyAlignment="1" applyProtection="1">
      <alignment horizontal="left" vertical="center" wrapText="1"/>
    </xf>
    <xf numFmtId="4" fontId="8" fillId="6" borderId="3" xfId="0" applyNumberFormat="1" applyFont="1" applyFill="1" applyBorder="1" applyAlignment="1" applyProtection="1">
      <alignment horizontal="center" vertical="center"/>
    </xf>
    <xf numFmtId="4" fontId="10" fillId="6" borderId="3" xfId="0" applyNumberFormat="1" applyFont="1" applyFill="1" applyBorder="1" applyAlignment="1" applyProtection="1">
      <alignment horizontal="center" vertical="center"/>
    </xf>
    <xf numFmtId="0" fontId="8" fillId="6" borderId="3" xfId="0" applyNumberFormat="1" applyFont="1" applyFill="1" applyBorder="1" applyAlignment="1" applyProtection="1">
      <alignment horizontal="center" vertical="center"/>
    </xf>
    <xf numFmtId="0" fontId="21" fillId="6" borderId="0" xfId="0" applyNumberFormat="1" applyFont="1" applyFill="1" applyBorder="1" applyAlignment="1" applyProtection="1">
      <alignment wrapText="1"/>
    </xf>
    <xf numFmtId="0" fontId="7" fillId="6" borderId="0" xfId="0" applyNumberFormat="1" applyFont="1" applyFill="1" applyBorder="1" applyAlignment="1" applyProtection="1">
      <alignment wrapText="1"/>
    </xf>
    <xf numFmtId="165" fontId="2" fillId="0" borderId="0" xfId="0" applyNumberFormat="1" applyFont="1" applyFill="1" applyBorder="1" applyAlignment="1" applyProtection="1">
      <alignment horizontal="center" vertical="center"/>
    </xf>
    <xf numFmtId="165" fontId="12" fillId="0" borderId="3" xfId="0" applyNumberFormat="1" applyFont="1" applyFill="1" applyBorder="1" applyAlignment="1" applyProtection="1">
      <alignment horizontal="center" vertical="center"/>
    </xf>
    <xf numFmtId="165" fontId="8" fillId="0" borderId="3" xfId="0" applyNumberFormat="1" applyFont="1" applyFill="1" applyBorder="1" applyAlignment="1" applyProtection="1">
      <alignment horizontal="center" vertical="center"/>
    </xf>
    <xf numFmtId="165" fontId="8" fillId="6" borderId="3" xfId="0" applyNumberFormat="1" applyFont="1" applyFill="1" applyBorder="1" applyAlignment="1" applyProtection="1">
      <alignment horizontal="center" vertical="center"/>
    </xf>
    <xf numFmtId="165" fontId="10" fillId="0" borderId="2" xfId="0" applyNumberFormat="1" applyFont="1" applyFill="1" applyBorder="1" applyAlignment="1" applyProtection="1">
      <alignment horizontal="center" vertical="center"/>
    </xf>
    <xf numFmtId="165" fontId="10" fillId="0" borderId="0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164" fontId="22" fillId="0" borderId="3" xfId="0" applyNumberFormat="1" applyFont="1" applyFill="1" applyBorder="1" applyAlignment="1" applyProtection="1">
      <alignment horizontal="center" vertical="center" wrapText="1"/>
    </xf>
    <xf numFmtId="164" fontId="22" fillId="0" borderId="4" xfId="0" applyNumberFormat="1" applyFont="1" applyFill="1" applyBorder="1" applyAlignment="1" applyProtection="1">
      <alignment horizontal="center" vertical="center" wrapText="1"/>
    </xf>
    <xf numFmtId="165" fontId="22" fillId="0" borderId="3" xfId="0" applyNumberFormat="1" applyFont="1" applyFill="1" applyBorder="1" applyAlignment="1" applyProtection="1">
      <alignment horizontal="center" vertical="center" wrapText="1"/>
    </xf>
    <xf numFmtId="165" fontId="22" fillId="0" borderId="4" xfId="0" applyNumberFormat="1" applyFont="1" applyFill="1" applyBorder="1" applyAlignment="1" applyProtection="1">
      <alignment horizontal="center" vertical="center" wrapText="1"/>
    </xf>
    <xf numFmtId="165" fontId="22" fillId="0" borderId="7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512EA0AC-BEB9-40DA-822F-01612AF436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96FD-618D-4263-B0D5-CA3539E92A1B}">
  <sheetPr>
    <tabColor rgb="FFFF0000"/>
    <pageSetUpPr fitToPage="1"/>
  </sheetPr>
  <dimension ref="A1:EC55"/>
  <sheetViews>
    <sheetView topLeftCell="B1" zoomScale="90" zoomScaleNormal="90" workbookViewId="0">
      <pane ySplit="9" topLeftCell="A10" activePane="bottomLeft" state="frozen"/>
      <selection pane="bottomLeft" activeCell="O10" sqref="O10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4.5703125" style="1" customWidth="1"/>
    <col min="3" max="3" width="16.7109375" style="1" customWidth="1"/>
    <col min="4" max="4" width="17.140625" style="32" customWidth="1"/>
    <col min="5" max="6" width="17.140625" style="20" customWidth="1"/>
    <col min="7" max="7" width="17.140625" style="33" customWidth="1"/>
    <col min="8" max="9" width="17.140625" style="32" customWidth="1"/>
    <col min="10" max="12" width="14.140625" style="32" customWidth="1"/>
    <col min="13" max="13" width="18.85546875" style="32" customWidth="1"/>
    <col min="14" max="14" width="14.140625" style="32" customWidth="1"/>
    <col min="15" max="15" width="22.85546875" style="32" customWidth="1"/>
    <col min="16" max="16" width="25.42578125" style="55" customWidth="1"/>
    <col min="17" max="17" width="18.140625" style="32" hidden="1" customWidth="1"/>
    <col min="18" max="18" width="20.42578125" style="32" customWidth="1"/>
    <col min="19" max="19" width="16" style="32" customWidth="1"/>
    <col min="20" max="20" width="19.7109375" style="32" customWidth="1"/>
    <col min="21" max="116" width="396" style="2" hidden="1" customWidth="1"/>
    <col min="117" max="118" width="34.28515625" style="2" hidden="1" customWidth="1"/>
    <col min="119" max="119" width="396" style="2" hidden="1" customWidth="1"/>
    <col min="120" max="121" width="59.5703125" style="2" hidden="1" customWidth="1"/>
    <col min="122" max="125" width="65" style="2" hidden="1" customWidth="1"/>
    <col min="126" max="127" width="59.5703125" style="2" hidden="1" customWidth="1"/>
    <col min="128" max="131" width="65" style="2" hidden="1" customWidth="1"/>
    <col min="132" max="132" width="14.42578125" style="1" bestFit="1" customWidth="1"/>
    <col min="133" max="16384" width="9.140625" style="1"/>
  </cols>
  <sheetData>
    <row r="1" spans="1:133" customFormat="1" ht="15.75" x14ac:dyDescent="0.2">
      <c r="A1" s="3"/>
      <c r="B1" s="3"/>
      <c r="C1" s="3"/>
      <c r="D1" s="21"/>
      <c r="E1" s="13"/>
      <c r="F1" s="13"/>
      <c r="G1" s="22"/>
      <c r="H1" s="21"/>
      <c r="I1" s="21"/>
      <c r="J1" s="21"/>
      <c r="K1" s="21"/>
      <c r="L1" s="21"/>
      <c r="M1" s="21"/>
      <c r="N1" s="21"/>
      <c r="O1" s="21"/>
      <c r="P1" s="49"/>
      <c r="Q1" s="21"/>
      <c r="R1" s="21"/>
      <c r="S1" s="21"/>
      <c r="T1" s="48"/>
      <c r="EB1" s="56"/>
    </row>
    <row r="2" spans="1:133" customFormat="1" ht="13.5" customHeight="1" outlineLevel="1" x14ac:dyDescent="0.2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4" t="s">
        <v>0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</row>
    <row r="3" spans="1:133" customFormat="1" ht="13.5" customHeight="1" outlineLevel="1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AS3" s="4" t="s">
        <v>2</v>
      </c>
      <c r="AT3" s="4" t="s">
        <v>1</v>
      </c>
      <c r="AU3" s="4" t="s">
        <v>1</v>
      </c>
      <c r="AV3" s="4" t="s">
        <v>1</v>
      </c>
      <c r="AW3" s="4" t="s">
        <v>1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</row>
    <row r="4" spans="1:133" customFormat="1" ht="18" customHeight="1" outlineLevel="1" x14ac:dyDescent="0.2">
      <c r="A4" s="5"/>
      <c r="B4" s="6"/>
      <c r="C4" s="6"/>
      <c r="D4" s="6"/>
      <c r="E4" s="13"/>
      <c r="F4" s="13"/>
      <c r="G4" s="14"/>
      <c r="H4" s="6"/>
      <c r="I4" s="6"/>
      <c r="J4" s="21"/>
      <c r="K4" s="21"/>
      <c r="L4" s="21"/>
      <c r="M4" s="21"/>
      <c r="N4" s="21"/>
      <c r="O4" s="21"/>
      <c r="P4" s="48"/>
      <c r="Q4" s="48"/>
      <c r="R4" s="48"/>
      <c r="S4" s="21"/>
      <c r="T4" s="48"/>
    </row>
    <row r="5" spans="1:133" customFormat="1" ht="18" customHeight="1" outlineLevel="1" x14ac:dyDescent="0.25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BQ5" s="7" t="s">
        <v>3</v>
      </c>
      <c r="BR5" s="7" t="s">
        <v>1</v>
      </c>
      <c r="BS5" s="7" t="s">
        <v>1</v>
      </c>
      <c r="BT5" s="7" t="s">
        <v>1</v>
      </c>
      <c r="BU5" s="7" t="s">
        <v>1</v>
      </c>
      <c r="BV5" s="7" t="s">
        <v>1</v>
      </c>
      <c r="BW5" s="7" t="s">
        <v>1</v>
      </c>
      <c r="BX5" s="7" t="s">
        <v>1</v>
      </c>
      <c r="BY5" s="7" t="s">
        <v>1</v>
      </c>
      <c r="BZ5" s="7" t="s">
        <v>1</v>
      </c>
      <c r="CA5" s="7" t="s">
        <v>1</v>
      </c>
      <c r="CB5" s="7" t="s">
        <v>1</v>
      </c>
      <c r="CC5" s="7" t="s">
        <v>1</v>
      </c>
      <c r="CD5" s="7" t="s">
        <v>1</v>
      </c>
      <c r="CE5" s="7" t="s">
        <v>1</v>
      </c>
      <c r="CF5" s="7" t="s">
        <v>1</v>
      </c>
      <c r="CG5" s="7" t="s">
        <v>1</v>
      </c>
      <c r="CH5" s="7" t="s">
        <v>1</v>
      </c>
      <c r="CI5" s="7" t="s">
        <v>1</v>
      </c>
      <c r="CJ5" s="7" t="s">
        <v>1</v>
      </c>
      <c r="CK5" s="7" t="s">
        <v>1</v>
      </c>
      <c r="CL5" s="7" t="s">
        <v>1</v>
      </c>
      <c r="CM5" s="7" t="s">
        <v>1</v>
      </c>
      <c r="CN5" s="7" t="s">
        <v>1</v>
      </c>
    </row>
    <row r="6" spans="1:133" customFormat="1" ht="18" customHeight="1" x14ac:dyDescent="0.2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</row>
    <row r="7" spans="1:133" customFormat="1" ht="23.25" customHeight="1" x14ac:dyDescent="0.2">
      <c r="A7" s="111" t="s">
        <v>5</v>
      </c>
      <c r="B7" s="111" t="s">
        <v>6</v>
      </c>
      <c r="C7" s="112" t="s">
        <v>7</v>
      </c>
      <c r="D7" s="115" t="s">
        <v>8</v>
      </c>
      <c r="E7" s="115"/>
      <c r="F7" s="115"/>
      <c r="G7" s="115"/>
      <c r="H7" s="115"/>
      <c r="I7" s="115"/>
      <c r="J7" s="111" t="s">
        <v>9</v>
      </c>
      <c r="K7" s="111" t="s">
        <v>10</v>
      </c>
      <c r="L7" s="111" t="s">
        <v>11</v>
      </c>
      <c r="M7" s="111" t="s">
        <v>12</v>
      </c>
      <c r="N7" s="111" t="s">
        <v>14</v>
      </c>
      <c r="O7" s="112" t="s">
        <v>158</v>
      </c>
      <c r="P7" s="118" t="s">
        <v>161</v>
      </c>
      <c r="Q7" s="111" t="s">
        <v>15</v>
      </c>
      <c r="R7" s="111" t="s">
        <v>16</v>
      </c>
      <c r="S7" s="111" t="s">
        <v>17</v>
      </c>
      <c r="T7" s="111" t="s">
        <v>18</v>
      </c>
    </row>
    <row r="8" spans="1:133" customFormat="1" ht="25.5" customHeight="1" x14ac:dyDescent="0.2">
      <c r="A8" s="111"/>
      <c r="B8" s="111"/>
      <c r="C8" s="113"/>
      <c r="D8" s="111" t="s">
        <v>19</v>
      </c>
      <c r="E8" s="116" t="s">
        <v>20</v>
      </c>
      <c r="F8" s="117"/>
      <c r="G8" s="117"/>
      <c r="H8" s="117"/>
      <c r="I8" s="112" t="s">
        <v>21</v>
      </c>
      <c r="J8" s="111"/>
      <c r="K8" s="111"/>
      <c r="L8" s="111"/>
      <c r="M8" s="111"/>
      <c r="N8" s="111"/>
      <c r="O8" s="113"/>
      <c r="P8" s="119"/>
      <c r="Q8" s="111"/>
      <c r="R8" s="111"/>
      <c r="S8" s="111"/>
      <c r="T8" s="111"/>
    </row>
    <row r="9" spans="1:133" customFormat="1" ht="19.5" customHeight="1" x14ac:dyDescent="0.2">
      <c r="A9" s="111"/>
      <c r="B9" s="111"/>
      <c r="C9" s="114"/>
      <c r="D9" s="111"/>
      <c r="E9" s="16" t="s">
        <v>22</v>
      </c>
      <c r="F9" s="16" t="s">
        <v>23</v>
      </c>
      <c r="G9" s="15" t="s">
        <v>24</v>
      </c>
      <c r="H9" s="46" t="s">
        <v>25</v>
      </c>
      <c r="I9" s="114"/>
      <c r="J9" s="111"/>
      <c r="K9" s="111"/>
      <c r="L9" s="111"/>
      <c r="M9" s="111"/>
      <c r="N9" s="111"/>
      <c r="O9" s="114"/>
      <c r="P9" s="119"/>
      <c r="Q9" s="111"/>
      <c r="R9" s="111"/>
      <c r="S9" s="111"/>
      <c r="T9" s="111"/>
    </row>
    <row r="10" spans="1:133" s="9" customFormat="1" ht="24" x14ac:dyDescent="0.2">
      <c r="A10" s="11" t="s">
        <v>26</v>
      </c>
      <c r="B10" s="12" t="s">
        <v>27</v>
      </c>
      <c r="C10" s="12" t="s">
        <v>28</v>
      </c>
      <c r="D10" s="23">
        <f>E10+F10</f>
        <v>3485389.3</v>
      </c>
      <c r="E10" s="24">
        <v>487817.4</v>
      </c>
      <c r="F10" s="24">
        <v>2997571.9</v>
      </c>
      <c r="G10" s="25">
        <v>286705.15000000002</v>
      </c>
      <c r="H10" s="26">
        <v>41.31</v>
      </c>
      <c r="I10" s="27"/>
      <c r="J10" s="23">
        <v>774522.55</v>
      </c>
      <c r="K10" s="23">
        <v>838651.64</v>
      </c>
      <c r="L10" s="23">
        <v>497205.49</v>
      </c>
      <c r="M10" s="23">
        <f t="shared" ref="M10:M51" si="0">E10+F10+H10+I10+K10+L10</f>
        <v>4821287.74</v>
      </c>
      <c r="N10" s="23">
        <f t="shared" ref="N10:N51" si="1">M10*EC10</f>
        <v>144638.63</v>
      </c>
      <c r="O10" s="23">
        <f t="shared" ref="O10:O51" si="2">((M10+N10)-H10-I10)*P10+H10+I10</f>
        <v>14731440.640000001</v>
      </c>
      <c r="P10" s="68">
        <v>2.9665203986000002</v>
      </c>
      <c r="Q10" s="27"/>
      <c r="R10" s="23">
        <f>O10</f>
        <v>14731440.640000001</v>
      </c>
      <c r="S10" s="23">
        <f>R10*EB10</f>
        <v>2946288.13</v>
      </c>
      <c r="T10" s="23">
        <f>R10+S10</f>
        <v>17677728.77</v>
      </c>
      <c r="DO10" s="10"/>
      <c r="EB10" s="9">
        <v>0.2</v>
      </c>
      <c r="EC10" s="9">
        <v>0.03</v>
      </c>
    </row>
    <row r="11" spans="1:133" s="9" customFormat="1" ht="24" x14ac:dyDescent="0.2">
      <c r="A11" s="11" t="s">
        <v>30</v>
      </c>
      <c r="B11" s="12" t="s">
        <v>31</v>
      </c>
      <c r="C11" s="12" t="s">
        <v>32</v>
      </c>
      <c r="D11" s="23">
        <f t="shared" ref="D11:D51" si="3">E11+F11</f>
        <v>3353108.15</v>
      </c>
      <c r="E11" s="24">
        <v>2100623.5099999998</v>
      </c>
      <c r="F11" s="24">
        <v>1252484.6399999999</v>
      </c>
      <c r="G11" s="25">
        <v>272620.88</v>
      </c>
      <c r="H11" s="23">
        <v>938116.74</v>
      </c>
      <c r="I11" s="27"/>
      <c r="J11" s="23">
        <v>2373244.39</v>
      </c>
      <c r="K11" s="23">
        <v>3304223.3</v>
      </c>
      <c r="L11" s="23">
        <v>2190505.6</v>
      </c>
      <c r="M11" s="23">
        <f t="shared" si="0"/>
        <v>9785953.7899999991</v>
      </c>
      <c r="N11" s="23">
        <f t="shared" si="1"/>
        <v>293578.61</v>
      </c>
      <c r="O11" s="23">
        <f t="shared" si="2"/>
        <v>28056312.77</v>
      </c>
      <c r="P11" s="54">
        <f>P10</f>
        <v>2.9665203986000002</v>
      </c>
      <c r="Q11" s="27"/>
      <c r="R11" s="23">
        <f t="shared" ref="R11:R51" si="4">O11</f>
        <v>28056312.77</v>
      </c>
      <c r="S11" s="23">
        <f t="shared" ref="S11:S51" si="5">R11*EB11</f>
        <v>5611262.5499999998</v>
      </c>
      <c r="T11" s="23">
        <f t="shared" ref="T11:T51" si="6">R11+S11</f>
        <v>33667575.32</v>
      </c>
      <c r="DO11" s="10"/>
      <c r="EB11" s="9">
        <v>0.2</v>
      </c>
      <c r="EC11" s="9">
        <v>0.03</v>
      </c>
    </row>
    <row r="12" spans="1:133" s="9" customFormat="1" ht="36" x14ac:dyDescent="0.2">
      <c r="A12" s="11" t="s">
        <v>33</v>
      </c>
      <c r="B12" s="12" t="s">
        <v>34</v>
      </c>
      <c r="C12" s="12" t="s">
        <v>35</v>
      </c>
      <c r="D12" s="23">
        <f t="shared" si="3"/>
        <v>498735.92</v>
      </c>
      <c r="E12" s="24">
        <v>114529.85</v>
      </c>
      <c r="F12" s="24">
        <v>384206.07</v>
      </c>
      <c r="G12" s="25">
        <v>45756.97</v>
      </c>
      <c r="H12" s="23">
        <v>2977.96</v>
      </c>
      <c r="I12" s="27"/>
      <c r="J12" s="23">
        <v>160286.82</v>
      </c>
      <c r="K12" s="23">
        <v>147881.45000000001</v>
      </c>
      <c r="L12" s="23">
        <v>93366.15</v>
      </c>
      <c r="M12" s="23">
        <f t="shared" si="0"/>
        <v>742961.48</v>
      </c>
      <c r="N12" s="23">
        <f t="shared" si="1"/>
        <v>22288.84</v>
      </c>
      <c r="O12" s="23">
        <f t="shared" si="2"/>
        <v>2264274.4700000002</v>
      </c>
      <c r="P12" s="54">
        <f>P10</f>
        <v>2.9665203986000002</v>
      </c>
      <c r="Q12" s="27"/>
      <c r="R12" s="23">
        <f t="shared" si="4"/>
        <v>2264274.4700000002</v>
      </c>
      <c r="S12" s="23">
        <f t="shared" si="5"/>
        <v>452854.89</v>
      </c>
      <c r="T12" s="23">
        <f t="shared" si="6"/>
        <v>2717129.36</v>
      </c>
      <c r="DO12" s="10"/>
      <c r="EB12" s="9">
        <v>0.2</v>
      </c>
      <c r="EC12" s="9">
        <v>0.03</v>
      </c>
    </row>
    <row r="13" spans="1:133" s="9" customFormat="1" ht="36" x14ac:dyDescent="0.2">
      <c r="A13" s="11" t="s">
        <v>36</v>
      </c>
      <c r="B13" s="12" t="s">
        <v>37</v>
      </c>
      <c r="C13" s="12" t="s">
        <v>38</v>
      </c>
      <c r="D13" s="23">
        <f t="shared" si="3"/>
        <v>2094668.26</v>
      </c>
      <c r="E13" s="24">
        <v>635533.51</v>
      </c>
      <c r="F13" s="24">
        <v>1459134.75</v>
      </c>
      <c r="G13" s="25">
        <v>235193.04</v>
      </c>
      <c r="H13" s="23">
        <v>9139.8799999999992</v>
      </c>
      <c r="I13" s="27"/>
      <c r="J13" s="23">
        <v>870726.55</v>
      </c>
      <c r="K13" s="23">
        <v>806314.31</v>
      </c>
      <c r="L13" s="23">
        <v>522450.81</v>
      </c>
      <c r="M13" s="23">
        <f t="shared" si="0"/>
        <v>3432573.26</v>
      </c>
      <c r="N13" s="23">
        <f t="shared" si="1"/>
        <v>102977.2</v>
      </c>
      <c r="O13" s="23">
        <f t="shared" si="2"/>
        <v>10470308.800000001</v>
      </c>
      <c r="P13" s="54">
        <f>P10</f>
        <v>2.9665203986000002</v>
      </c>
      <c r="Q13" s="27"/>
      <c r="R13" s="23">
        <f t="shared" si="4"/>
        <v>10470308.800000001</v>
      </c>
      <c r="S13" s="23">
        <f t="shared" si="5"/>
        <v>2094061.76</v>
      </c>
      <c r="T13" s="23">
        <f t="shared" si="6"/>
        <v>12564370.560000001</v>
      </c>
      <c r="DO13" s="10"/>
      <c r="EB13" s="9">
        <v>0.2</v>
      </c>
      <c r="EC13" s="9">
        <v>0.03</v>
      </c>
    </row>
    <row r="14" spans="1:133" s="9" customFormat="1" ht="24" x14ac:dyDescent="0.2">
      <c r="A14" s="11" t="s">
        <v>39</v>
      </c>
      <c r="B14" s="12" t="s">
        <v>40</v>
      </c>
      <c r="C14" s="12" t="s">
        <v>41</v>
      </c>
      <c r="D14" s="23">
        <f t="shared" si="3"/>
        <v>295049.51</v>
      </c>
      <c r="E14" s="24">
        <v>20573.87</v>
      </c>
      <c r="F14" s="24">
        <v>274475.64</v>
      </c>
      <c r="G14" s="25">
        <v>30663.599999999999</v>
      </c>
      <c r="H14" s="27"/>
      <c r="I14" s="27"/>
      <c r="J14" s="23">
        <v>51237.47</v>
      </c>
      <c r="K14" s="23">
        <v>46626.1</v>
      </c>
      <c r="L14" s="23">
        <v>26643.48</v>
      </c>
      <c r="M14" s="23">
        <f t="shared" si="0"/>
        <v>368319.09</v>
      </c>
      <c r="N14" s="23">
        <f t="shared" si="1"/>
        <v>11049.57</v>
      </c>
      <c r="O14" s="23">
        <f t="shared" si="2"/>
        <v>1125404.8700000001</v>
      </c>
      <c r="P14" s="54">
        <f>P10</f>
        <v>2.9665203986000002</v>
      </c>
      <c r="Q14" s="27"/>
      <c r="R14" s="23">
        <f t="shared" si="4"/>
        <v>1125404.8700000001</v>
      </c>
      <c r="S14" s="23">
        <f t="shared" si="5"/>
        <v>225080.97</v>
      </c>
      <c r="T14" s="23">
        <f t="shared" si="6"/>
        <v>1350485.84</v>
      </c>
      <c r="DO14" s="10"/>
      <c r="EB14" s="9">
        <v>0.2</v>
      </c>
      <c r="EC14" s="9">
        <v>0.03</v>
      </c>
    </row>
    <row r="15" spans="1:133" s="9" customFormat="1" ht="48" x14ac:dyDescent="0.2">
      <c r="A15" s="11" t="s">
        <v>42</v>
      </c>
      <c r="B15" s="12" t="s">
        <v>43</v>
      </c>
      <c r="C15" s="12" t="s">
        <v>44</v>
      </c>
      <c r="D15" s="23">
        <f t="shared" si="3"/>
        <v>19616.18</v>
      </c>
      <c r="E15" s="24">
        <v>7733.36</v>
      </c>
      <c r="F15" s="24">
        <v>11882.82</v>
      </c>
      <c r="G15" s="25">
        <v>3442.56</v>
      </c>
      <c r="H15" s="27"/>
      <c r="I15" s="27"/>
      <c r="J15" s="23">
        <v>11175.92</v>
      </c>
      <c r="K15" s="23">
        <v>10697.76</v>
      </c>
      <c r="L15" s="23">
        <v>5556.83</v>
      </c>
      <c r="M15" s="23">
        <f t="shared" si="0"/>
        <v>35870.769999999997</v>
      </c>
      <c r="N15" s="23">
        <f t="shared" si="1"/>
        <v>1076.1199999999999</v>
      </c>
      <c r="O15" s="23">
        <f t="shared" si="2"/>
        <v>109603.7</v>
      </c>
      <c r="P15" s="54">
        <f>P10</f>
        <v>2.9665203986000002</v>
      </c>
      <c r="Q15" s="27"/>
      <c r="R15" s="23">
        <f t="shared" si="4"/>
        <v>109603.7</v>
      </c>
      <c r="S15" s="23">
        <f t="shared" si="5"/>
        <v>21920.74</v>
      </c>
      <c r="T15" s="23">
        <f t="shared" si="6"/>
        <v>131524.44</v>
      </c>
      <c r="DO15" s="10"/>
      <c r="EB15" s="9">
        <v>0.2</v>
      </c>
      <c r="EC15" s="9">
        <v>0.03</v>
      </c>
    </row>
    <row r="16" spans="1:133" s="9" customFormat="1" ht="36" x14ac:dyDescent="0.2">
      <c r="A16" s="11" t="s">
        <v>45</v>
      </c>
      <c r="B16" s="12" t="s">
        <v>46</v>
      </c>
      <c r="C16" s="12" t="s">
        <v>47</v>
      </c>
      <c r="D16" s="23">
        <f t="shared" si="3"/>
        <v>3759333.15</v>
      </c>
      <c r="E16" s="24">
        <v>27618.22</v>
      </c>
      <c r="F16" s="24">
        <v>3731714.93</v>
      </c>
      <c r="G16" s="25">
        <v>184175.79</v>
      </c>
      <c r="H16" s="23">
        <v>3375884.11</v>
      </c>
      <c r="I16" s="27"/>
      <c r="J16" s="23">
        <v>211794.01</v>
      </c>
      <c r="K16" s="23">
        <v>195533.74</v>
      </c>
      <c r="L16" s="23">
        <v>98181.22</v>
      </c>
      <c r="M16" s="23">
        <f t="shared" si="0"/>
        <v>7428932.2199999997</v>
      </c>
      <c r="N16" s="23">
        <f t="shared" si="1"/>
        <v>222867.97</v>
      </c>
      <c r="O16" s="23">
        <f t="shared" si="2"/>
        <v>16060476.380000001</v>
      </c>
      <c r="P16" s="54">
        <f>P10</f>
        <v>2.9665203986000002</v>
      </c>
      <c r="Q16" s="27"/>
      <c r="R16" s="23">
        <f t="shared" si="4"/>
        <v>16060476.380000001</v>
      </c>
      <c r="S16" s="23">
        <f t="shared" si="5"/>
        <v>3212095.28</v>
      </c>
      <c r="T16" s="23">
        <f t="shared" si="6"/>
        <v>19272571.66</v>
      </c>
      <c r="DO16" s="10"/>
      <c r="EB16" s="9">
        <v>0.2</v>
      </c>
      <c r="EC16" s="9">
        <v>0.03</v>
      </c>
    </row>
    <row r="17" spans="1:133" s="9" customFormat="1" ht="24" x14ac:dyDescent="0.2">
      <c r="A17" s="11" t="s">
        <v>48</v>
      </c>
      <c r="B17" s="12" t="s">
        <v>49</v>
      </c>
      <c r="C17" s="12" t="s">
        <v>50</v>
      </c>
      <c r="D17" s="23">
        <f t="shared" si="3"/>
        <v>15255584.199999999</v>
      </c>
      <c r="E17" s="24">
        <v>7105585.6200000001</v>
      </c>
      <c r="F17" s="24">
        <v>8149998.5800000001</v>
      </c>
      <c r="G17" s="25">
        <v>814590.28</v>
      </c>
      <c r="H17" s="23">
        <v>12030799.01</v>
      </c>
      <c r="I17" s="27"/>
      <c r="J17" s="23">
        <v>7920175.9000000004</v>
      </c>
      <c r="K17" s="23">
        <v>10511047.039999999</v>
      </c>
      <c r="L17" s="23">
        <v>6858129.2699999996</v>
      </c>
      <c r="M17" s="23">
        <f t="shared" si="0"/>
        <v>44655559.520000003</v>
      </c>
      <c r="N17" s="23">
        <f t="shared" si="1"/>
        <v>1339666.79</v>
      </c>
      <c r="O17" s="23">
        <f t="shared" si="2"/>
        <v>112786965.42</v>
      </c>
      <c r="P17" s="54">
        <f>P10</f>
        <v>2.9665203986000002</v>
      </c>
      <c r="Q17" s="27"/>
      <c r="R17" s="23">
        <f t="shared" si="4"/>
        <v>112786965.42</v>
      </c>
      <c r="S17" s="23">
        <f t="shared" si="5"/>
        <v>22557393.079999998</v>
      </c>
      <c r="T17" s="23">
        <f t="shared" si="6"/>
        <v>135344358.5</v>
      </c>
      <c r="DO17" s="10"/>
      <c r="EB17" s="9">
        <v>0.2</v>
      </c>
      <c r="EC17" s="9">
        <v>0.03</v>
      </c>
    </row>
    <row r="18" spans="1:133" s="9" customFormat="1" ht="24" x14ac:dyDescent="0.2">
      <c r="A18" s="11" t="s">
        <v>51</v>
      </c>
      <c r="B18" s="12" t="s">
        <v>52</v>
      </c>
      <c r="C18" s="12" t="s">
        <v>53</v>
      </c>
      <c r="D18" s="23">
        <f t="shared" si="3"/>
        <v>1923917.71</v>
      </c>
      <c r="E18" s="24">
        <v>379532.83</v>
      </c>
      <c r="F18" s="24">
        <v>1544384.88</v>
      </c>
      <c r="G18" s="25">
        <v>181054.38</v>
      </c>
      <c r="H18" s="23">
        <v>6388848.6799999997</v>
      </c>
      <c r="I18" s="27"/>
      <c r="J18" s="23">
        <v>560587.21</v>
      </c>
      <c r="K18" s="23">
        <v>790941.52</v>
      </c>
      <c r="L18" s="23">
        <v>697678.63</v>
      </c>
      <c r="M18" s="23">
        <f t="shared" si="0"/>
        <v>9801386.5399999991</v>
      </c>
      <c r="N18" s="23">
        <f t="shared" si="1"/>
        <v>294041.59999999998</v>
      </c>
      <c r="O18" s="23">
        <f t="shared" si="2"/>
        <v>17384492.260000002</v>
      </c>
      <c r="P18" s="54">
        <f>P10</f>
        <v>2.9665203986000002</v>
      </c>
      <c r="Q18" s="27"/>
      <c r="R18" s="23">
        <f t="shared" si="4"/>
        <v>17384492.260000002</v>
      </c>
      <c r="S18" s="23">
        <f t="shared" si="5"/>
        <v>3476898.45</v>
      </c>
      <c r="T18" s="23">
        <f t="shared" si="6"/>
        <v>20861390.710000001</v>
      </c>
      <c r="DO18" s="10"/>
      <c r="EB18" s="9">
        <v>0.2</v>
      </c>
      <c r="EC18" s="9">
        <v>0.03</v>
      </c>
    </row>
    <row r="19" spans="1:133" s="9" customFormat="1" ht="24" x14ac:dyDescent="0.2">
      <c r="A19" s="11" t="s">
        <v>54</v>
      </c>
      <c r="B19" s="12" t="s">
        <v>55</v>
      </c>
      <c r="C19" s="12" t="s">
        <v>56</v>
      </c>
      <c r="D19" s="23">
        <f t="shared" si="3"/>
        <v>936177.73</v>
      </c>
      <c r="E19" s="24">
        <v>108400.09</v>
      </c>
      <c r="F19" s="24">
        <v>827777.64</v>
      </c>
      <c r="G19" s="25">
        <v>52327.83</v>
      </c>
      <c r="H19" s="23">
        <v>1962508.08</v>
      </c>
      <c r="I19" s="27"/>
      <c r="J19" s="23">
        <v>160727.92000000001</v>
      </c>
      <c r="K19" s="23">
        <v>231502.16</v>
      </c>
      <c r="L19" s="23">
        <v>207746.81</v>
      </c>
      <c r="M19" s="23">
        <f t="shared" si="0"/>
        <v>3337934.78</v>
      </c>
      <c r="N19" s="23">
        <f t="shared" si="1"/>
        <v>100138.04</v>
      </c>
      <c r="O19" s="23">
        <f t="shared" si="2"/>
        <v>6339800.9800000004</v>
      </c>
      <c r="P19" s="54">
        <f>P10</f>
        <v>2.9665203986000002</v>
      </c>
      <c r="Q19" s="27"/>
      <c r="R19" s="23">
        <f t="shared" si="4"/>
        <v>6339800.9800000004</v>
      </c>
      <c r="S19" s="23">
        <f t="shared" si="5"/>
        <v>1267960.2</v>
      </c>
      <c r="T19" s="23">
        <f t="shared" si="6"/>
        <v>7607761.1799999997</v>
      </c>
      <c r="DO19" s="10"/>
      <c r="EB19" s="9">
        <v>0.2</v>
      </c>
      <c r="EC19" s="9">
        <v>0.03</v>
      </c>
    </row>
    <row r="20" spans="1:133" s="9" customFormat="1" x14ac:dyDescent="0.2">
      <c r="A20" s="11" t="s">
        <v>57</v>
      </c>
      <c r="B20" s="12" t="s">
        <v>58</v>
      </c>
      <c r="C20" s="12" t="s">
        <v>59</v>
      </c>
      <c r="D20" s="23">
        <f t="shared" si="3"/>
        <v>845239.3</v>
      </c>
      <c r="E20" s="24">
        <v>82707.429999999993</v>
      </c>
      <c r="F20" s="24">
        <v>762531.87</v>
      </c>
      <c r="G20" s="25">
        <v>48660</v>
      </c>
      <c r="H20" s="23">
        <v>1489858.6</v>
      </c>
      <c r="I20" s="27"/>
      <c r="J20" s="23">
        <v>131367.43</v>
      </c>
      <c r="K20" s="23">
        <v>156712.51999999999</v>
      </c>
      <c r="L20" s="23">
        <v>118248.96000000001</v>
      </c>
      <c r="M20" s="23">
        <f t="shared" si="0"/>
        <v>2610059.38</v>
      </c>
      <c r="N20" s="23">
        <f t="shared" si="1"/>
        <v>78301.78</v>
      </c>
      <c r="O20" s="23">
        <f t="shared" si="2"/>
        <v>5045240.8899999997</v>
      </c>
      <c r="P20" s="54">
        <f>P10</f>
        <v>2.9665203986000002</v>
      </c>
      <c r="Q20" s="27"/>
      <c r="R20" s="23">
        <f t="shared" si="4"/>
        <v>5045240.8899999997</v>
      </c>
      <c r="S20" s="23">
        <f t="shared" si="5"/>
        <v>1009048.18</v>
      </c>
      <c r="T20" s="23">
        <f t="shared" si="6"/>
        <v>6054289.0700000003</v>
      </c>
      <c r="DO20" s="10"/>
      <c r="EB20" s="9">
        <v>0.2</v>
      </c>
      <c r="EC20" s="9">
        <v>0.03</v>
      </c>
    </row>
    <row r="21" spans="1:133" s="9" customFormat="1" ht="24" x14ac:dyDescent="0.2">
      <c r="A21" s="11" t="s">
        <v>60</v>
      </c>
      <c r="B21" s="12" t="s">
        <v>61</v>
      </c>
      <c r="C21" s="12" t="s">
        <v>62</v>
      </c>
      <c r="D21" s="23">
        <f t="shared" si="3"/>
        <v>147628.76999999999</v>
      </c>
      <c r="E21" s="24">
        <v>36010.089999999997</v>
      </c>
      <c r="F21" s="24">
        <v>111618.68</v>
      </c>
      <c r="G21" s="25">
        <v>20017</v>
      </c>
      <c r="H21" s="23">
        <v>523235.5</v>
      </c>
      <c r="I21" s="27"/>
      <c r="J21" s="23">
        <v>56027.09</v>
      </c>
      <c r="K21" s="23">
        <v>62432.6</v>
      </c>
      <c r="L21" s="23">
        <v>36767.699999999997</v>
      </c>
      <c r="M21" s="23">
        <f t="shared" si="0"/>
        <v>770064.57</v>
      </c>
      <c r="N21" s="23">
        <f t="shared" si="1"/>
        <v>23101.94</v>
      </c>
      <c r="O21" s="23">
        <f t="shared" si="2"/>
        <v>1323991.3500000001</v>
      </c>
      <c r="P21" s="54">
        <f t="shared" ref="P21:P51" si="7">P11</f>
        <v>2.9665203986000002</v>
      </c>
      <c r="Q21" s="27"/>
      <c r="R21" s="23">
        <f t="shared" si="4"/>
        <v>1323991.3500000001</v>
      </c>
      <c r="S21" s="23">
        <f t="shared" si="5"/>
        <v>264798.27</v>
      </c>
      <c r="T21" s="23">
        <f t="shared" si="6"/>
        <v>1588789.62</v>
      </c>
      <c r="DO21" s="10"/>
      <c r="EB21" s="9">
        <v>0.2</v>
      </c>
      <c r="EC21" s="9">
        <v>0.03</v>
      </c>
    </row>
    <row r="22" spans="1:133" s="9" customFormat="1" ht="48" x14ac:dyDescent="0.2">
      <c r="A22" s="11" t="s">
        <v>63</v>
      </c>
      <c r="B22" s="12" t="s">
        <v>64</v>
      </c>
      <c r="C22" s="12" t="s">
        <v>65</v>
      </c>
      <c r="D22" s="23">
        <f t="shared" si="3"/>
        <v>720124.31</v>
      </c>
      <c r="E22" s="24">
        <v>359220.27</v>
      </c>
      <c r="F22" s="24">
        <v>360904.04</v>
      </c>
      <c r="G22" s="25">
        <v>120950.58</v>
      </c>
      <c r="H22" s="23">
        <v>2994069.66</v>
      </c>
      <c r="I22" s="27"/>
      <c r="J22" s="23">
        <v>480170.85</v>
      </c>
      <c r="K22" s="23">
        <v>447021.68</v>
      </c>
      <c r="L22" s="23">
        <v>292615.32</v>
      </c>
      <c r="M22" s="23">
        <f t="shared" si="0"/>
        <v>4453830.97</v>
      </c>
      <c r="N22" s="23">
        <f t="shared" si="1"/>
        <v>133614.93</v>
      </c>
      <c r="O22" s="23">
        <f t="shared" si="2"/>
        <v>7720852.7800000003</v>
      </c>
      <c r="P22" s="54">
        <f t="shared" si="7"/>
        <v>2.9665203986000002</v>
      </c>
      <c r="Q22" s="27"/>
      <c r="R22" s="23">
        <f t="shared" si="4"/>
        <v>7720852.7800000003</v>
      </c>
      <c r="S22" s="23">
        <f t="shared" si="5"/>
        <v>1544170.56</v>
      </c>
      <c r="T22" s="23">
        <f t="shared" si="6"/>
        <v>9265023.3399999999</v>
      </c>
      <c r="DO22" s="10"/>
      <c r="EB22" s="9">
        <v>0.2</v>
      </c>
      <c r="EC22" s="9">
        <v>0.03</v>
      </c>
    </row>
    <row r="23" spans="1:133" s="9" customFormat="1" ht="36" x14ac:dyDescent="0.2">
      <c r="A23" s="11" t="s">
        <v>66</v>
      </c>
      <c r="B23" s="12" t="s">
        <v>67</v>
      </c>
      <c r="C23" s="12" t="s">
        <v>68</v>
      </c>
      <c r="D23" s="23">
        <f t="shared" si="3"/>
        <v>490019.66</v>
      </c>
      <c r="E23" s="24">
        <v>249183.03</v>
      </c>
      <c r="F23" s="24">
        <v>240836.63</v>
      </c>
      <c r="G23" s="25">
        <v>81229</v>
      </c>
      <c r="H23" s="23">
        <v>2144400.44</v>
      </c>
      <c r="I23" s="27"/>
      <c r="J23" s="23">
        <v>330412.03000000003</v>
      </c>
      <c r="K23" s="23">
        <v>308159.52</v>
      </c>
      <c r="L23" s="23">
        <v>201947.99</v>
      </c>
      <c r="M23" s="23">
        <f t="shared" si="0"/>
        <v>3144527.61</v>
      </c>
      <c r="N23" s="23">
        <f t="shared" si="1"/>
        <v>94335.83</v>
      </c>
      <c r="O23" s="23">
        <f t="shared" si="2"/>
        <v>5391147.2599999998</v>
      </c>
      <c r="P23" s="54">
        <f t="shared" si="7"/>
        <v>2.9665203986000002</v>
      </c>
      <c r="Q23" s="27"/>
      <c r="R23" s="23">
        <f t="shared" si="4"/>
        <v>5391147.2599999998</v>
      </c>
      <c r="S23" s="23">
        <f t="shared" si="5"/>
        <v>1078229.45</v>
      </c>
      <c r="T23" s="23">
        <f t="shared" si="6"/>
        <v>6469376.71</v>
      </c>
      <c r="DO23" s="10"/>
      <c r="EB23" s="9">
        <v>0.2</v>
      </c>
      <c r="EC23" s="9">
        <v>0.03</v>
      </c>
    </row>
    <row r="24" spans="1:133" s="9" customFormat="1" ht="24" x14ac:dyDescent="0.2">
      <c r="A24" s="11" t="s">
        <v>69</v>
      </c>
      <c r="B24" s="12" t="s">
        <v>70</v>
      </c>
      <c r="C24" s="12" t="s">
        <v>71</v>
      </c>
      <c r="D24" s="23">
        <f t="shared" si="3"/>
        <v>940528.35</v>
      </c>
      <c r="E24" s="24">
        <v>382559.05</v>
      </c>
      <c r="F24" s="24">
        <v>557969.30000000005</v>
      </c>
      <c r="G24" s="25">
        <v>144298.84</v>
      </c>
      <c r="H24" s="23">
        <v>2551375.62</v>
      </c>
      <c r="I24" s="27"/>
      <c r="J24" s="23">
        <v>526857.89</v>
      </c>
      <c r="K24" s="23">
        <v>510891.21</v>
      </c>
      <c r="L24" s="23">
        <v>330356.32</v>
      </c>
      <c r="M24" s="23">
        <f t="shared" si="0"/>
        <v>4333151.5</v>
      </c>
      <c r="N24" s="23">
        <f t="shared" si="1"/>
        <v>129994.55</v>
      </c>
      <c r="O24" s="23">
        <f t="shared" si="2"/>
        <v>8222681.5999999996</v>
      </c>
      <c r="P24" s="54">
        <f t="shared" si="7"/>
        <v>2.9665203986000002</v>
      </c>
      <c r="Q24" s="27"/>
      <c r="R24" s="23">
        <f t="shared" si="4"/>
        <v>8222681.5999999996</v>
      </c>
      <c r="S24" s="23">
        <f t="shared" si="5"/>
        <v>1644536.32</v>
      </c>
      <c r="T24" s="23">
        <f t="shared" si="6"/>
        <v>9867217.9199999999</v>
      </c>
      <c r="DO24" s="10"/>
      <c r="EB24" s="9">
        <v>0.2</v>
      </c>
      <c r="EC24" s="9">
        <v>0.03</v>
      </c>
    </row>
    <row r="25" spans="1:133" s="9" customFormat="1" ht="48" x14ac:dyDescent="0.2">
      <c r="A25" s="11" t="s">
        <v>72</v>
      </c>
      <c r="B25" s="12" t="s">
        <v>73</v>
      </c>
      <c r="C25" s="12" t="s">
        <v>74</v>
      </c>
      <c r="D25" s="23">
        <f t="shared" si="3"/>
        <v>1270307.69</v>
      </c>
      <c r="E25" s="24">
        <v>662665.24</v>
      </c>
      <c r="F25" s="24">
        <v>607642.44999999995</v>
      </c>
      <c r="G25" s="25">
        <v>202944.1</v>
      </c>
      <c r="H25" s="23">
        <v>4359741.72</v>
      </c>
      <c r="I25" s="27"/>
      <c r="J25" s="23">
        <v>865609.34</v>
      </c>
      <c r="K25" s="23">
        <v>805924.68</v>
      </c>
      <c r="L25" s="23">
        <v>526689.76</v>
      </c>
      <c r="M25" s="23">
        <f t="shared" si="0"/>
        <v>6962663.8499999996</v>
      </c>
      <c r="N25" s="23">
        <f t="shared" si="1"/>
        <v>208879.92</v>
      </c>
      <c r="O25" s="23">
        <f t="shared" si="2"/>
        <v>12701009.859999999</v>
      </c>
      <c r="P25" s="54">
        <f t="shared" si="7"/>
        <v>2.9665203986000002</v>
      </c>
      <c r="Q25" s="27"/>
      <c r="R25" s="23">
        <f t="shared" si="4"/>
        <v>12701009.859999999</v>
      </c>
      <c r="S25" s="23">
        <f t="shared" si="5"/>
        <v>2540201.9700000002</v>
      </c>
      <c r="T25" s="23">
        <f t="shared" si="6"/>
        <v>15241211.83</v>
      </c>
      <c r="DO25" s="10"/>
      <c r="EB25" s="9">
        <v>0.2</v>
      </c>
      <c r="EC25" s="9">
        <v>0.03</v>
      </c>
    </row>
    <row r="26" spans="1:133" s="9" customFormat="1" ht="36" x14ac:dyDescent="0.2">
      <c r="A26" s="11" t="s">
        <v>75</v>
      </c>
      <c r="B26" s="12" t="s">
        <v>76</v>
      </c>
      <c r="C26" s="12" t="s">
        <v>77</v>
      </c>
      <c r="D26" s="23">
        <f t="shared" si="3"/>
        <v>1008979.83</v>
      </c>
      <c r="E26" s="24">
        <v>520495.89</v>
      </c>
      <c r="F26" s="24">
        <v>488483.94</v>
      </c>
      <c r="G26" s="25">
        <v>153870.44</v>
      </c>
      <c r="H26" s="23">
        <v>4583991.3899999997</v>
      </c>
      <c r="I26" s="27"/>
      <c r="J26" s="23">
        <v>674366.33</v>
      </c>
      <c r="K26" s="23">
        <v>638693.82999999996</v>
      </c>
      <c r="L26" s="23">
        <v>413547.98</v>
      </c>
      <c r="M26" s="23">
        <f t="shared" si="0"/>
        <v>6645213.0300000003</v>
      </c>
      <c r="N26" s="23">
        <f t="shared" si="1"/>
        <v>199356.39</v>
      </c>
      <c r="O26" s="23">
        <f t="shared" si="2"/>
        <v>11290042.23</v>
      </c>
      <c r="P26" s="54">
        <f t="shared" si="7"/>
        <v>2.9665203986000002</v>
      </c>
      <c r="Q26" s="27"/>
      <c r="R26" s="23">
        <f t="shared" si="4"/>
        <v>11290042.23</v>
      </c>
      <c r="S26" s="23">
        <f t="shared" si="5"/>
        <v>2258008.4500000002</v>
      </c>
      <c r="T26" s="23">
        <f t="shared" si="6"/>
        <v>13548050.68</v>
      </c>
      <c r="DO26" s="10"/>
      <c r="EB26" s="9">
        <v>0.2</v>
      </c>
      <c r="EC26" s="9">
        <v>0.03</v>
      </c>
    </row>
    <row r="27" spans="1:133" s="9" customFormat="1" ht="36" x14ac:dyDescent="0.2">
      <c r="A27" s="11" t="s">
        <v>78</v>
      </c>
      <c r="B27" s="12" t="s">
        <v>79</v>
      </c>
      <c r="C27" s="12" t="s">
        <v>80</v>
      </c>
      <c r="D27" s="23">
        <f t="shared" si="3"/>
        <v>406342</v>
      </c>
      <c r="E27" s="24">
        <v>244277.99</v>
      </c>
      <c r="F27" s="24">
        <v>162064.01</v>
      </c>
      <c r="G27" s="25">
        <v>32671.67</v>
      </c>
      <c r="H27" s="23">
        <v>1692888.86</v>
      </c>
      <c r="I27" s="27"/>
      <c r="J27" s="23">
        <v>276949.65999999997</v>
      </c>
      <c r="K27" s="23">
        <v>272140.26</v>
      </c>
      <c r="L27" s="23">
        <v>158815.07</v>
      </c>
      <c r="M27" s="23">
        <f t="shared" si="0"/>
        <v>2530186.19</v>
      </c>
      <c r="N27" s="23">
        <f t="shared" si="1"/>
        <v>75905.59</v>
      </c>
      <c r="O27" s="23">
        <f t="shared" si="2"/>
        <v>4401923.95</v>
      </c>
      <c r="P27" s="54">
        <f t="shared" si="7"/>
        <v>2.9665203986000002</v>
      </c>
      <c r="Q27" s="27"/>
      <c r="R27" s="23">
        <f t="shared" si="4"/>
        <v>4401923.95</v>
      </c>
      <c r="S27" s="23">
        <f t="shared" si="5"/>
        <v>880384.79</v>
      </c>
      <c r="T27" s="23">
        <f t="shared" si="6"/>
        <v>5282308.74</v>
      </c>
      <c r="DO27" s="10"/>
      <c r="EB27" s="9">
        <v>0.2</v>
      </c>
      <c r="EC27" s="9">
        <v>0.03</v>
      </c>
    </row>
    <row r="28" spans="1:133" s="9" customFormat="1" ht="36" x14ac:dyDescent="0.2">
      <c r="A28" s="11" t="s">
        <v>81</v>
      </c>
      <c r="B28" s="12" t="s">
        <v>82</v>
      </c>
      <c r="C28" s="12" t="s">
        <v>83</v>
      </c>
      <c r="D28" s="23">
        <f t="shared" si="3"/>
        <v>347100.61</v>
      </c>
      <c r="E28" s="24">
        <v>267632.28000000003</v>
      </c>
      <c r="F28" s="24">
        <v>79468.33</v>
      </c>
      <c r="G28" s="25">
        <v>23918.11</v>
      </c>
      <c r="H28" s="23">
        <v>1271582.77</v>
      </c>
      <c r="I28" s="27"/>
      <c r="J28" s="23">
        <v>291550.39</v>
      </c>
      <c r="K28" s="23">
        <v>298737.09999999998</v>
      </c>
      <c r="L28" s="23">
        <v>169111.96</v>
      </c>
      <c r="M28" s="23">
        <f t="shared" si="0"/>
        <v>2086532.44</v>
      </c>
      <c r="N28" s="23">
        <f t="shared" si="1"/>
        <v>62595.97</v>
      </c>
      <c r="O28" s="23">
        <f t="shared" si="2"/>
        <v>3874839.81</v>
      </c>
      <c r="P28" s="54">
        <f t="shared" si="7"/>
        <v>2.9665203986000002</v>
      </c>
      <c r="Q28" s="27"/>
      <c r="R28" s="23">
        <f t="shared" si="4"/>
        <v>3874839.81</v>
      </c>
      <c r="S28" s="23">
        <f t="shared" si="5"/>
        <v>774967.96</v>
      </c>
      <c r="T28" s="23">
        <f t="shared" si="6"/>
        <v>4649807.7699999996</v>
      </c>
      <c r="DO28" s="10"/>
      <c r="EB28" s="9">
        <v>0.2</v>
      </c>
      <c r="EC28" s="9">
        <v>0.03</v>
      </c>
    </row>
    <row r="29" spans="1:133" s="9" customFormat="1" ht="48" x14ac:dyDescent="0.2">
      <c r="A29" s="11" t="s">
        <v>84</v>
      </c>
      <c r="B29" s="12" t="s">
        <v>85</v>
      </c>
      <c r="C29" s="12" t="s">
        <v>86</v>
      </c>
      <c r="D29" s="23">
        <f t="shared" si="3"/>
        <v>98363.43</v>
      </c>
      <c r="E29" s="24">
        <v>92301.35</v>
      </c>
      <c r="F29" s="24">
        <v>6062.08</v>
      </c>
      <c r="G29" s="25">
        <v>2025.61</v>
      </c>
      <c r="H29" s="23">
        <v>400580.77</v>
      </c>
      <c r="I29" s="23">
        <v>1925882.27</v>
      </c>
      <c r="J29" s="23">
        <v>94326.96</v>
      </c>
      <c r="K29" s="23">
        <v>89845.01</v>
      </c>
      <c r="L29" s="23">
        <v>46118.01</v>
      </c>
      <c r="M29" s="23">
        <f t="shared" si="0"/>
        <v>2560789.4900000002</v>
      </c>
      <c r="N29" s="23">
        <f t="shared" si="1"/>
        <v>76823.679999999993</v>
      </c>
      <c r="O29" s="23">
        <f t="shared" si="2"/>
        <v>3249496.25</v>
      </c>
      <c r="P29" s="54">
        <f t="shared" si="7"/>
        <v>2.9665203986000002</v>
      </c>
      <c r="Q29" s="27"/>
      <c r="R29" s="23">
        <f t="shared" si="4"/>
        <v>3249496.25</v>
      </c>
      <c r="S29" s="23">
        <f t="shared" si="5"/>
        <v>649899.25</v>
      </c>
      <c r="T29" s="23">
        <f t="shared" si="6"/>
        <v>3899395.5</v>
      </c>
      <c r="DO29" s="10"/>
      <c r="EB29" s="9">
        <v>0.2</v>
      </c>
      <c r="EC29" s="9">
        <v>0.03</v>
      </c>
    </row>
    <row r="30" spans="1:133" s="9" customFormat="1" ht="36" x14ac:dyDescent="0.2">
      <c r="A30" s="11" t="s">
        <v>87</v>
      </c>
      <c r="B30" s="12" t="s">
        <v>88</v>
      </c>
      <c r="C30" s="12" t="s">
        <v>89</v>
      </c>
      <c r="D30" s="23">
        <f t="shared" si="3"/>
        <v>16395.080000000002</v>
      </c>
      <c r="E30" s="24">
        <v>13842.09</v>
      </c>
      <c r="F30" s="24">
        <v>2552.9899999999998</v>
      </c>
      <c r="G30" s="25">
        <v>1045.78</v>
      </c>
      <c r="H30" s="23">
        <v>52027.5</v>
      </c>
      <c r="I30" s="23">
        <v>19933.009999999998</v>
      </c>
      <c r="J30" s="23">
        <v>14887.87</v>
      </c>
      <c r="K30" s="23">
        <v>18014.32</v>
      </c>
      <c r="L30" s="23">
        <v>10719.27</v>
      </c>
      <c r="M30" s="23">
        <f t="shared" si="0"/>
        <v>117089.18</v>
      </c>
      <c r="N30" s="23">
        <f t="shared" si="1"/>
        <v>3512.68</v>
      </c>
      <c r="O30" s="23">
        <f t="shared" si="2"/>
        <v>216256.07</v>
      </c>
      <c r="P30" s="54">
        <f t="shared" si="7"/>
        <v>2.9665203986000002</v>
      </c>
      <c r="Q30" s="27"/>
      <c r="R30" s="23">
        <f t="shared" si="4"/>
        <v>216256.07</v>
      </c>
      <c r="S30" s="23">
        <f t="shared" si="5"/>
        <v>43251.21</v>
      </c>
      <c r="T30" s="23">
        <f t="shared" si="6"/>
        <v>259507.28</v>
      </c>
      <c r="DO30" s="10"/>
      <c r="EB30" s="9">
        <v>0.2</v>
      </c>
      <c r="EC30" s="9">
        <v>0.03</v>
      </c>
    </row>
    <row r="31" spans="1:133" s="9" customFormat="1" ht="36" x14ac:dyDescent="0.2">
      <c r="A31" s="11" t="s">
        <v>90</v>
      </c>
      <c r="B31" s="12" t="s">
        <v>91</v>
      </c>
      <c r="C31" s="12" t="s">
        <v>92</v>
      </c>
      <c r="D31" s="23">
        <f t="shared" si="3"/>
        <v>4373.3100000000004</v>
      </c>
      <c r="E31" s="24">
        <v>4293.3900000000003</v>
      </c>
      <c r="F31" s="28">
        <v>79.92</v>
      </c>
      <c r="G31" s="29">
        <v>58.87</v>
      </c>
      <c r="H31" s="23">
        <v>25816.07</v>
      </c>
      <c r="I31" s="27"/>
      <c r="J31" s="23">
        <v>4352.26</v>
      </c>
      <c r="K31" s="23">
        <v>5266.23</v>
      </c>
      <c r="L31" s="23">
        <v>3133.63</v>
      </c>
      <c r="M31" s="23">
        <f t="shared" si="0"/>
        <v>38589.24</v>
      </c>
      <c r="N31" s="23">
        <f t="shared" si="1"/>
        <v>1157.68</v>
      </c>
      <c r="O31" s="23">
        <f t="shared" si="2"/>
        <v>67142.22</v>
      </c>
      <c r="P31" s="54">
        <f t="shared" si="7"/>
        <v>2.9665203986000002</v>
      </c>
      <c r="Q31" s="27"/>
      <c r="R31" s="23">
        <f t="shared" si="4"/>
        <v>67142.22</v>
      </c>
      <c r="S31" s="23">
        <f t="shared" si="5"/>
        <v>13428.44</v>
      </c>
      <c r="T31" s="23">
        <f t="shared" si="6"/>
        <v>80570.66</v>
      </c>
      <c r="DO31" s="10"/>
      <c r="EB31" s="9">
        <v>0.2</v>
      </c>
      <c r="EC31" s="9">
        <v>0.03</v>
      </c>
    </row>
    <row r="32" spans="1:133" s="9" customFormat="1" ht="60" x14ac:dyDescent="0.2">
      <c r="A32" s="11" t="s">
        <v>93</v>
      </c>
      <c r="B32" s="12" t="s">
        <v>94</v>
      </c>
      <c r="C32" s="12" t="s">
        <v>95</v>
      </c>
      <c r="D32" s="23">
        <f t="shared" si="3"/>
        <v>31833.9</v>
      </c>
      <c r="E32" s="24">
        <v>30503.58</v>
      </c>
      <c r="F32" s="24">
        <v>1330.32</v>
      </c>
      <c r="G32" s="29">
        <v>381.33</v>
      </c>
      <c r="H32" s="23">
        <v>33433.910000000003</v>
      </c>
      <c r="I32" s="23">
        <v>270031.44</v>
      </c>
      <c r="J32" s="23">
        <v>30884.91</v>
      </c>
      <c r="K32" s="23">
        <v>35624.57</v>
      </c>
      <c r="L32" s="23">
        <v>20736.23</v>
      </c>
      <c r="M32" s="23">
        <f t="shared" si="0"/>
        <v>391660.05</v>
      </c>
      <c r="N32" s="23">
        <f t="shared" si="1"/>
        <v>11749.8</v>
      </c>
      <c r="O32" s="23">
        <f t="shared" si="2"/>
        <v>599952.75</v>
      </c>
      <c r="P32" s="54">
        <f t="shared" si="7"/>
        <v>2.9665203986000002</v>
      </c>
      <c r="Q32" s="27"/>
      <c r="R32" s="23">
        <f t="shared" si="4"/>
        <v>599952.75</v>
      </c>
      <c r="S32" s="23">
        <f t="shared" si="5"/>
        <v>119990.55</v>
      </c>
      <c r="T32" s="23">
        <f t="shared" si="6"/>
        <v>719943.3</v>
      </c>
      <c r="DO32" s="10"/>
      <c r="EB32" s="9">
        <v>0.2</v>
      </c>
      <c r="EC32" s="9">
        <v>0.03</v>
      </c>
    </row>
    <row r="33" spans="1:133" s="9" customFormat="1" x14ac:dyDescent="0.2">
      <c r="A33" s="11" t="s">
        <v>96</v>
      </c>
      <c r="B33" s="12" t="s">
        <v>97</v>
      </c>
      <c r="C33" s="12" t="s">
        <v>98</v>
      </c>
      <c r="D33" s="23">
        <f t="shared" si="3"/>
        <v>4049.33</v>
      </c>
      <c r="E33" s="24">
        <v>3807.68</v>
      </c>
      <c r="F33" s="28">
        <v>241.65</v>
      </c>
      <c r="G33" s="29">
        <v>77.16</v>
      </c>
      <c r="H33" s="23">
        <v>3415.02</v>
      </c>
      <c r="I33" s="23">
        <v>11957.73</v>
      </c>
      <c r="J33" s="23">
        <v>3884.84</v>
      </c>
      <c r="K33" s="23">
        <v>3752.87</v>
      </c>
      <c r="L33" s="23">
        <v>1970.25</v>
      </c>
      <c r="M33" s="23">
        <f t="shared" si="0"/>
        <v>25145.200000000001</v>
      </c>
      <c r="N33" s="23">
        <f t="shared" si="1"/>
        <v>754.36</v>
      </c>
      <c r="O33" s="23">
        <f t="shared" si="2"/>
        <v>46600.75</v>
      </c>
      <c r="P33" s="54">
        <f t="shared" si="7"/>
        <v>2.9665203986000002</v>
      </c>
      <c r="Q33" s="27"/>
      <c r="R33" s="23">
        <f t="shared" si="4"/>
        <v>46600.75</v>
      </c>
      <c r="S33" s="23">
        <f t="shared" si="5"/>
        <v>9320.15</v>
      </c>
      <c r="T33" s="23">
        <f t="shared" si="6"/>
        <v>55920.9</v>
      </c>
      <c r="DO33" s="10"/>
      <c r="EB33" s="9">
        <v>0.2</v>
      </c>
      <c r="EC33" s="9">
        <v>0.03</v>
      </c>
    </row>
    <row r="34" spans="1:133" s="9" customFormat="1" ht="48" x14ac:dyDescent="0.2">
      <c r="A34" s="11" t="s">
        <v>99</v>
      </c>
      <c r="B34" s="12" t="s">
        <v>100</v>
      </c>
      <c r="C34" s="12" t="s">
        <v>101</v>
      </c>
      <c r="D34" s="23">
        <f t="shared" si="3"/>
        <v>91214.82</v>
      </c>
      <c r="E34" s="24">
        <v>32626.47</v>
      </c>
      <c r="F34" s="24">
        <v>58588.35</v>
      </c>
      <c r="G34" s="25">
        <v>7334.58</v>
      </c>
      <c r="H34" s="23">
        <v>414026.72</v>
      </c>
      <c r="I34" s="27"/>
      <c r="J34" s="23">
        <v>39961.050000000003</v>
      </c>
      <c r="K34" s="23">
        <v>41360.660000000003</v>
      </c>
      <c r="L34" s="23">
        <v>24200.11</v>
      </c>
      <c r="M34" s="23">
        <f t="shared" si="0"/>
        <v>570802.31000000006</v>
      </c>
      <c r="N34" s="23">
        <f t="shared" si="1"/>
        <v>17124.07</v>
      </c>
      <c r="O34" s="23">
        <f t="shared" si="2"/>
        <v>929903.61</v>
      </c>
      <c r="P34" s="54">
        <f t="shared" si="7"/>
        <v>2.9665203986000002</v>
      </c>
      <c r="Q34" s="27"/>
      <c r="R34" s="23">
        <f t="shared" si="4"/>
        <v>929903.61</v>
      </c>
      <c r="S34" s="23">
        <f t="shared" si="5"/>
        <v>185980.72</v>
      </c>
      <c r="T34" s="23">
        <f t="shared" si="6"/>
        <v>1115884.33</v>
      </c>
      <c r="DO34" s="10"/>
      <c r="EB34" s="9">
        <v>0.2</v>
      </c>
      <c r="EC34" s="9">
        <v>0.03</v>
      </c>
    </row>
    <row r="35" spans="1:133" s="9" customFormat="1" ht="24" x14ac:dyDescent="0.2">
      <c r="A35" s="11" t="s">
        <v>102</v>
      </c>
      <c r="B35" s="12" t="s">
        <v>103</v>
      </c>
      <c r="C35" s="12" t="s">
        <v>104</v>
      </c>
      <c r="D35" s="23">
        <f t="shared" si="3"/>
        <v>787745.27</v>
      </c>
      <c r="E35" s="24">
        <v>504042.76</v>
      </c>
      <c r="F35" s="24">
        <v>283702.51</v>
      </c>
      <c r="G35" s="25">
        <v>38735.82</v>
      </c>
      <c r="H35" s="23">
        <v>16093406.539999999</v>
      </c>
      <c r="I35" s="27"/>
      <c r="J35" s="23">
        <v>542778.57999999996</v>
      </c>
      <c r="K35" s="23">
        <v>531887.34</v>
      </c>
      <c r="L35" s="23">
        <v>277441.8</v>
      </c>
      <c r="M35" s="23">
        <f t="shared" si="0"/>
        <v>17690480.949999999</v>
      </c>
      <c r="N35" s="23">
        <f t="shared" si="1"/>
        <v>530714.43000000005</v>
      </c>
      <c r="O35" s="23">
        <f t="shared" si="2"/>
        <v>22405535.539999999</v>
      </c>
      <c r="P35" s="54">
        <f t="shared" si="7"/>
        <v>2.9665203986000002</v>
      </c>
      <c r="Q35" s="27"/>
      <c r="R35" s="23">
        <f t="shared" si="4"/>
        <v>22405535.539999999</v>
      </c>
      <c r="S35" s="23">
        <f t="shared" si="5"/>
        <v>4481107.1100000003</v>
      </c>
      <c r="T35" s="23">
        <f t="shared" si="6"/>
        <v>26886642.649999999</v>
      </c>
      <c r="DO35" s="10"/>
      <c r="EB35" s="9">
        <v>0.2</v>
      </c>
      <c r="EC35" s="9">
        <v>0.03</v>
      </c>
    </row>
    <row r="36" spans="1:133" s="9" customFormat="1" ht="36" x14ac:dyDescent="0.2">
      <c r="A36" s="11" t="s">
        <v>105</v>
      </c>
      <c r="B36" s="12" t="s">
        <v>106</v>
      </c>
      <c r="C36" s="12" t="s">
        <v>107</v>
      </c>
      <c r="D36" s="23">
        <f t="shared" si="3"/>
        <v>1003821.97</v>
      </c>
      <c r="E36" s="24">
        <v>465327.25</v>
      </c>
      <c r="F36" s="24">
        <v>538494.71999999997</v>
      </c>
      <c r="G36" s="25">
        <v>154166.06</v>
      </c>
      <c r="H36" s="23">
        <v>18796642.609999999</v>
      </c>
      <c r="I36" s="27"/>
      <c r="J36" s="23">
        <v>619493.31000000006</v>
      </c>
      <c r="K36" s="23">
        <v>622263.64</v>
      </c>
      <c r="L36" s="23">
        <v>347794.37</v>
      </c>
      <c r="M36" s="23">
        <f t="shared" si="0"/>
        <v>20770522.59</v>
      </c>
      <c r="N36" s="23">
        <f t="shared" si="1"/>
        <v>623115.68000000005</v>
      </c>
      <c r="O36" s="23">
        <f t="shared" si="2"/>
        <v>26500683.210000001</v>
      </c>
      <c r="P36" s="54">
        <f t="shared" si="7"/>
        <v>2.9665203986000002</v>
      </c>
      <c r="Q36" s="27"/>
      <c r="R36" s="23">
        <f t="shared" si="4"/>
        <v>26500683.210000001</v>
      </c>
      <c r="S36" s="23">
        <f t="shared" si="5"/>
        <v>5300136.6399999997</v>
      </c>
      <c r="T36" s="23">
        <f t="shared" si="6"/>
        <v>31800819.850000001</v>
      </c>
      <c r="DO36" s="10"/>
      <c r="EB36" s="9">
        <v>0.2</v>
      </c>
      <c r="EC36" s="9">
        <v>0.03</v>
      </c>
    </row>
    <row r="37" spans="1:133" s="9" customFormat="1" ht="48" x14ac:dyDescent="0.2">
      <c r="A37" s="11" t="s">
        <v>108</v>
      </c>
      <c r="B37" s="12" t="s">
        <v>109</v>
      </c>
      <c r="C37" s="12" t="s">
        <v>110</v>
      </c>
      <c r="D37" s="23">
        <f t="shared" si="3"/>
        <v>627374.15</v>
      </c>
      <c r="E37" s="24">
        <v>116423.09</v>
      </c>
      <c r="F37" s="24">
        <v>510951.06</v>
      </c>
      <c r="G37" s="25">
        <v>32356.48</v>
      </c>
      <c r="H37" s="23">
        <v>4572480.51</v>
      </c>
      <c r="I37" s="27"/>
      <c r="J37" s="23">
        <v>148779.57</v>
      </c>
      <c r="K37" s="23">
        <v>156225.04999999999</v>
      </c>
      <c r="L37" s="23">
        <v>89919.02</v>
      </c>
      <c r="M37" s="23">
        <f t="shared" si="0"/>
        <v>5445998.7300000004</v>
      </c>
      <c r="N37" s="23">
        <f t="shared" si="1"/>
        <v>163379.96</v>
      </c>
      <c r="O37" s="23">
        <f t="shared" si="2"/>
        <v>7648460.1100000003</v>
      </c>
      <c r="P37" s="54">
        <f t="shared" si="7"/>
        <v>2.9665203986000002</v>
      </c>
      <c r="Q37" s="27"/>
      <c r="R37" s="23">
        <f t="shared" si="4"/>
        <v>7648460.1100000003</v>
      </c>
      <c r="S37" s="23">
        <f t="shared" si="5"/>
        <v>1529692.02</v>
      </c>
      <c r="T37" s="23">
        <f t="shared" si="6"/>
        <v>9178152.1300000008</v>
      </c>
      <c r="DO37" s="10"/>
      <c r="EB37" s="9">
        <v>0.2</v>
      </c>
      <c r="EC37" s="9">
        <v>0.03</v>
      </c>
    </row>
    <row r="38" spans="1:133" s="9" customFormat="1" ht="48" x14ac:dyDescent="0.2">
      <c r="A38" s="11" t="s">
        <v>111</v>
      </c>
      <c r="B38" s="12" t="s">
        <v>112</v>
      </c>
      <c r="C38" s="12" t="s">
        <v>113</v>
      </c>
      <c r="D38" s="23">
        <f t="shared" si="3"/>
        <v>714062.84</v>
      </c>
      <c r="E38" s="24">
        <v>335555.02</v>
      </c>
      <c r="F38" s="24">
        <v>378507.82</v>
      </c>
      <c r="G38" s="25">
        <v>97035.73</v>
      </c>
      <c r="H38" s="23">
        <v>6220522.6100000003</v>
      </c>
      <c r="I38" s="27"/>
      <c r="J38" s="23">
        <v>432590.75</v>
      </c>
      <c r="K38" s="23">
        <v>449408.22</v>
      </c>
      <c r="L38" s="23">
        <v>262294.28000000003</v>
      </c>
      <c r="M38" s="23">
        <f t="shared" si="0"/>
        <v>7646287.9500000002</v>
      </c>
      <c r="N38" s="23">
        <f t="shared" si="1"/>
        <v>229388.64</v>
      </c>
      <c r="O38" s="23">
        <f t="shared" si="2"/>
        <v>11130570.65</v>
      </c>
      <c r="P38" s="54">
        <f t="shared" si="7"/>
        <v>2.9665203986000002</v>
      </c>
      <c r="Q38" s="27"/>
      <c r="R38" s="23">
        <f t="shared" si="4"/>
        <v>11130570.65</v>
      </c>
      <c r="S38" s="23">
        <f t="shared" si="5"/>
        <v>2226114.13</v>
      </c>
      <c r="T38" s="23">
        <f t="shared" si="6"/>
        <v>13356684.779999999</v>
      </c>
      <c r="DO38" s="10"/>
      <c r="EB38" s="9">
        <v>0.2</v>
      </c>
      <c r="EC38" s="9">
        <v>0.03</v>
      </c>
    </row>
    <row r="39" spans="1:133" s="9" customFormat="1" ht="36" x14ac:dyDescent="0.2">
      <c r="A39" s="11" t="s">
        <v>114</v>
      </c>
      <c r="B39" s="12" t="s">
        <v>115</v>
      </c>
      <c r="C39" s="12" t="s">
        <v>116</v>
      </c>
      <c r="D39" s="23">
        <f t="shared" si="3"/>
        <v>473335.5</v>
      </c>
      <c r="E39" s="24">
        <v>272670.92</v>
      </c>
      <c r="F39" s="24">
        <v>200664.58</v>
      </c>
      <c r="G39" s="25">
        <v>32091.25</v>
      </c>
      <c r="H39" s="23">
        <v>1171004</v>
      </c>
      <c r="I39" s="23">
        <v>817830.92</v>
      </c>
      <c r="J39" s="23">
        <v>304762.17</v>
      </c>
      <c r="K39" s="23">
        <v>288423.62</v>
      </c>
      <c r="L39" s="23">
        <v>150232.48000000001</v>
      </c>
      <c r="M39" s="23">
        <f t="shared" si="0"/>
        <v>2900826.52</v>
      </c>
      <c r="N39" s="23">
        <f t="shared" si="1"/>
        <v>87024.8</v>
      </c>
      <c r="O39" s="23">
        <f t="shared" si="2"/>
        <v>4952437.45</v>
      </c>
      <c r="P39" s="54">
        <f t="shared" si="7"/>
        <v>2.9665203986000002</v>
      </c>
      <c r="Q39" s="27"/>
      <c r="R39" s="23">
        <f t="shared" si="4"/>
        <v>4952437.45</v>
      </c>
      <c r="S39" s="23">
        <f t="shared" si="5"/>
        <v>990487.49</v>
      </c>
      <c r="T39" s="23">
        <f t="shared" si="6"/>
        <v>5942924.9400000004</v>
      </c>
      <c r="DO39" s="10"/>
      <c r="EB39" s="9">
        <v>0.2</v>
      </c>
      <c r="EC39" s="9">
        <v>0.03</v>
      </c>
    </row>
    <row r="40" spans="1:133" s="9" customFormat="1" ht="36" x14ac:dyDescent="0.2">
      <c r="A40" s="11" t="s">
        <v>117</v>
      </c>
      <c r="B40" s="12" t="s">
        <v>118</v>
      </c>
      <c r="C40" s="12" t="s">
        <v>119</v>
      </c>
      <c r="D40" s="23">
        <f t="shared" si="3"/>
        <v>153768.85</v>
      </c>
      <c r="E40" s="24">
        <v>139187.39000000001</v>
      </c>
      <c r="F40" s="24">
        <v>14581.46</v>
      </c>
      <c r="G40" s="25">
        <v>4123.51</v>
      </c>
      <c r="H40" s="23">
        <v>736977.17</v>
      </c>
      <c r="I40" s="23">
        <v>4197795.54</v>
      </c>
      <c r="J40" s="23">
        <v>143310.9</v>
      </c>
      <c r="K40" s="23">
        <v>134945.06</v>
      </c>
      <c r="L40" s="23">
        <v>68912.87</v>
      </c>
      <c r="M40" s="23">
        <f t="shared" si="0"/>
        <v>5292399.49</v>
      </c>
      <c r="N40" s="23">
        <f t="shared" si="1"/>
        <v>158771.98000000001</v>
      </c>
      <c r="O40" s="23">
        <f t="shared" si="2"/>
        <v>6466680.1699999999</v>
      </c>
      <c r="P40" s="54">
        <f t="shared" si="7"/>
        <v>2.9665203986000002</v>
      </c>
      <c r="Q40" s="27"/>
      <c r="R40" s="23">
        <f t="shared" si="4"/>
        <v>6466680.1699999999</v>
      </c>
      <c r="S40" s="23">
        <f t="shared" si="5"/>
        <v>1293336.03</v>
      </c>
      <c r="T40" s="23">
        <f t="shared" si="6"/>
        <v>7760016.2000000002</v>
      </c>
      <c r="DO40" s="10"/>
      <c r="EB40" s="9">
        <v>0.2</v>
      </c>
      <c r="EC40" s="9">
        <v>0.03</v>
      </c>
    </row>
    <row r="41" spans="1:133" s="9" customFormat="1" ht="72" x14ac:dyDescent="0.2">
      <c r="A41" s="11" t="s">
        <v>120</v>
      </c>
      <c r="B41" s="12" t="s">
        <v>121</v>
      </c>
      <c r="C41" s="12" t="s">
        <v>122</v>
      </c>
      <c r="D41" s="23">
        <f t="shared" si="3"/>
        <v>169127.73</v>
      </c>
      <c r="E41" s="24">
        <v>120209.98</v>
      </c>
      <c r="F41" s="24">
        <v>48917.75</v>
      </c>
      <c r="G41" s="25">
        <v>6967.63</v>
      </c>
      <c r="H41" s="23">
        <v>140019.75</v>
      </c>
      <c r="I41" s="23">
        <v>21181634.5</v>
      </c>
      <c r="J41" s="23">
        <v>127177.61</v>
      </c>
      <c r="K41" s="23">
        <v>120971.27</v>
      </c>
      <c r="L41" s="23">
        <v>62308.160000000003</v>
      </c>
      <c r="M41" s="23">
        <f t="shared" si="0"/>
        <v>21674061.41</v>
      </c>
      <c r="N41" s="23">
        <f t="shared" si="1"/>
        <v>650221.84</v>
      </c>
      <c r="O41" s="23">
        <f t="shared" si="2"/>
        <v>24295973.629999999</v>
      </c>
      <c r="P41" s="54">
        <f t="shared" si="7"/>
        <v>2.9665203986000002</v>
      </c>
      <c r="Q41" s="27"/>
      <c r="R41" s="23">
        <f t="shared" si="4"/>
        <v>24295973.629999999</v>
      </c>
      <c r="S41" s="23">
        <f t="shared" si="5"/>
        <v>4859194.7300000004</v>
      </c>
      <c r="T41" s="23">
        <f t="shared" si="6"/>
        <v>29155168.359999999</v>
      </c>
      <c r="DO41" s="10"/>
      <c r="EB41" s="9">
        <v>0.2</v>
      </c>
      <c r="EC41" s="9">
        <v>0.03</v>
      </c>
    </row>
    <row r="42" spans="1:133" s="9" customFormat="1" ht="48" x14ac:dyDescent="0.2">
      <c r="A42" s="11" t="s">
        <v>123</v>
      </c>
      <c r="B42" s="12" t="s">
        <v>124</v>
      </c>
      <c r="C42" s="12" t="s">
        <v>125</v>
      </c>
      <c r="D42" s="23">
        <f t="shared" si="3"/>
        <v>212805.96</v>
      </c>
      <c r="E42" s="24">
        <v>102811.24</v>
      </c>
      <c r="F42" s="24">
        <v>109994.72</v>
      </c>
      <c r="G42" s="25">
        <v>47136.45</v>
      </c>
      <c r="H42" s="23">
        <v>10472998.66</v>
      </c>
      <c r="I42" s="27"/>
      <c r="J42" s="23">
        <v>149947.69</v>
      </c>
      <c r="K42" s="23">
        <v>170764.17</v>
      </c>
      <c r="L42" s="23">
        <v>101126.84</v>
      </c>
      <c r="M42" s="23">
        <f t="shared" si="0"/>
        <v>10957695.630000001</v>
      </c>
      <c r="N42" s="23">
        <f t="shared" si="1"/>
        <v>328730.87</v>
      </c>
      <c r="O42" s="23">
        <f t="shared" si="2"/>
        <v>12886048.939999999</v>
      </c>
      <c r="P42" s="54">
        <f t="shared" si="7"/>
        <v>2.9665203986000002</v>
      </c>
      <c r="Q42" s="27"/>
      <c r="R42" s="23">
        <f t="shared" si="4"/>
        <v>12886048.939999999</v>
      </c>
      <c r="S42" s="23">
        <f t="shared" si="5"/>
        <v>2577209.79</v>
      </c>
      <c r="T42" s="23">
        <f t="shared" si="6"/>
        <v>15463258.73</v>
      </c>
      <c r="DO42" s="10"/>
      <c r="EB42" s="9">
        <v>0.2</v>
      </c>
      <c r="EC42" s="9">
        <v>0.03</v>
      </c>
    </row>
    <row r="43" spans="1:133" s="9" customFormat="1" ht="48" x14ac:dyDescent="0.2">
      <c r="A43" s="11" t="s">
        <v>126</v>
      </c>
      <c r="B43" s="12" t="s">
        <v>127</v>
      </c>
      <c r="C43" s="12" t="s">
        <v>128</v>
      </c>
      <c r="D43" s="23">
        <f t="shared" si="3"/>
        <v>2397195.08</v>
      </c>
      <c r="E43" s="24">
        <v>2397195.08</v>
      </c>
      <c r="F43" s="30"/>
      <c r="G43" s="31"/>
      <c r="H43" s="27"/>
      <c r="I43" s="23">
        <v>12920903.619999999</v>
      </c>
      <c r="J43" s="23">
        <v>2397195.08</v>
      </c>
      <c r="K43" s="23">
        <v>2157475.5699999998</v>
      </c>
      <c r="L43" s="23">
        <v>1102709.74</v>
      </c>
      <c r="M43" s="23">
        <f t="shared" si="0"/>
        <v>18578284.010000002</v>
      </c>
      <c r="N43" s="23">
        <f t="shared" si="1"/>
        <v>557348.52</v>
      </c>
      <c r="O43" s="23">
        <f t="shared" si="2"/>
        <v>31357023.699999999</v>
      </c>
      <c r="P43" s="54">
        <f t="shared" si="7"/>
        <v>2.9665203986000002</v>
      </c>
      <c r="Q43" s="27"/>
      <c r="R43" s="23">
        <f t="shared" si="4"/>
        <v>31357023.699999999</v>
      </c>
      <c r="S43" s="23">
        <f t="shared" si="5"/>
        <v>6271404.7400000002</v>
      </c>
      <c r="T43" s="23">
        <f t="shared" si="6"/>
        <v>37628428.439999998</v>
      </c>
      <c r="DO43" s="10"/>
      <c r="EB43" s="9">
        <v>0.2</v>
      </c>
      <c r="EC43" s="9">
        <v>0.03</v>
      </c>
    </row>
    <row r="44" spans="1:133" s="9" customFormat="1" ht="72" x14ac:dyDescent="0.2">
      <c r="A44" s="11" t="s">
        <v>129</v>
      </c>
      <c r="B44" s="12" t="s">
        <v>130</v>
      </c>
      <c r="C44" s="12" t="s">
        <v>131</v>
      </c>
      <c r="D44" s="23">
        <f t="shared" si="3"/>
        <v>177196.07</v>
      </c>
      <c r="E44" s="24">
        <v>80267.72</v>
      </c>
      <c r="F44" s="24">
        <v>96928.35</v>
      </c>
      <c r="G44" s="25">
        <v>7935.92</v>
      </c>
      <c r="H44" s="23">
        <v>150267.17000000001</v>
      </c>
      <c r="I44" s="27"/>
      <c r="J44" s="23">
        <v>88203.64</v>
      </c>
      <c r="K44" s="23">
        <v>96561.32</v>
      </c>
      <c r="L44" s="23">
        <v>71215.75</v>
      </c>
      <c r="M44" s="23">
        <f t="shared" si="0"/>
        <v>495240.31</v>
      </c>
      <c r="N44" s="23">
        <f t="shared" si="1"/>
        <v>14857.21</v>
      </c>
      <c r="O44" s="23">
        <f t="shared" si="2"/>
        <v>1217711.24</v>
      </c>
      <c r="P44" s="54">
        <f t="shared" si="7"/>
        <v>2.9665203986000002</v>
      </c>
      <c r="Q44" s="27"/>
      <c r="R44" s="23">
        <f t="shared" si="4"/>
        <v>1217711.24</v>
      </c>
      <c r="S44" s="23">
        <f t="shared" si="5"/>
        <v>243542.25</v>
      </c>
      <c r="T44" s="23">
        <f t="shared" si="6"/>
        <v>1461253.49</v>
      </c>
      <c r="DO44" s="10"/>
      <c r="EB44" s="9">
        <v>0.2</v>
      </c>
      <c r="EC44" s="9">
        <v>0.03</v>
      </c>
    </row>
    <row r="45" spans="1:133" s="9" customFormat="1" ht="120" x14ac:dyDescent="0.2">
      <c r="A45" s="11" t="s">
        <v>132</v>
      </c>
      <c r="B45" s="12" t="s">
        <v>133</v>
      </c>
      <c r="C45" s="12" t="s">
        <v>134</v>
      </c>
      <c r="D45" s="23">
        <f t="shared" si="3"/>
        <v>710850.09</v>
      </c>
      <c r="E45" s="24">
        <v>215770.31</v>
      </c>
      <c r="F45" s="24">
        <v>495079.78</v>
      </c>
      <c r="G45" s="25">
        <v>22687.279999999999</v>
      </c>
      <c r="H45" s="23">
        <v>383621.98</v>
      </c>
      <c r="I45" s="27"/>
      <c r="J45" s="23">
        <v>238457.59</v>
      </c>
      <c r="K45" s="23">
        <v>261472.14</v>
      </c>
      <c r="L45" s="23">
        <v>193060.69</v>
      </c>
      <c r="M45" s="23">
        <f t="shared" si="0"/>
        <v>1549004.9</v>
      </c>
      <c r="N45" s="23">
        <f t="shared" si="1"/>
        <v>46470.15</v>
      </c>
      <c r="O45" s="23">
        <f t="shared" si="2"/>
        <v>3978608.83</v>
      </c>
      <c r="P45" s="54">
        <f t="shared" si="7"/>
        <v>2.9665203986000002</v>
      </c>
      <c r="Q45" s="27"/>
      <c r="R45" s="23">
        <f t="shared" si="4"/>
        <v>3978608.83</v>
      </c>
      <c r="S45" s="23">
        <f t="shared" si="5"/>
        <v>795721.77</v>
      </c>
      <c r="T45" s="23">
        <f t="shared" si="6"/>
        <v>4774330.5999999996</v>
      </c>
      <c r="DO45" s="10"/>
      <c r="EB45" s="9">
        <v>0.2</v>
      </c>
      <c r="EC45" s="9">
        <v>0.03</v>
      </c>
    </row>
    <row r="46" spans="1:133" s="9" customFormat="1" ht="84" x14ac:dyDescent="0.2">
      <c r="A46" s="11" t="s">
        <v>135</v>
      </c>
      <c r="B46" s="12" t="s">
        <v>136</v>
      </c>
      <c r="C46" s="12" t="s">
        <v>137</v>
      </c>
      <c r="D46" s="23">
        <f t="shared" si="3"/>
        <v>1070199.93</v>
      </c>
      <c r="E46" s="24">
        <v>423819.83</v>
      </c>
      <c r="F46" s="24">
        <v>646380.1</v>
      </c>
      <c r="G46" s="25">
        <v>84625.08</v>
      </c>
      <c r="H46" s="23">
        <v>2550332.67</v>
      </c>
      <c r="I46" s="27"/>
      <c r="J46" s="23">
        <v>508444.91</v>
      </c>
      <c r="K46" s="23">
        <v>562170.5</v>
      </c>
      <c r="L46" s="23">
        <v>413690.45</v>
      </c>
      <c r="M46" s="23">
        <f t="shared" si="0"/>
        <v>4596393.55</v>
      </c>
      <c r="N46" s="23">
        <f t="shared" si="1"/>
        <v>137891.81</v>
      </c>
      <c r="O46" s="23">
        <f t="shared" si="2"/>
        <v>9029072.8699999992</v>
      </c>
      <c r="P46" s="54">
        <f t="shared" si="7"/>
        <v>2.9665203986000002</v>
      </c>
      <c r="Q46" s="27"/>
      <c r="R46" s="23">
        <f t="shared" si="4"/>
        <v>9029072.8699999992</v>
      </c>
      <c r="S46" s="23">
        <f t="shared" si="5"/>
        <v>1805814.57</v>
      </c>
      <c r="T46" s="23">
        <f t="shared" si="6"/>
        <v>10834887.439999999</v>
      </c>
      <c r="DO46" s="10"/>
      <c r="EB46" s="9">
        <v>0.2</v>
      </c>
      <c r="EC46" s="9">
        <v>0.03</v>
      </c>
    </row>
    <row r="47" spans="1:133" s="9" customFormat="1" ht="60" x14ac:dyDescent="0.2">
      <c r="A47" s="11" t="s">
        <v>138</v>
      </c>
      <c r="B47" s="12" t="s">
        <v>139</v>
      </c>
      <c r="C47" s="12" t="s">
        <v>140</v>
      </c>
      <c r="D47" s="23">
        <f t="shared" si="3"/>
        <v>66855.990000000005</v>
      </c>
      <c r="E47" s="24">
        <v>66855.990000000005</v>
      </c>
      <c r="F47" s="30"/>
      <c r="G47" s="31"/>
      <c r="H47" s="27"/>
      <c r="I47" s="27"/>
      <c r="J47" s="23">
        <v>66855.990000000005</v>
      </c>
      <c r="K47" s="23">
        <v>49473.43</v>
      </c>
      <c r="L47" s="23">
        <v>24068.16</v>
      </c>
      <c r="M47" s="23">
        <f t="shared" si="0"/>
        <v>140397.57999999999</v>
      </c>
      <c r="N47" s="23">
        <f t="shared" si="1"/>
        <v>4211.93</v>
      </c>
      <c r="O47" s="23">
        <f t="shared" si="2"/>
        <v>428987.06</v>
      </c>
      <c r="P47" s="54">
        <f t="shared" si="7"/>
        <v>2.9665203986000002</v>
      </c>
      <c r="Q47" s="27"/>
      <c r="R47" s="23">
        <f t="shared" si="4"/>
        <v>428987.06</v>
      </c>
      <c r="S47" s="23">
        <f t="shared" si="5"/>
        <v>85797.41</v>
      </c>
      <c r="T47" s="23">
        <f t="shared" si="6"/>
        <v>514784.47</v>
      </c>
      <c r="DO47" s="10"/>
      <c r="EB47" s="9">
        <v>0.2</v>
      </c>
      <c r="EC47" s="9">
        <v>0.03</v>
      </c>
    </row>
    <row r="48" spans="1:133" s="9" customFormat="1" ht="72" x14ac:dyDescent="0.2">
      <c r="A48" s="11" t="s">
        <v>141</v>
      </c>
      <c r="B48" s="12" t="s">
        <v>142</v>
      </c>
      <c r="C48" s="12" t="s">
        <v>143</v>
      </c>
      <c r="D48" s="23">
        <f t="shared" si="3"/>
        <v>58554.3</v>
      </c>
      <c r="E48" s="24">
        <v>58554.3</v>
      </c>
      <c r="F48" s="30"/>
      <c r="G48" s="31"/>
      <c r="H48" s="27"/>
      <c r="I48" s="27"/>
      <c r="J48" s="23">
        <v>58554.3</v>
      </c>
      <c r="K48" s="23">
        <v>43330.18</v>
      </c>
      <c r="L48" s="23">
        <v>21079.55</v>
      </c>
      <c r="M48" s="23">
        <f t="shared" si="0"/>
        <v>122964.03</v>
      </c>
      <c r="N48" s="23">
        <f t="shared" si="1"/>
        <v>3688.92</v>
      </c>
      <c r="O48" s="23">
        <f t="shared" si="2"/>
        <v>375718.56</v>
      </c>
      <c r="P48" s="54">
        <f t="shared" si="7"/>
        <v>2.9665203986000002</v>
      </c>
      <c r="Q48" s="27"/>
      <c r="R48" s="23">
        <f t="shared" si="4"/>
        <v>375718.56</v>
      </c>
      <c r="S48" s="23">
        <f t="shared" si="5"/>
        <v>75143.710000000006</v>
      </c>
      <c r="T48" s="23">
        <f t="shared" si="6"/>
        <v>450862.27</v>
      </c>
      <c r="DO48" s="10"/>
      <c r="EB48" s="9">
        <v>0.2</v>
      </c>
      <c r="EC48" s="9">
        <v>0.03</v>
      </c>
    </row>
    <row r="49" spans="1:133" s="9" customFormat="1" ht="72" x14ac:dyDescent="0.2">
      <c r="A49" s="11" t="s">
        <v>144</v>
      </c>
      <c r="B49" s="12" t="s">
        <v>145</v>
      </c>
      <c r="C49" s="12" t="s">
        <v>146</v>
      </c>
      <c r="D49" s="23">
        <f t="shared" si="3"/>
        <v>81620.23</v>
      </c>
      <c r="E49" s="24">
        <v>81620.23</v>
      </c>
      <c r="F49" s="30"/>
      <c r="G49" s="31"/>
      <c r="H49" s="27"/>
      <c r="I49" s="27"/>
      <c r="J49" s="23">
        <v>81620.23</v>
      </c>
      <c r="K49" s="23">
        <v>60398.97</v>
      </c>
      <c r="L49" s="23">
        <v>29383.279999999999</v>
      </c>
      <c r="M49" s="23">
        <f t="shared" si="0"/>
        <v>171402.48</v>
      </c>
      <c r="N49" s="23">
        <f t="shared" si="1"/>
        <v>5142.07</v>
      </c>
      <c r="O49" s="23">
        <f t="shared" si="2"/>
        <v>523723.01</v>
      </c>
      <c r="P49" s="54">
        <f t="shared" si="7"/>
        <v>2.9665203986000002</v>
      </c>
      <c r="Q49" s="27"/>
      <c r="R49" s="23">
        <f t="shared" si="4"/>
        <v>523723.01</v>
      </c>
      <c r="S49" s="23">
        <f t="shared" si="5"/>
        <v>104744.6</v>
      </c>
      <c r="T49" s="23">
        <f t="shared" si="6"/>
        <v>628467.61</v>
      </c>
      <c r="DO49" s="10"/>
      <c r="EB49" s="9">
        <v>0.2</v>
      </c>
      <c r="EC49" s="9">
        <v>0.03</v>
      </c>
    </row>
    <row r="50" spans="1:133" s="9" customFormat="1" ht="36" x14ac:dyDescent="0.2">
      <c r="A50" s="11" t="s">
        <v>147</v>
      </c>
      <c r="B50" s="12" t="s">
        <v>148</v>
      </c>
      <c r="C50" s="12" t="s">
        <v>149</v>
      </c>
      <c r="D50" s="23">
        <f t="shared" si="3"/>
        <v>14979652.49</v>
      </c>
      <c r="E50" s="24">
        <v>4603350.82</v>
      </c>
      <c r="F50" s="24">
        <v>10376301.67</v>
      </c>
      <c r="G50" s="25">
        <v>1467995.27</v>
      </c>
      <c r="H50" s="23">
        <v>134093160.7</v>
      </c>
      <c r="I50" s="27"/>
      <c r="J50" s="23">
        <v>6071346.0899999999</v>
      </c>
      <c r="K50" s="23">
        <v>6521582.96</v>
      </c>
      <c r="L50" s="23">
        <v>3828772.06</v>
      </c>
      <c r="M50" s="23">
        <f t="shared" si="0"/>
        <v>159423168.21000001</v>
      </c>
      <c r="N50" s="23">
        <f t="shared" si="1"/>
        <v>4782695.05</v>
      </c>
      <c r="O50" s="23">
        <f t="shared" si="2"/>
        <v>223423107.09999999</v>
      </c>
      <c r="P50" s="54">
        <f t="shared" si="7"/>
        <v>2.9665203986000002</v>
      </c>
      <c r="Q50" s="27"/>
      <c r="R50" s="23">
        <f t="shared" si="4"/>
        <v>223423107.09999999</v>
      </c>
      <c r="S50" s="23">
        <f t="shared" si="5"/>
        <v>44684621.420000002</v>
      </c>
      <c r="T50" s="23">
        <f t="shared" si="6"/>
        <v>268107728.52000001</v>
      </c>
      <c r="DO50" s="10"/>
      <c r="EB50" s="9">
        <v>0.2</v>
      </c>
      <c r="EC50" s="9">
        <v>0.03</v>
      </c>
    </row>
    <row r="51" spans="1:133" s="75" customFormat="1" ht="36" x14ac:dyDescent="0.2">
      <c r="A51" s="72" t="s">
        <v>150</v>
      </c>
      <c r="B51" s="73" t="s">
        <v>151</v>
      </c>
      <c r="C51" s="73" t="s">
        <v>152</v>
      </c>
      <c r="D51" s="69">
        <f t="shared" si="3"/>
        <v>817851.76</v>
      </c>
      <c r="E51" s="78">
        <v>563023.93999999994</v>
      </c>
      <c r="F51" s="78">
        <v>254827.82</v>
      </c>
      <c r="G51" s="79">
        <v>47369.99</v>
      </c>
      <c r="H51" s="81">
        <v>76784882.959999993</v>
      </c>
      <c r="I51" s="70"/>
      <c r="J51" s="77">
        <v>610393.93000000005</v>
      </c>
      <c r="K51" s="77">
        <v>595794.79</v>
      </c>
      <c r="L51" s="77">
        <v>315145.27</v>
      </c>
      <c r="M51" s="23">
        <f t="shared" si="0"/>
        <v>78513674.780000001</v>
      </c>
      <c r="N51" s="69">
        <f t="shared" si="1"/>
        <v>2355410.2400000002</v>
      </c>
      <c r="O51" s="69">
        <f t="shared" si="2"/>
        <v>88900751.680000007</v>
      </c>
      <c r="P51" s="74">
        <f t="shared" si="7"/>
        <v>2.9665203986000002</v>
      </c>
      <c r="Q51" s="70"/>
      <c r="R51" s="69">
        <f t="shared" si="4"/>
        <v>88900751.680000007</v>
      </c>
      <c r="S51" s="69">
        <f t="shared" si="5"/>
        <v>17780150.34</v>
      </c>
      <c r="T51" s="69">
        <f t="shared" si="6"/>
        <v>106680902.02</v>
      </c>
      <c r="DO51" s="76"/>
      <c r="EB51" s="75">
        <v>0.2</v>
      </c>
      <c r="EC51" s="75">
        <v>0.03</v>
      </c>
    </row>
    <row r="52" spans="1:133" s="9" customFormat="1" ht="24" x14ac:dyDescent="0.2">
      <c r="A52" s="44"/>
      <c r="B52" s="45"/>
      <c r="C52" s="17" t="s">
        <v>153</v>
      </c>
      <c r="D52" s="19">
        <f>SUM(D10:D51)</f>
        <v>62546098.710000001</v>
      </c>
      <c r="E52" s="19">
        <f t="shared" ref="E52:T52" si="8">SUM(E10:E51)</f>
        <v>24516759.960000001</v>
      </c>
      <c r="F52" s="19">
        <f t="shared" si="8"/>
        <v>38029338.75</v>
      </c>
      <c r="G52" s="19">
        <f t="shared" si="8"/>
        <v>4989240.0199999996</v>
      </c>
      <c r="H52" s="19">
        <f t="shared" si="8"/>
        <v>319415077.64999998</v>
      </c>
      <c r="I52" s="19">
        <f t="shared" si="8"/>
        <v>41345969.030000001</v>
      </c>
      <c r="J52" s="19">
        <f t="shared" si="8"/>
        <v>29505999.98</v>
      </c>
      <c r="K52" s="19">
        <f t="shared" si="8"/>
        <v>33401144.309999999</v>
      </c>
      <c r="L52" s="19">
        <f t="shared" si="8"/>
        <v>20911597.620000001</v>
      </c>
      <c r="M52" s="19">
        <f t="shared" si="8"/>
        <v>477619887.31999999</v>
      </c>
      <c r="N52" s="19">
        <f t="shared" si="8"/>
        <v>14328596.640000001</v>
      </c>
      <c r="O52" s="19">
        <f>SUM(O10:O51)</f>
        <v>749931255.41999996</v>
      </c>
      <c r="P52" s="38"/>
      <c r="Q52" s="19">
        <f t="shared" si="8"/>
        <v>0</v>
      </c>
      <c r="R52" s="19">
        <f t="shared" si="8"/>
        <v>749931255.41999996</v>
      </c>
      <c r="S52" s="19">
        <f t="shared" si="8"/>
        <v>149986251.06999999</v>
      </c>
      <c r="T52" s="19">
        <f t="shared" si="8"/>
        <v>899917506.49000001</v>
      </c>
      <c r="DO52" s="10"/>
    </row>
    <row r="53" spans="1:133" s="9" customFormat="1" x14ac:dyDescent="0.2">
      <c r="A53" s="82"/>
      <c r="B53" s="83"/>
      <c r="C53" s="84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19"/>
      <c r="P53" s="86"/>
      <c r="Q53" s="85"/>
      <c r="R53" s="85"/>
      <c r="S53" s="85"/>
      <c r="T53" s="85"/>
      <c r="DO53" s="10"/>
    </row>
    <row r="54" spans="1:133" ht="29.25" customHeight="1" x14ac:dyDescent="0.2">
      <c r="O54" s="55"/>
    </row>
    <row r="55" spans="1:133" ht="12.75" customHeight="1" x14ac:dyDescent="0.2">
      <c r="T55" s="80"/>
    </row>
  </sheetData>
  <mergeCells count="22">
    <mergeCell ref="R7:R9"/>
    <mergeCell ref="L7:L9"/>
    <mergeCell ref="M7:M9"/>
    <mergeCell ref="N7:N9"/>
    <mergeCell ref="Q7:Q9"/>
    <mergeCell ref="P7:P9"/>
    <mergeCell ref="A2:T2"/>
    <mergeCell ref="A3:T3"/>
    <mergeCell ref="A5:T5"/>
    <mergeCell ref="A6:T6"/>
    <mergeCell ref="A7:A9"/>
    <mergeCell ref="B7:B9"/>
    <mergeCell ref="C7:C9"/>
    <mergeCell ref="D7:I7"/>
    <mergeCell ref="J7:J9"/>
    <mergeCell ref="K7:K9"/>
    <mergeCell ref="S7:S9"/>
    <mergeCell ref="T7:T9"/>
    <mergeCell ref="D8:D9"/>
    <mergeCell ref="E8:H8"/>
    <mergeCell ref="I8:I9"/>
    <mergeCell ref="O7:O9"/>
  </mergeCells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274C-70DA-447D-87A0-6D12458C0DC8}">
  <sheetPr>
    <tabColor rgb="FFFFFF00"/>
    <pageSetUpPr fitToPage="1"/>
  </sheetPr>
  <dimension ref="A1:EC56"/>
  <sheetViews>
    <sheetView tabSelected="1" zoomScale="90" zoomScaleNormal="90" workbookViewId="0">
      <pane ySplit="9" topLeftCell="A10" activePane="bottomLeft" state="frozen"/>
      <selection pane="bottomLeft" activeCell="O17" sqref="O17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4.5703125" style="1" customWidth="1"/>
    <col min="3" max="3" width="16.7109375" style="1" customWidth="1"/>
    <col min="4" max="4" width="17.140625" style="32" customWidth="1"/>
    <col min="5" max="6" width="17.140625" style="20" customWidth="1"/>
    <col min="7" max="7" width="17.140625" style="33" customWidth="1"/>
    <col min="8" max="9" width="17.140625" style="32" customWidth="1"/>
    <col min="10" max="12" width="14.140625" style="32" customWidth="1"/>
    <col min="13" max="13" width="18.85546875" style="32" customWidth="1"/>
    <col min="14" max="14" width="22.85546875" style="32" customWidth="1"/>
    <col min="15" max="15" width="25.42578125" style="106" customWidth="1"/>
    <col min="16" max="16" width="14.140625" style="32" customWidth="1"/>
    <col min="17" max="17" width="18.140625" style="32" hidden="1" customWidth="1"/>
    <col min="18" max="18" width="20.42578125" style="32" customWidth="1"/>
    <col min="19" max="19" width="16" style="32" customWidth="1"/>
    <col min="20" max="20" width="23.5703125" style="32" customWidth="1"/>
    <col min="21" max="116" width="396" style="2" hidden="1" customWidth="1"/>
    <col min="117" max="118" width="34.28515625" style="2" hidden="1" customWidth="1"/>
    <col min="119" max="119" width="396" style="2" hidden="1" customWidth="1"/>
    <col min="120" max="121" width="59.5703125" style="2" hidden="1" customWidth="1"/>
    <col min="122" max="125" width="65" style="2" hidden="1" customWidth="1"/>
    <col min="126" max="127" width="59.5703125" style="2" hidden="1" customWidth="1"/>
    <col min="128" max="131" width="65" style="2" hidden="1" customWidth="1"/>
    <col min="132" max="132" width="14.42578125" style="1" bestFit="1" customWidth="1"/>
    <col min="133" max="16384" width="9.140625" style="1"/>
  </cols>
  <sheetData>
    <row r="1" spans="1:133" customFormat="1" ht="15.75" x14ac:dyDescent="0.2">
      <c r="A1" s="3"/>
      <c r="B1" s="3"/>
      <c r="C1" s="3"/>
      <c r="D1" s="21"/>
      <c r="E1" s="13"/>
      <c r="F1" s="13"/>
      <c r="G1" s="22"/>
      <c r="H1" s="21"/>
      <c r="I1" s="21"/>
      <c r="J1" s="21"/>
      <c r="K1" s="21"/>
      <c r="L1" s="21"/>
      <c r="M1" s="21"/>
      <c r="N1" s="21"/>
      <c r="O1" s="100"/>
      <c r="P1" s="21"/>
      <c r="Q1" s="21"/>
      <c r="R1" s="21"/>
      <c r="S1" s="21"/>
      <c r="T1" s="48"/>
      <c r="EB1" s="56"/>
    </row>
    <row r="2" spans="1:133" customFormat="1" ht="13.5" customHeight="1" outlineLevel="1" x14ac:dyDescent="0.2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4" t="s">
        <v>0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</row>
    <row r="3" spans="1:133" customFormat="1" ht="13.5" customHeight="1" outlineLevel="1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AS3" s="4" t="s">
        <v>2</v>
      </c>
      <c r="AT3" s="4" t="s">
        <v>1</v>
      </c>
      <c r="AU3" s="4" t="s">
        <v>1</v>
      </c>
      <c r="AV3" s="4" t="s">
        <v>1</v>
      </c>
      <c r="AW3" s="4" t="s">
        <v>1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</row>
    <row r="4" spans="1:133" customFormat="1" ht="18" customHeight="1" outlineLevel="1" x14ac:dyDescent="0.2">
      <c r="A4" s="5"/>
      <c r="B4" s="6"/>
      <c r="C4" s="6"/>
      <c r="D4" s="6"/>
      <c r="E4" s="13"/>
      <c r="F4" s="13"/>
      <c r="G4" s="14"/>
      <c r="H4" s="6"/>
      <c r="I4" s="6"/>
      <c r="J4" s="21"/>
      <c r="K4" s="21"/>
      <c r="L4" s="21"/>
      <c r="M4" s="21"/>
      <c r="N4" s="21"/>
      <c r="O4" s="100"/>
      <c r="P4" s="21"/>
      <c r="Q4" s="48"/>
      <c r="R4" s="48"/>
      <c r="S4" s="21"/>
      <c r="T4" s="48"/>
    </row>
    <row r="5" spans="1:133" customFormat="1" ht="18" customHeight="1" outlineLevel="1" x14ac:dyDescent="0.25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BQ5" s="7" t="s">
        <v>3</v>
      </c>
      <c r="BR5" s="7" t="s">
        <v>1</v>
      </c>
      <c r="BS5" s="7" t="s">
        <v>1</v>
      </c>
      <c r="BT5" s="7" t="s">
        <v>1</v>
      </c>
      <c r="BU5" s="7" t="s">
        <v>1</v>
      </c>
      <c r="BV5" s="7" t="s">
        <v>1</v>
      </c>
      <c r="BW5" s="7" t="s">
        <v>1</v>
      </c>
      <c r="BX5" s="7" t="s">
        <v>1</v>
      </c>
      <c r="BY5" s="7" t="s">
        <v>1</v>
      </c>
      <c r="BZ5" s="7" t="s">
        <v>1</v>
      </c>
      <c r="CA5" s="7" t="s">
        <v>1</v>
      </c>
      <c r="CB5" s="7" t="s">
        <v>1</v>
      </c>
      <c r="CC5" s="7" t="s">
        <v>1</v>
      </c>
      <c r="CD5" s="7" t="s">
        <v>1</v>
      </c>
      <c r="CE5" s="7" t="s">
        <v>1</v>
      </c>
      <c r="CF5" s="7" t="s">
        <v>1</v>
      </c>
      <c r="CG5" s="7" t="s">
        <v>1</v>
      </c>
      <c r="CH5" s="7" t="s">
        <v>1</v>
      </c>
      <c r="CI5" s="7" t="s">
        <v>1</v>
      </c>
      <c r="CJ5" s="7" t="s">
        <v>1</v>
      </c>
      <c r="CK5" s="7" t="s">
        <v>1</v>
      </c>
      <c r="CL5" s="7" t="s">
        <v>1</v>
      </c>
      <c r="CM5" s="7" t="s">
        <v>1</v>
      </c>
      <c r="CN5" s="7" t="s">
        <v>1</v>
      </c>
    </row>
    <row r="6" spans="1:133" customFormat="1" ht="18" customHeight="1" x14ac:dyDescent="0.2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</row>
    <row r="7" spans="1:133" customFormat="1" ht="23.25" customHeight="1" x14ac:dyDescent="0.2">
      <c r="A7" s="111" t="s">
        <v>5</v>
      </c>
      <c r="B7" s="111" t="s">
        <v>6</v>
      </c>
      <c r="C7" s="112" t="s">
        <v>7</v>
      </c>
      <c r="D7" s="115" t="s">
        <v>8</v>
      </c>
      <c r="E7" s="115"/>
      <c r="F7" s="115"/>
      <c r="G7" s="115"/>
      <c r="H7" s="115"/>
      <c r="I7" s="115"/>
      <c r="J7" s="111" t="s">
        <v>9</v>
      </c>
      <c r="K7" s="111" t="s">
        <v>10</v>
      </c>
      <c r="L7" s="111" t="s">
        <v>11</v>
      </c>
      <c r="M7" s="111" t="s">
        <v>12</v>
      </c>
      <c r="N7" s="112" t="s">
        <v>158</v>
      </c>
      <c r="O7" s="120" t="s">
        <v>161</v>
      </c>
      <c r="P7" s="111" t="s">
        <v>14</v>
      </c>
      <c r="Q7" s="111" t="s">
        <v>15</v>
      </c>
      <c r="R7" s="111" t="s">
        <v>16</v>
      </c>
      <c r="S7" s="111" t="s">
        <v>17</v>
      </c>
      <c r="T7" s="111" t="s">
        <v>18</v>
      </c>
    </row>
    <row r="8" spans="1:133" customFormat="1" ht="25.5" customHeight="1" x14ac:dyDescent="0.2">
      <c r="A8" s="111"/>
      <c r="B8" s="111"/>
      <c r="C8" s="113"/>
      <c r="D8" s="111" t="s">
        <v>19</v>
      </c>
      <c r="E8" s="116" t="s">
        <v>20</v>
      </c>
      <c r="F8" s="117"/>
      <c r="G8" s="117"/>
      <c r="H8" s="117"/>
      <c r="I8" s="112" t="s">
        <v>21</v>
      </c>
      <c r="J8" s="111"/>
      <c r="K8" s="111"/>
      <c r="L8" s="111"/>
      <c r="M8" s="111"/>
      <c r="N8" s="113"/>
      <c r="O8" s="121"/>
      <c r="P8" s="111"/>
      <c r="Q8" s="111"/>
      <c r="R8" s="111"/>
      <c r="S8" s="111"/>
      <c r="T8" s="111"/>
    </row>
    <row r="9" spans="1:133" customFormat="1" ht="19.5" customHeight="1" x14ac:dyDescent="0.2">
      <c r="A9" s="111"/>
      <c r="B9" s="111"/>
      <c r="C9" s="114"/>
      <c r="D9" s="111"/>
      <c r="E9" s="16" t="s">
        <v>22</v>
      </c>
      <c r="F9" s="16" t="s">
        <v>23</v>
      </c>
      <c r="G9" s="15" t="s">
        <v>24</v>
      </c>
      <c r="H9" s="71" t="s">
        <v>25</v>
      </c>
      <c r="I9" s="114"/>
      <c r="J9" s="111"/>
      <c r="K9" s="111"/>
      <c r="L9" s="111"/>
      <c r="M9" s="111"/>
      <c r="N9" s="114"/>
      <c r="O9" s="122"/>
      <c r="P9" s="111"/>
      <c r="Q9" s="111"/>
      <c r="R9" s="111"/>
      <c r="S9" s="111"/>
      <c r="T9" s="111"/>
    </row>
    <row r="10" spans="1:133" s="9" customFormat="1" ht="24" x14ac:dyDescent="0.2">
      <c r="A10" s="88" t="s">
        <v>26</v>
      </c>
      <c r="B10" s="89" t="s">
        <v>27</v>
      </c>
      <c r="C10" s="89" t="s">
        <v>28</v>
      </c>
      <c r="D10" s="23">
        <f>E10+F10</f>
        <v>3485389.3</v>
      </c>
      <c r="E10" s="24">
        <v>487817.4</v>
      </c>
      <c r="F10" s="24">
        <v>2997571.9</v>
      </c>
      <c r="G10" s="25">
        <v>286705.15000000002</v>
      </c>
      <c r="H10" s="26">
        <v>41.31</v>
      </c>
      <c r="I10" s="27"/>
      <c r="J10" s="23">
        <v>774522.55</v>
      </c>
      <c r="K10" s="23">
        <v>838651.64</v>
      </c>
      <c r="L10" s="23">
        <v>497205.49</v>
      </c>
      <c r="M10" s="23">
        <f>E10+F10+H10+I10+K10+L10</f>
        <v>4821287.74</v>
      </c>
      <c r="N10" s="23">
        <f t="shared" ref="N10:N51" si="0">(M10-H10-I10)*O10+H10+I10</f>
        <v>15154877.35</v>
      </c>
      <c r="O10" s="101">
        <v>3.1433439999999999</v>
      </c>
      <c r="P10" s="23">
        <f>N10*EC10</f>
        <v>454646.32</v>
      </c>
      <c r="Q10" s="27"/>
      <c r="R10" s="23">
        <f>N10+P10</f>
        <v>15609523.67</v>
      </c>
      <c r="S10" s="23">
        <f>R10*EB10</f>
        <v>3121904.73</v>
      </c>
      <c r="T10" s="23">
        <f>R10+S10</f>
        <v>18731428.399999999</v>
      </c>
      <c r="DO10" s="10"/>
      <c r="EB10" s="9">
        <v>0.2</v>
      </c>
      <c r="EC10" s="9">
        <v>0.03</v>
      </c>
    </row>
    <row r="11" spans="1:133" s="9" customFormat="1" ht="24" x14ac:dyDescent="0.2">
      <c r="A11" s="88" t="s">
        <v>30</v>
      </c>
      <c r="B11" s="89" t="s">
        <v>31</v>
      </c>
      <c r="C11" s="89" t="s">
        <v>32</v>
      </c>
      <c r="D11" s="23">
        <f t="shared" ref="D11:D51" si="1">E11+F11</f>
        <v>3353108.15</v>
      </c>
      <c r="E11" s="24">
        <v>2100623.5099999998</v>
      </c>
      <c r="F11" s="24">
        <v>1252484.6399999999</v>
      </c>
      <c r="G11" s="25">
        <v>272620.88</v>
      </c>
      <c r="H11" s="23">
        <v>938116.74</v>
      </c>
      <c r="I11" s="27"/>
      <c r="J11" s="23">
        <v>2373244.39</v>
      </c>
      <c r="K11" s="23">
        <v>3304223.3</v>
      </c>
      <c r="L11" s="23">
        <v>2190505.6</v>
      </c>
      <c r="M11" s="23">
        <f t="shared" ref="M11:M51" si="2">E11+F11+H11+I11+K11+L11</f>
        <v>9785953.7899999991</v>
      </c>
      <c r="N11" s="23">
        <f t="shared" si="0"/>
        <v>28749912.239999998</v>
      </c>
      <c r="O11" s="102">
        <f>O10</f>
        <v>3.1433439999999999</v>
      </c>
      <c r="P11" s="23">
        <f t="shared" ref="P11:P51" si="3">N11*EC11</f>
        <v>862497.37</v>
      </c>
      <c r="Q11" s="27"/>
      <c r="R11" s="23">
        <f t="shared" ref="R11:R51" si="4">N11+P11</f>
        <v>29612409.609999999</v>
      </c>
      <c r="S11" s="23">
        <f t="shared" ref="S11:S51" si="5">R11*EB11</f>
        <v>5922481.9199999999</v>
      </c>
      <c r="T11" s="23">
        <f t="shared" ref="T11:T51" si="6">R11+S11</f>
        <v>35534891.530000001</v>
      </c>
      <c r="DO11" s="10"/>
      <c r="EB11" s="9">
        <v>0.2</v>
      </c>
      <c r="EC11" s="9">
        <v>0.03</v>
      </c>
    </row>
    <row r="12" spans="1:133" s="9" customFormat="1" ht="36" x14ac:dyDescent="0.2">
      <c r="A12" s="88" t="s">
        <v>33</v>
      </c>
      <c r="B12" s="89" t="s">
        <v>34</v>
      </c>
      <c r="C12" s="89" t="s">
        <v>35</v>
      </c>
      <c r="D12" s="23">
        <f t="shared" si="1"/>
        <v>498735.92</v>
      </c>
      <c r="E12" s="24">
        <v>114529.85</v>
      </c>
      <c r="F12" s="24">
        <v>384206.07</v>
      </c>
      <c r="G12" s="25">
        <v>45756.97</v>
      </c>
      <c r="H12" s="23">
        <v>2977.96</v>
      </c>
      <c r="I12" s="27"/>
      <c r="J12" s="23">
        <v>160286.82</v>
      </c>
      <c r="K12" s="23">
        <v>147881.45000000001</v>
      </c>
      <c r="L12" s="23">
        <v>93366.15</v>
      </c>
      <c r="M12" s="23">
        <f t="shared" si="2"/>
        <v>742961.48</v>
      </c>
      <c r="N12" s="23">
        <f t="shared" si="0"/>
        <v>2329000.7200000002</v>
      </c>
      <c r="O12" s="102">
        <f>O10</f>
        <v>3.1433439999999999</v>
      </c>
      <c r="P12" s="23">
        <f t="shared" si="3"/>
        <v>69870.02</v>
      </c>
      <c r="Q12" s="27"/>
      <c r="R12" s="23">
        <f t="shared" si="4"/>
        <v>2398870.7400000002</v>
      </c>
      <c r="S12" s="23">
        <f t="shared" si="5"/>
        <v>479774.15</v>
      </c>
      <c r="T12" s="23">
        <f t="shared" si="6"/>
        <v>2878644.89</v>
      </c>
      <c r="DO12" s="10"/>
      <c r="EB12" s="9">
        <v>0.2</v>
      </c>
      <c r="EC12" s="9">
        <v>0.03</v>
      </c>
    </row>
    <row r="13" spans="1:133" s="9" customFormat="1" ht="36" x14ac:dyDescent="0.2">
      <c r="A13" s="88" t="s">
        <v>36</v>
      </c>
      <c r="B13" s="89" t="s">
        <v>37</v>
      </c>
      <c r="C13" s="89" t="s">
        <v>38</v>
      </c>
      <c r="D13" s="23">
        <f t="shared" si="1"/>
        <v>2094668.26</v>
      </c>
      <c r="E13" s="24">
        <v>635533.51</v>
      </c>
      <c r="F13" s="24">
        <v>1459134.75</v>
      </c>
      <c r="G13" s="25">
        <v>235193.04</v>
      </c>
      <c r="H13" s="23">
        <v>9139.8799999999992</v>
      </c>
      <c r="I13" s="27"/>
      <c r="J13" s="23">
        <v>870726.55</v>
      </c>
      <c r="K13" s="23">
        <v>806314.31</v>
      </c>
      <c r="L13" s="23">
        <v>522450.81</v>
      </c>
      <c r="M13" s="23">
        <f t="shared" si="2"/>
        <v>3432573.26</v>
      </c>
      <c r="N13" s="23">
        <f t="shared" si="0"/>
        <v>10770168.65</v>
      </c>
      <c r="O13" s="102">
        <f>O10</f>
        <v>3.1433439999999999</v>
      </c>
      <c r="P13" s="23">
        <f t="shared" si="3"/>
        <v>323105.06</v>
      </c>
      <c r="Q13" s="27"/>
      <c r="R13" s="23">
        <f t="shared" si="4"/>
        <v>11093273.710000001</v>
      </c>
      <c r="S13" s="23">
        <f t="shared" si="5"/>
        <v>2218654.7400000002</v>
      </c>
      <c r="T13" s="23">
        <f t="shared" si="6"/>
        <v>13311928.449999999</v>
      </c>
      <c r="DO13" s="10"/>
      <c r="EB13" s="9">
        <v>0.2</v>
      </c>
      <c r="EC13" s="9">
        <v>0.03</v>
      </c>
    </row>
    <row r="14" spans="1:133" s="9" customFormat="1" ht="24" x14ac:dyDescent="0.2">
      <c r="A14" s="88" t="s">
        <v>39</v>
      </c>
      <c r="B14" s="89" t="s">
        <v>40</v>
      </c>
      <c r="C14" s="89" t="s">
        <v>41</v>
      </c>
      <c r="D14" s="23">
        <f t="shared" si="1"/>
        <v>295049.51</v>
      </c>
      <c r="E14" s="24">
        <v>20573.87</v>
      </c>
      <c r="F14" s="24">
        <v>274475.64</v>
      </c>
      <c r="G14" s="25">
        <v>30663.599999999999</v>
      </c>
      <c r="H14" s="27"/>
      <c r="I14" s="27"/>
      <c r="J14" s="23">
        <v>51237.47</v>
      </c>
      <c r="K14" s="23">
        <v>46626.1</v>
      </c>
      <c r="L14" s="23">
        <v>26643.48</v>
      </c>
      <c r="M14" s="23">
        <f t="shared" si="2"/>
        <v>368319.09</v>
      </c>
      <c r="N14" s="23">
        <f t="shared" si="0"/>
        <v>1157753.6000000001</v>
      </c>
      <c r="O14" s="102">
        <f>O10</f>
        <v>3.1433439999999999</v>
      </c>
      <c r="P14" s="23">
        <f t="shared" si="3"/>
        <v>34732.61</v>
      </c>
      <c r="Q14" s="27"/>
      <c r="R14" s="23">
        <f t="shared" si="4"/>
        <v>1192486.21</v>
      </c>
      <c r="S14" s="23">
        <f t="shared" si="5"/>
        <v>238497.24</v>
      </c>
      <c r="T14" s="23">
        <f t="shared" si="6"/>
        <v>1430983.45</v>
      </c>
      <c r="DO14" s="10"/>
      <c r="EB14" s="9">
        <v>0.2</v>
      </c>
      <c r="EC14" s="9">
        <v>0.03</v>
      </c>
    </row>
    <row r="15" spans="1:133" s="9" customFormat="1" ht="48" x14ac:dyDescent="0.2">
      <c r="A15" s="88" t="s">
        <v>42</v>
      </c>
      <c r="B15" s="89" t="s">
        <v>43</v>
      </c>
      <c r="C15" s="89" t="s">
        <v>44</v>
      </c>
      <c r="D15" s="23">
        <f t="shared" si="1"/>
        <v>19616.18</v>
      </c>
      <c r="E15" s="24">
        <v>7733.36</v>
      </c>
      <c r="F15" s="24">
        <v>11882.82</v>
      </c>
      <c r="G15" s="25">
        <v>3442.56</v>
      </c>
      <c r="H15" s="27"/>
      <c r="I15" s="27"/>
      <c r="J15" s="23">
        <v>11175.92</v>
      </c>
      <c r="K15" s="23">
        <v>10697.76</v>
      </c>
      <c r="L15" s="23">
        <v>5556.83</v>
      </c>
      <c r="M15" s="23">
        <f t="shared" si="2"/>
        <v>35870.769999999997</v>
      </c>
      <c r="N15" s="23">
        <f t="shared" si="0"/>
        <v>112754.17</v>
      </c>
      <c r="O15" s="102">
        <f>O10</f>
        <v>3.1433439999999999</v>
      </c>
      <c r="P15" s="23">
        <f t="shared" si="3"/>
        <v>3382.63</v>
      </c>
      <c r="Q15" s="27"/>
      <c r="R15" s="23">
        <f t="shared" si="4"/>
        <v>116136.8</v>
      </c>
      <c r="S15" s="23">
        <f t="shared" si="5"/>
        <v>23227.360000000001</v>
      </c>
      <c r="T15" s="23">
        <f t="shared" si="6"/>
        <v>139364.16</v>
      </c>
      <c r="DO15" s="10"/>
      <c r="EB15" s="9">
        <v>0.2</v>
      </c>
      <c r="EC15" s="9">
        <v>0.03</v>
      </c>
    </row>
    <row r="16" spans="1:133" s="9" customFormat="1" ht="36" x14ac:dyDescent="0.2">
      <c r="A16" s="88" t="s">
        <v>45</v>
      </c>
      <c r="B16" s="89" t="s">
        <v>46</v>
      </c>
      <c r="C16" s="89" t="s">
        <v>47</v>
      </c>
      <c r="D16" s="23">
        <f t="shared" si="1"/>
        <v>3759333.15</v>
      </c>
      <c r="E16" s="24">
        <v>27618.22</v>
      </c>
      <c r="F16" s="24">
        <v>3731714.93</v>
      </c>
      <c r="G16" s="25">
        <v>184175.79</v>
      </c>
      <c r="H16" s="23">
        <v>3375884.11</v>
      </c>
      <c r="I16" s="27"/>
      <c r="J16" s="23">
        <v>211794.01</v>
      </c>
      <c r="K16" s="23">
        <v>195533.74</v>
      </c>
      <c r="L16" s="23">
        <v>98181.22</v>
      </c>
      <c r="M16" s="23">
        <f t="shared" si="2"/>
        <v>7428932.2199999997</v>
      </c>
      <c r="N16" s="23">
        <f t="shared" si="0"/>
        <v>16116008.57</v>
      </c>
      <c r="O16" s="102">
        <f>O10</f>
        <v>3.1433439999999999</v>
      </c>
      <c r="P16" s="23">
        <f t="shared" si="3"/>
        <v>483480.26</v>
      </c>
      <c r="Q16" s="27"/>
      <c r="R16" s="23">
        <f t="shared" si="4"/>
        <v>16599488.83</v>
      </c>
      <c r="S16" s="23">
        <f t="shared" si="5"/>
        <v>3319897.77</v>
      </c>
      <c r="T16" s="23">
        <f t="shared" si="6"/>
        <v>19919386.600000001</v>
      </c>
      <c r="DO16" s="10"/>
      <c r="EB16" s="9">
        <v>0.2</v>
      </c>
      <c r="EC16" s="9">
        <v>0.03</v>
      </c>
    </row>
    <row r="17" spans="1:133" s="9" customFormat="1" ht="24" x14ac:dyDescent="0.2">
      <c r="A17" s="88" t="s">
        <v>48</v>
      </c>
      <c r="B17" s="89" t="s">
        <v>49</v>
      </c>
      <c r="C17" s="89" t="s">
        <v>50</v>
      </c>
      <c r="D17" s="23">
        <f t="shared" si="1"/>
        <v>15255584.199999999</v>
      </c>
      <c r="E17" s="24">
        <v>7105585.6200000001</v>
      </c>
      <c r="F17" s="24">
        <v>8149998.5800000001</v>
      </c>
      <c r="G17" s="25">
        <v>814590.28</v>
      </c>
      <c r="H17" s="23">
        <v>12030799.01</v>
      </c>
      <c r="I17" s="27"/>
      <c r="J17" s="23">
        <v>7920175.9000000004</v>
      </c>
      <c r="K17" s="23">
        <v>10511047.039999999</v>
      </c>
      <c r="L17" s="23">
        <v>6858129.2699999996</v>
      </c>
      <c r="M17" s="23">
        <f t="shared" si="2"/>
        <v>44655559.520000003</v>
      </c>
      <c r="N17" s="23">
        <f t="shared" si="0"/>
        <v>114581644.20999999</v>
      </c>
      <c r="O17" s="102">
        <f>O10</f>
        <v>3.1433439999999999</v>
      </c>
      <c r="P17" s="23">
        <f t="shared" si="3"/>
        <v>3437449.33</v>
      </c>
      <c r="Q17" s="27"/>
      <c r="R17" s="23">
        <f t="shared" si="4"/>
        <v>118019093.54000001</v>
      </c>
      <c r="S17" s="23">
        <f t="shared" si="5"/>
        <v>23603818.710000001</v>
      </c>
      <c r="T17" s="23">
        <f t="shared" si="6"/>
        <v>141622912.25</v>
      </c>
      <c r="DO17" s="10"/>
      <c r="EB17" s="9">
        <v>0.2</v>
      </c>
      <c r="EC17" s="9">
        <v>0.03</v>
      </c>
    </row>
    <row r="18" spans="1:133" s="9" customFormat="1" ht="24" x14ac:dyDescent="0.2">
      <c r="A18" s="88" t="s">
        <v>51</v>
      </c>
      <c r="B18" s="89" t="s">
        <v>52</v>
      </c>
      <c r="C18" s="89" t="s">
        <v>53</v>
      </c>
      <c r="D18" s="23">
        <f t="shared" si="1"/>
        <v>1923917.71</v>
      </c>
      <c r="E18" s="24">
        <v>379532.83</v>
      </c>
      <c r="F18" s="24">
        <v>1544384.88</v>
      </c>
      <c r="G18" s="25">
        <v>181054.38</v>
      </c>
      <c r="H18" s="23">
        <v>6388848.6799999997</v>
      </c>
      <c r="I18" s="27"/>
      <c r="J18" s="23">
        <v>560587.21</v>
      </c>
      <c r="K18" s="23">
        <v>790941.52</v>
      </c>
      <c r="L18" s="23">
        <v>697678.63</v>
      </c>
      <c r="M18" s="23">
        <f t="shared" si="2"/>
        <v>9801386.5399999991</v>
      </c>
      <c r="N18" s="23">
        <f t="shared" si="0"/>
        <v>17115629.09</v>
      </c>
      <c r="O18" s="102">
        <f>O10</f>
        <v>3.1433439999999999</v>
      </c>
      <c r="P18" s="23">
        <f t="shared" si="3"/>
        <v>513468.87</v>
      </c>
      <c r="Q18" s="27"/>
      <c r="R18" s="23">
        <f t="shared" si="4"/>
        <v>17629097.960000001</v>
      </c>
      <c r="S18" s="23">
        <f t="shared" si="5"/>
        <v>3525819.59</v>
      </c>
      <c r="T18" s="23">
        <f t="shared" si="6"/>
        <v>21154917.550000001</v>
      </c>
      <c r="DO18" s="10"/>
      <c r="EB18" s="9">
        <v>0.2</v>
      </c>
      <c r="EC18" s="9">
        <v>0.03</v>
      </c>
    </row>
    <row r="19" spans="1:133" s="9" customFormat="1" ht="24" x14ac:dyDescent="0.2">
      <c r="A19" s="88" t="s">
        <v>54</v>
      </c>
      <c r="B19" s="89" t="s">
        <v>55</v>
      </c>
      <c r="C19" s="89" t="s">
        <v>56</v>
      </c>
      <c r="D19" s="23">
        <f t="shared" si="1"/>
        <v>936177.73</v>
      </c>
      <c r="E19" s="24">
        <v>108400.09</v>
      </c>
      <c r="F19" s="24">
        <v>827777.64</v>
      </c>
      <c r="G19" s="25">
        <v>52327.83</v>
      </c>
      <c r="H19" s="23">
        <v>1962508.08</v>
      </c>
      <c r="I19" s="27"/>
      <c r="J19" s="23">
        <v>160727.92000000001</v>
      </c>
      <c r="K19" s="23">
        <v>231502.16</v>
      </c>
      <c r="L19" s="23">
        <v>207746.81</v>
      </c>
      <c r="M19" s="23">
        <f t="shared" si="2"/>
        <v>3337934.78</v>
      </c>
      <c r="N19" s="23">
        <f t="shared" si="0"/>
        <v>6285947.3399999999</v>
      </c>
      <c r="O19" s="102">
        <f>O10</f>
        <v>3.1433439999999999</v>
      </c>
      <c r="P19" s="23">
        <f t="shared" si="3"/>
        <v>188578.42</v>
      </c>
      <c r="Q19" s="27"/>
      <c r="R19" s="23">
        <f t="shared" si="4"/>
        <v>6474525.7599999998</v>
      </c>
      <c r="S19" s="23">
        <f t="shared" si="5"/>
        <v>1294905.1499999999</v>
      </c>
      <c r="T19" s="23">
        <f t="shared" si="6"/>
        <v>7769430.9100000001</v>
      </c>
      <c r="DO19" s="10"/>
      <c r="EB19" s="9">
        <v>0.2</v>
      </c>
      <c r="EC19" s="9">
        <v>0.03</v>
      </c>
    </row>
    <row r="20" spans="1:133" s="9" customFormat="1" x14ac:dyDescent="0.2">
      <c r="A20" s="88" t="s">
        <v>57</v>
      </c>
      <c r="B20" s="89" t="s">
        <v>58</v>
      </c>
      <c r="C20" s="89" t="s">
        <v>59</v>
      </c>
      <c r="D20" s="23">
        <f t="shared" si="1"/>
        <v>845239.3</v>
      </c>
      <c r="E20" s="24">
        <v>82707.429999999993</v>
      </c>
      <c r="F20" s="24">
        <v>762531.87</v>
      </c>
      <c r="G20" s="25">
        <v>48660</v>
      </c>
      <c r="H20" s="23">
        <v>1489858.6</v>
      </c>
      <c r="I20" s="27"/>
      <c r="J20" s="23">
        <v>131367.43</v>
      </c>
      <c r="K20" s="23">
        <v>156712.51999999999</v>
      </c>
      <c r="L20" s="23">
        <v>118248.96000000001</v>
      </c>
      <c r="M20" s="23">
        <f t="shared" si="2"/>
        <v>2610059.38</v>
      </c>
      <c r="N20" s="23">
        <f t="shared" si="0"/>
        <v>5011035</v>
      </c>
      <c r="O20" s="102">
        <f>O10</f>
        <v>3.1433439999999999</v>
      </c>
      <c r="P20" s="23">
        <f t="shared" si="3"/>
        <v>150331.04999999999</v>
      </c>
      <c r="Q20" s="27"/>
      <c r="R20" s="23">
        <f t="shared" si="4"/>
        <v>5161366.05</v>
      </c>
      <c r="S20" s="23">
        <f t="shared" si="5"/>
        <v>1032273.21</v>
      </c>
      <c r="T20" s="23">
        <f t="shared" si="6"/>
        <v>6193639.2599999998</v>
      </c>
      <c r="DO20" s="10"/>
      <c r="EB20" s="9">
        <v>0.2</v>
      </c>
      <c r="EC20" s="9">
        <v>0.03</v>
      </c>
    </row>
    <row r="21" spans="1:133" s="9" customFormat="1" ht="24" x14ac:dyDescent="0.2">
      <c r="A21" s="88" t="s">
        <v>60</v>
      </c>
      <c r="B21" s="89" t="s">
        <v>61</v>
      </c>
      <c r="C21" s="89" t="s">
        <v>62</v>
      </c>
      <c r="D21" s="23">
        <f t="shared" si="1"/>
        <v>147628.76999999999</v>
      </c>
      <c r="E21" s="24">
        <v>36010.089999999997</v>
      </c>
      <c r="F21" s="24">
        <v>111618.68</v>
      </c>
      <c r="G21" s="25">
        <v>20017</v>
      </c>
      <c r="H21" s="23">
        <v>523235.5</v>
      </c>
      <c r="I21" s="27"/>
      <c r="J21" s="23">
        <v>56027.09</v>
      </c>
      <c r="K21" s="23">
        <v>62432.6</v>
      </c>
      <c r="L21" s="23">
        <v>36767.699999999997</v>
      </c>
      <c r="M21" s="23">
        <f t="shared" si="2"/>
        <v>770064.57</v>
      </c>
      <c r="N21" s="23">
        <f t="shared" si="0"/>
        <v>1299104.18</v>
      </c>
      <c r="O21" s="102">
        <f t="shared" ref="O21:O51" si="7">O11</f>
        <v>3.1433439999999999</v>
      </c>
      <c r="P21" s="23">
        <f t="shared" si="3"/>
        <v>38973.129999999997</v>
      </c>
      <c r="Q21" s="27"/>
      <c r="R21" s="23">
        <f t="shared" si="4"/>
        <v>1338077.31</v>
      </c>
      <c r="S21" s="23">
        <f t="shared" si="5"/>
        <v>267615.46000000002</v>
      </c>
      <c r="T21" s="23">
        <f t="shared" si="6"/>
        <v>1605692.77</v>
      </c>
      <c r="DO21" s="10"/>
      <c r="EB21" s="9">
        <v>0.2</v>
      </c>
      <c r="EC21" s="9">
        <v>0.03</v>
      </c>
    </row>
    <row r="22" spans="1:133" s="9" customFormat="1" ht="48" x14ac:dyDescent="0.2">
      <c r="A22" s="88" t="s">
        <v>63</v>
      </c>
      <c r="B22" s="89" t="s">
        <v>64</v>
      </c>
      <c r="C22" s="89" t="s">
        <v>65</v>
      </c>
      <c r="D22" s="23">
        <f t="shared" si="1"/>
        <v>720124.31</v>
      </c>
      <c r="E22" s="24">
        <v>359220.27</v>
      </c>
      <c r="F22" s="24">
        <v>360904.04</v>
      </c>
      <c r="G22" s="25">
        <v>120950.58</v>
      </c>
      <c r="H22" s="23">
        <v>2994069.66</v>
      </c>
      <c r="I22" s="27"/>
      <c r="J22" s="23">
        <v>480170.85</v>
      </c>
      <c r="K22" s="23">
        <v>447021.68</v>
      </c>
      <c r="L22" s="23">
        <v>292615.32</v>
      </c>
      <c r="M22" s="23">
        <f t="shared" si="2"/>
        <v>4453830.97</v>
      </c>
      <c r="N22" s="23">
        <f t="shared" si="0"/>
        <v>7582601.6200000001</v>
      </c>
      <c r="O22" s="102">
        <f t="shared" si="7"/>
        <v>3.1433439999999999</v>
      </c>
      <c r="P22" s="23">
        <f t="shared" si="3"/>
        <v>227478.05</v>
      </c>
      <c r="Q22" s="27"/>
      <c r="R22" s="23">
        <f t="shared" si="4"/>
        <v>7810079.6699999999</v>
      </c>
      <c r="S22" s="23">
        <f t="shared" si="5"/>
        <v>1562015.93</v>
      </c>
      <c r="T22" s="23">
        <f t="shared" si="6"/>
        <v>9372095.5999999996</v>
      </c>
      <c r="DO22" s="10"/>
      <c r="EB22" s="9">
        <v>0.2</v>
      </c>
      <c r="EC22" s="9">
        <v>0.03</v>
      </c>
    </row>
    <row r="23" spans="1:133" s="9" customFormat="1" ht="36" x14ac:dyDescent="0.2">
      <c r="A23" s="88" t="s">
        <v>66</v>
      </c>
      <c r="B23" s="89" t="s">
        <v>67</v>
      </c>
      <c r="C23" s="89" t="s">
        <v>68</v>
      </c>
      <c r="D23" s="23">
        <f t="shared" si="1"/>
        <v>490019.66</v>
      </c>
      <c r="E23" s="24">
        <v>249183.03</v>
      </c>
      <c r="F23" s="24">
        <v>240836.63</v>
      </c>
      <c r="G23" s="25">
        <v>81229</v>
      </c>
      <c r="H23" s="23">
        <v>2144400.44</v>
      </c>
      <c r="I23" s="27"/>
      <c r="J23" s="23">
        <v>330412.03000000003</v>
      </c>
      <c r="K23" s="23">
        <v>308159.52</v>
      </c>
      <c r="L23" s="23">
        <v>201947.99</v>
      </c>
      <c r="M23" s="23">
        <f t="shared" si="2"/>
        <v>3144527.61</v>
      </c>
      <c r="N23" s="23">
        <f t="shared" si="0"/>
        <v>5288144.18</v>
      </c>
      <c r="O23" s="102">
        <f t="shared" si="7"/>
        <v>3.1433439999999999</v>
      </c>
      <c r="P23" s="23">
        <f t="shared" si="3"/>
        <v>158644.32999999999</v>
      </c>
      <c r="Q23" s="27"/>
      <c r="R23" s="23">
        <f t="shared" si="4"/>
        <v>5446788.5099999998</v>
      </c>
      <c r="S23" s="23">
        <f t="shared" si="5"/>
        <v>1089357.7</v>
      </c>
      <c r="T23" s="23">
        <f t="shared" si="6"/>
        <v>6536146.21</v>
      </c>
      <c r="DO23" s="10"/>
      <c r="EB23" s="9">
        <v>0.2</v>
      </c>
      <c r="EC23" s="9">
        <v>0.03</v>
      </c>
    </row>
    <row r="24" spans="1:133" s="9" customFormat="1" ht="24" x14ac:dyDescent="0.2">
      <c r="A24" s="88" t="s">
        <v>69</v>
      </c>
      <c r="B24" s="89" t="s">
        <v>70</v>
      </c>
      <c r="C24" s="89" t="s">
        <v>71</v>
      </c>
      <c r="D24" s="23">
        <f t="shared" si="1"/>
        <v>940528.35</v>
      </c>
      <c r="E24" s="24">
        <v>382559.05</v>
      </c>
      <c r="F24" s="24">
        <v>557969.30000000005</v>
      </c>
      <c r="G24" s="25">
        <v>144298.84</v>
      </c>
      <c r="H24" s="23">
        <v>2551375.62</v>
      </c>
      <c r="I24" s="27"/>
      <c r="J24" s="23">
        <v>526857.89</v>
      </c>
      <c r="K24" s="23">
        <v>510891.21</v>
      </c>
      <c r="L24" s="23">
        <v>330356.32</v>
      </c>
      <c r="M24" s="23">
        <f t="shared" si="2"/>
        <v>4333151.5</v>
      </c>
      <c r="N24" s="23">
        <f t="shared" si="0"/>
        <v>8152110.1399999997</v>
      </c>
      <c r="O24" s="102">
        <f t="shared" si="7"/>
        <v>3.1433439999999999</v>
      </c>
      <c r="P24" s="23">
        <f t="shared" si="3"/>
        <v>244563.3</v>
      </c>
      <c r="Q24" s="27"/>
      <c r="R24" s="23">
        <f t="shared" si="4"/>
        <v>8396673.4399999995</v>
      </c>
      <c r="S24" s="23">
        <f t="shared" si="5"/>
        <v>1679334.69</v>
      </c>
      <c r="T24" s="23">
        <f t="shared" si="6"/>
        <v>10076008.130000001</v>
      </c>
      <c r="DO24" s="10"/>
      <c r="EB24" s="9">
        <v>0.2</v>
      </c>
      <c r="EC24" s="9">
        <v>0.03</v>
      </c>
    </row>
    <row r="25" spans="1:133" s="9" customFormat="1" ht="48" x14ac:dyDescent="0.2">
      <c r="A25" s="88" t="s">
        <v>72</v>
      </c>
      <c r="B25" s="89" t="s">
        <v>73</v>
      </c>
      <c r="C25" s="89" t="s">
        <v>74</v>
      </c>
      <c r="D25" s="23">
        <f t="shared" si="1"/>
        <v>1270307.69</v>
      </c>
      <c r="E25" s="24">
        <v>662665.24</v>
      </c>
      <c r="F25" s="24">
        <v>607642.44999999995</v>
      </c>
      <c r="G25" s="25">
        <v>202944.1</v>
      </c>
      <c r="H25" s="23">
        <v>4359741.72</v>
      </c>
      <c r="I25" s="27"/>
      <c r="J25" s="23">
        <v>865609.34</v>
      </c>
      <c r="K25" s="23">
        <v>805924.68</v>
      </c>
      <c r="L25" s="23">
        <v>526689.76</v>
      </c>
      <c r="M25" s="23">
        <f t="shared" si="2"/>
        <v>6962663.8499999996</v>
      </c>
      <c r="N25" s="23">
        <f t="shared" si="0"/>
        <v>12541621.380000001</v>
      </c>
      <c r="O25" s="102">
        <f t="shared" si="7"/>
        <v>3.1433439999999999</v>
      </c>
      <c r="P25" s="23">
        <f t="shared" si="3"/>
        <v>376248.64</v>
      </c>
      <c r="Q25" s="27"/>
      <c r="R25" s="23">
        <f t="shared" si="4"/>
        <v>12917870.02</v>
      </c>
      <c r="S25" s="23">
        <f t="shared" si="5"/>
        <v>2583574</v>
      </c>
      <c r="T25" s="23">
        <f t="shared" si="6"/>
        <v>15501444.02</v>
      </c>
      <c r="DO25" s="10"/>
      <c r="EB25" s="9">
        <v>0.2</v>
      </c>
      <c r="EC25" s="9">
        <v>0.03</v>
      </c>
    </row>
    <row r="26" spans="1:133" s="9" customFormat="1" ht="36" x14ac:dyDescent="0.2">
      <c r="A26" s="88" t="s">
        <v>75</v>
      </c>
      <c r="B26" s="89" t="s">
        <v>76</v>
      </c>
      <c r="C26" s="89" t="s">
        <v>77</v>
      </c>
      <c r="D26" s="23">
        <f t="shared" si="1"/>
        <v>1008979.83</v>
      </c>
      <c r="E26" s="24">
        <v>520495.89</v>
      </c>
      <c r="F26" s="24">
        <v>488483.94</v>
      </c>
      <c r="G26" s="25">
        <v>153870.44</v>
      </c>
      <c r="H26" s="23">
        <v>4583991.3899999997</v>
      </c>
      <c r="I26" s="27"/>
      <c r="J26" s="23">
        <v>674366.33</v>
      </c>
      <c r="K26" s="23">
        <v>638693.82999999996</v>
      </c>
      <c r="L26" s="23">
        <v>413547.98</v>
      </c>
      <c r="M26" s="23">
        <f t="shared" si="2"/>
        <v>6645213.0300000003</v>
      </c>
      <c r="N26" s="23">
        <f t="shared" si="0"/>
        <v>11063120.060000001</v>
      </c>
      <c r="O26" s="102">
        <f t="shared" si="7"/>
        <v>3.1433439999999999</v>
      </c>
      <c r="P26" s="23">
        <f t="shared" si="3"/>
        <v>331893.59999999998</v>
      </c>
      <c r="Q26" s="27"/>
      <c r="R26" s="23">
        <f t="shared" si="4"/>
        <v>11395013.66</v>
      </c>
      <c r="S26" s="23">
        <f t="shared" si="5"/>
        <v>2279002.73</v>
      </c>
      <c r="T26" s="23">
        <f t="shared" si="6"/>
        <v>13674016.390000001</v>
      </c>
      <c r="DO26" s="10"/>
      <c r="EB26" s="9">
        <v>0.2</v>
      </c>
      <c r="EC26" s="9">
        <v>0.03</v>
      </c>
    </row>
    <row r="27" spans="1:133" s="9" customFormat="1" ht="36" x14ac:dyDescent="0.2">
      <c r="A27" s="88" t="s">
        <v>78</v>
      </c>
      <c r="B27" s="89" t="s">
        <v>79</v>
      </c>
      <c r="C27" s="89" t="s">
        <v>80</v>
      </c>
      <c r="D27" s="23">
        <f t="shared" si="1"/>
        <v>406342</v>
      </c>
      <c r="E27" s="24">
        <v>244277.99</v>
      </c>
      <c r="F27" s="24">
        <v>162064.01</v>
      </c>
      <c r="G27" s="25">
        <v>32671.67</v>
      </c>
      <c r="H27" s="23">
        <v>1692888.86</v>
      </c>
      <c r="I27" s="27"/>
      <c r="J27" s="23">
        <v>276949.65999999997</v>
      </c>
      <c r="K27" s="23">
        <v>272140.26</v>
      </c>
      <c r="L27" s="23">
        <v>158815.07</v>
      </c>
      <c r="M27" s="23">
        <f t="shared" si="2"/>
        <v>2530186.19</v>
      </c>
      <c r="N27" s="23">
        <f t="shared" si="0"/>
        <v>4324802.4000000004</v>
      </c>
      <c r="O27" s="102">
        <f t="shared" si="7"/>
        <v>3.1433439999999999</v>
      </c>
      <c r="P27" s="23">
        <f t="shared" si="3"/>
        <v>129744.07</v>
      </c>
      <c r="Q27" s="27"/>
      <c r="R27" s="23">
        <f t="shared" si="4"/>
        <v>4454546.47</v>
      </c>
      <c r="S27" s="23">
        <f t="shared" si="5"/>
        <v>890909.29</v>
      </c>
      <c r="T27" s="23">
        <f t="shared" si="6"/>
        <v>5345455.76</v>
      </c>
      <c r="DO27" s="10"/>
      <c r="EB27" s="9">
        <v>0.2</v>
      </c>
      <c r="EC27" s="9">
        <v>0.03</v>
      </c>
    </row>
    <row r="28" spans="1:133" s="9" customFormat="1" ht="36" x14ac:dyDescent="0.2">
      <c r="A28" s="88" t="s">
        <v>81</v>
      </c>
      <c r="B28" s="89" t="s">
        <v>82</v>
      </c>
      <c r="C28" s="89" t="s">
        <v>83</v>
      </c>
      <c r="D28" s="23">
        <f t="shared" si="1"/>
        <v>347100.61</v>
      </c>
      <c r="E28" s="24">
        <v>267632.28000000003</v>
      </c>
      <c r="F28" s="24">
        <v>79468.33</v>
      </c>
      <c r="G28" s="25">
        <v>23918.11</v>
      </c>
      <c r="H28" s="23">
        <v>1271582.77</v>
      </c>
      <c r="I28" s="27"/>
      <c r="J28" s="23">
        <v>291550.39</v>
      </c>
      <c r="K28" s="23">
        <v>298737.09999999998</v>
      </c>
      <c r="L28" s="23">
        <v>169111.96</v>
      </c>
      <c r="M28" s="23">
        <f t="shared" si="2"/>
        <v>2086532.44</v>
      </c>
      <c r="N28" s="23">
        <f t="shared" si="0"/>
        <v>3833249.93</v>
      </c>
      <c r="O28" s="102">
        <f t="shared" si="7"/>
        <v>3.1433439999999999</v>
      </c>
      <c r="P28" s="23">
        <f t="shared" si="3"/>
        <v>114997.5</v>
      </c>
      <c r="Q28" s="27"/>
      <c r="R28" s="23">
        <f t="shared" si="4"/>
        <v>3948247.43</v>
      </c>
      <c r="S28" s="23">
        <f t="shared" si="5"/>
        <v>789649.49</v>
      </c>
      <c r="T28" s="23">
        <f t="shared" si="6"/>
        <v>4737896.92</v>
      </c>
      <c r="DO28" s="10"/>
      <c r="EB28" s="9">
        <v>0.2</v>
      </c>
      <c r="EC28" s="9">
        <v>0.03</v>
      </c>
    </row>
    <row r="29" spans="1:133" s="9" customFormat="1" ht="48" x14ac:dyDescent="0.2">
      <c r="A29" s="88" t="s">
        <v>84</v>
      </c>
      <c r="B29" s="89" t="s">
        <v>85</v>
      </c>
      <c r="C29" s="89" t="s">
        <v>86</v>
      </c>
      <c r="D29" s="23">
        <f t="shared" si="1"/>
        <v>98363.43</v>
      </c>
      <c r="E29" s="24">
        <v>92301.35</v>
      </c>
      <c r="F29" s="24">
        <v>6062.08</v>
      </c>
      <c r="G29" s="25">
        <v>2025.61</v>
      </c>
      <c r="H29" s="23">
        <v>400580.77</v>
      </c>
      <c r="I29" s="23">
        <v>1925882.27</v>
      </c>
      <c r="J29" s="23">
        <v>94326.96</v>
      </c>
      <c r="K29" s="23">
        <v>89845.01</v>
      </c>
      <c r="L29" s="23">
        <v>46118.01</v>
      </c>
      <c r="M29" s="23">
        <f t="shared" si="2"/>
        <v>2560789.4900000002</v>
      </c>
      <c r="N29" s="23">
        <f t="shared" si="0"/>
        <v>3063031.68</v>
      </c>
      <c r="O29" s="102">
        <f t="shared" si="7"/>
        <v>3.1433439999999999</v>
      </c>
      <c r="P29" s="23">
        <f t="shared" si="3"/>
        <v>91890.95</v>
      </c>
      <c r="Q29" s="27"/>
      <c r="R29" s="23">
        <f t="shared" si="4"/>
        <v>3154922.63</v>
      </c>
      <c r="S29" s="23">
        <f t="shared" si="5"/>
        <v>630984.53</v>
      </c>
      <c r="T29" s="23">
        <f t="shared" si="6"/>
        <v>3785907.16</v>
      </c>
      <c r="DO29" s="10"/>
      <c r="EB29" s="9">
        <v>0.2</v>
      </c>
      <c r="EC29" s="9">
        <v>0.03</v>
      </c>
    </row>
    <row r="30" spans="1:133" s="9" customFormat="1" ht="36" x14ac:dyDescent="0.2">
      <c r="A30" s="88" t="s">
        <v>87</v>
      </c>
      <c r="B30" s="89" t="s">
        <v>88</v>
      </c>
      <c r="C30" s="89" t="s">
        <v>89</v>
      </c>
      <c r="D30" s="23">
        <f t="shared" si="1"/>
        <v>16395.080000000002</v>
      </c>
      <c r="E30" s="24">
        <v>13842.09</v>
      </c>
      <c r="F30" s="24">
        <v>2552.9899999999998</v>
      </c>
      <c r="G30" s="25">
        <v>1045.78</v>
      </c>
      <c r="H30" s="23">
        <v>52027.5</v>
      </c>
      <c r="I30" s="23">
        <v>19933.009999999998</v>
      </c>
      <c r="J30" s="23">
        <v>14887.87</v>
      </c>
      <c r="K30" s="23">
        <v>18014.32</v>
      </c>
      <c r="L30" s="23">
        <v>10719.27</v>
      </c>
      <c r="M30" s="23">
        <f t="shared" si="2"/>
        <v>117089.18</v>
      </c>
      <c r="N30" s="23">
        <f t="shared" si="0"/>
        <v>213815.44</v>
      </c>
      <c r="O30" s="102">
        <f t="shared" si="7"/>
        <v>3.1433439999999999</v>
      </c>
      <c r="P30" s="23">
        <f t="shared" si="3"/>
        <v>6414.46</v>
      </c>
      <c r="Q30" s="27"/>
      <c r="R30" s="23">
        <f t="shared" si="4"/>
        <v>220229.9</v>
      </c>
      <c r="S30" s="23">
        <f t="shared" si="5"/>
        <v>44045.98</v>
      </c>
      <c r="T30" s="23">
        <f t="shared" si="6"/>
        <v>264275.88</v>
      </c>
      <c r="DO30" s="10"/>
      <c r="EB30" s="9">
        <v>0.2</v>
      </c>
      <c r="EC30" s="9">
        <v>0.03</v>
      </c>
    </row>
    <row r="31" spans="1:133" s="9" customFormat="1" ht="36" x14ac:dyDescent="0.2">
      <c r="A31" s="88" t="s">
        <v>90</v>
      </c>
      <c r="B31" s="89" t="s">
        <v>91</v>
      </c>
      <c r="C31" s="89" t="s">
        <v>92</v>
      </c>
      <c r="D31" s="23">
        <f t="shared" si="1"/>
        <v>4373.3100000000004</v>
      </c>
      <c r="E31" s="24">
        <v>4293.3900000000003</v>
      </c>
      <c r="F31" s="28">
        <v>79.92</v>
      </c>
      <c r="G31" s="29">
        <v>58.87</v>
      </c>
      <c r="H31" s="23">
        <v>25816.07</v>
      </c>
      <c r="I31" s="27"/>
      <c r="J31" s="23">
        <v>4352.26</v>
      </c>
      <c r="K31" s="23">
        <v>5266.23</v>
      </c>
      <c r="L31" s="23">
        <v>3133.63</v>
      </c>
      <c r="M31" s="23">
        <f t="shared" si="2"/>
        <v>38589.24</v>
      </c>
      <c r="N31" s="23">
        <f t="shared" si="0"/>
        <v>65966.539999999994</v>
      </c>
      <c r="O31" s="102">
        <f t="shared" si="7"/>
        <v>3.1433439999999999</v>
      </c>
      <c r="P31" s="23">
        <f t="shared" si="3"/>
        <v>1979</v>
      </c>
      <c r="Q31" s="27"/>
      <c r="R31" s="23">
        <f t="shared" si="4"/>
        <v>67945.539999999994</v>
      </c>
      <c r="S31" s="23">
        <f t="shared" si="5"/>
        <v>13589.11</v>
      </c>
      <c r="T31" s="23">
        <f t="shared" si="6"/>
        <v>81534.649999999994</v>
      </c>
      <c r="DO31" s="10"/>
      <c r="EB31" s="9">
        <v>0.2</v>
      </c>
      <c r="EC31" s="9">
        <v>0.03</v>
      </c>
    </row>
    <row r="32" spans="1:133" s="9" customFormat="1" ht="60" x14ac:dyDescent="0.2">
      <c r="A32" s="88" t="s">
        <v>93</v>
      </c>
      <c r="B32" s="89" t="s">
        <v>94</v>
      </c>
      <c r="C32" s="89" t="s">
        <v>95</v>
      </c>
      <c r="D32" s="23">
        <f t="shared" si="1"/>
        <v>31833.9</v>
      </c>
      <c r="E32" s="24">
        <v>30503.58</v>
      </c>
      <c r="F32" s="24">
        <v>1330.32</v>
      </c>
      <c r="G32" s="29">
        <v>381.33</v>
      </c>
      <c r="H32" s="23">
        <v>33433.910000000003</v>
      </c>
      <c r="I32" s="23">
        <v>270031.44</v>
      </c>
      <c r="J32" s="23">
        <v>30884.91</v>
      </c>
      <c r="K32" s="23">
        <v>35624.57</v>
      </c>
      <c r="L32" s="23">
        <v>20736.23</v>
      </c>
      <c r="M32" s="23">
        <f t="shared" si="2"/>
        <v>391660.05</v>
      </c>
      <c r="N32" s="23">
        <f t="shared" si="0"/>
        <v>580691.63</v>
      </c>
      <c r="O32" s="102">
        <f t="shared" si="7"/>
        <v>3.1433439999999999</v>
      </c>
      <c r="P32" s="23">
        <f t="shared" si="3"/>
        <v>17420.75</v>
      </c>
      <c r="Q32" s="27"/>
      <c r="R32" s="23">
        <f t="shared" si="4"/>
        <v>598112.38</v>
      </c>
      <c r="S32" s="23">
        <f t="shared" si="5"/>
        <v>119622.48</v>
      </c>
      <c r="T32" s="23">
        <f t="shared" si="6"/>
        <v>717734.86</v>
      </c>
      <c r="DO32" s="10"/>
      <c r="EB32" s="9">
        <v>0.2</v>
      </c>
      <c r="EC32" s="9">
        <v>0.03</v>
      </c>
    </row>
    <row r="33" spans="1:133" s="9" customFormat="1" x14ac:dyDescent="0.2">
      <c r="A33" s="88" t="s">
        <v>96</v>
      </c>
      <c r="B33" s="89" t="s">
        <v>97</v>
      </c>
      <c r="C33" s="89" t="s">
        <v>98</v>
      </c>
      <c r="D33" s="23">
        <f t="shared" si="1"/>
        <v>4049.33</v>
      </c>
      <c r="E33" s="24">
        <v>3807.68</v>
      </c>
      <c r="F33" s="28">
        <v>241.65</v>
      </c>
      <c r="G33" s="29">
        <v>77.16</v>
      </c>
      <c r="H33" s="23">
        <v>3415.02</v>
      </c>
      <c r="I33" s="23">
        <v>11957.73</v>
      </c>
      <c r="J33" s="23">
        <v>3884.84</v>
      </c>
      <c r="K33" s="23">
        <v>3752.87</v>
      </c>
      <c r="L33" s="23">
        <v>1970.25</v>
      </c>
      <c r="M33" s="23">
        <f t="shared" si="2"/>
        <v>25145.200000000001</v>
      </c>
      <c r="N33" s="23">
        <f t="shared" si="0"/>
        <v>46090.92</v>
      </c>
      <c r="O33" s="102">
        <f t="shared" si="7"/>
        <v>3.1433439999999999</v>
      </c>
      <c r="P33" s="23">
        <f t="shared" si="3"/>
        <v>1382.73</v>
      </c>
      <c r="Q33" s="27"/>
      <c r="R33" s="23">
        <f t="shared" si="4"/>
        <v>47473.65</v>
      </c>
      <c r="S33" s="23">
        <f t="shared" si="5"/>
        <v>9494.73</v>
      </c>
      <c r="T33" s="23">
        <f t="shared" si="6"/>
        <v>56968.38</v>
      </c>
      <c r="DO33" s="10"/>
      <c r="EB33" s="9">
        <v>0.2</v>
      </c>
      <c r="EC33" s="9">
        <v>0.03</v>
      </c>
    </row>
    <row r="34" spans="1:133" s="9" customFormat="1" ht="48" x14ac:dyDescent="0.2">
      <c r="A34" s="88" t="s">
        <v>99</v>
      </c>
      <c r="B34" s="89" t="s">
        <v>100</v>
      </c>
      <c r="C34" s="89" t="s">
        <v>101</v>
      </c>
      <c r="D34" s="23">
        <f t="shared" si="1"/>
        <v>91214.82</v>
      </c>
      <c r="E34" s="24">
        <v>32626.47</v>
      </c>
      <c r="F34" s="24">
        <v>58588.35</v>
      </c>
      <c r="G34" s="25">
        <v>7334.58</v>
      </c>
      <c r="H34" s="23">
        <v>414026.72</v>
      </c>
      <c r="I34" s="27"/>
      <c r="J34" s="23">
        <v>39961.050000000003</v>
      </c>
      <c r="K34" s="23">
        <v>41360.660000000003</v>
      </c>
      <c r="L34" s="23">
        <v>24200.11</v>
      </c>
      <c r="M34" s="23">
        <f t="shared" si="2"/>
        <v>570802.31000000006</v>
      </c>
      <c r="N34" s="23">
        <f t="shared" si="0"/>
        <v>906826.33</v>
      </c>
      <c r="O34" s="102">
        <f t="shared" si="7"/>
        <v>3.1433439999999999</v>
      </c>
      <c r="P34" s="23">
        <f t="shared" si="3"/>
        <v>27204.79</v>
      </c>
      <c r="Q34" s="27"/>
      <c r="R34" s="23">
        <f t="shared" si="4"/>
        <v>934031.12</v>
      </c>
      <c r="S34" s="23">
        <f t="shared" si="5"/>
        <v>186806.22</v>
      </c>
      <c r="T34" s="23">
        <f t="shared" si="6"/>
        <v>1120837.3400000001</v>
      </c>
      <c r="DO34" s="10"/>
      <c r="EB34" s="9">
        <v>0.2</v>
      </c>
      <c r="EC34" s="9">
        <v>0.03</v>
      </c>
    </row>
    <row r="35" spans="1:133" s="9" customFormat="1" ht="24" x14ac:dyDescent="0.2">
      <c r="A35" s="88" t="s">
        <v>102</v>
      </c>
      <c r="B35" s="89" t="s">
        <v>103</v>
      </c>
      <c r="C35" s="89" t="s">
        <v>104</v>
      </c>
      <c r="D35" s="23">
        <f t="shared" si="1"/>
        <v>787745.27</v>
      </c>
      <c r="E35" s="24">
        <v>504042.76</v>
      </c>
      <c r="F35" s="24">
        <v>283702.51</v>
      </c>
      <c r="G35" s="25">
        <v>38735.82</v>
      </c>
      <c r="H35" s="23">
        <v>16093406.539999999</v>
      </c>
      <c r="I35" s="27"/>
      <c r="J35" s="23">
        <v>542778.57999999996</v>
      </c>
      <c r="K35" s="23">
        <v>531887.34</v>
      </c>
      <c r="L35" s="23">
        <v>277441.8</v>
      </c>
      <c r="M35" s="23">
        <f t="shared" si="2"/>
        <v>17690480.949999999</v>
      </c>
      <c r="N35" s="23">
        <f t="shared" si="0"/>
        <v>21113560.800000001</v>
      </c>
      <c r="O35" s="102">
        <f t="shared" si="7"/>
        <v>3.1433439999999999</v>
      </c>
      <c r="P35" s="23">
        <f t="shared" si="3"/>
        <v>633406.81999999995</v>
      </c>
      <c r="Q35" s="27"/>
      <c r="R35" s="23">
        <f t="shared" si="4"/>
        <v>21746967.620000001</v>
      </c>
      <c r="S35" s="23">
        <f t="shared" si="5"/>
        <v>4349393.5199999996</v>
      </c>
      <c r="T35" s="23">
        <f t="shared" si="6"/>
        <v>26096361.140000001</v>
      </c>
      <c r="DO35" s="10"/>
      <c r="EB35" s="9">
        <v>0.2</v>
      </c>
      <c r="EC35" s="9">
        <v>0.03</v>
      </c>
    </row>
    <row r="36" spans="1:133" s="9" customFormat="1" ht="36" x14ac:dyDescent="0.2">
      <c r="A36" s="88" t="s">
        <v>105</v>
      </c>
      <c r="B36" s="89" t="s">
        <v>106</v>
      </c>
      <c r="C36" s="89" t="s">
        <v>107</v>
      </c>
      <c r="D36" s="23">
        <f t="shared" si="1"/>
        <v>1003821.97</v>
      </c>
      <c r="E36" s="24">
        <v>465327.25</v>
      </c>
      <c r="F36" s="24">
        <v>538494.71999999997</v>
      </c>
      <c r="G36" s="25">
        <v>154166.06</v>
      </c>
      <c r="H36" s="23">
        <v>18796642.609999999</v>
      </c>
      <c r="I36" s="27"/>
      <c r="J36" s="23">
        <v>619493.31000000006</v>
      </c>
      <c r="K36" s="23">
        <v>622263.64</v>
      </c>
      <c r="L36" s="23">
        <v>347794.37</v>
      </c>
      <c r="M36" s="23">
        <f t="shared" si="2"/>
        <v>20770522.59</v>
      </c>
      <c r="N36" s="23">
        <f t="shared" si="0"/>
        <v>25001226.399999999</v>
      </c>
      <c r="O36" s="102">
        <f t="shared" si="7"/>
        <v>3.1433439999999999</v>
      </c>
      <c r="P36" s="23">
        <f t="shared" si="3"/>
        <v>750036.79</v>
      </c>
      <c r="Q36" s="27"/>
      <c r="R36" s="23">
        <f t="shared" si="4"/>
        <v>25751263.190000001</v>
      </c>
      <c r="S36" s="23">
        <f t="shared" si="5"/>
        <v>5150252.6399999997</v>
      </c>
      <c r="T36" s="23">
        <f t="shared" si="6"/>
        <v>30901515.829999998</v>
      </c>
      <c r="DO36" s="10"/>
      <c r="EB36" s="9">
        <v>0.2</v>
      </c>
      <c r="EC36" s="9">
        <v>0.03</v>
      </c>
    </row>
    <row r="37" spans="1:133" s="9" customFormat="1" ht="48" x14ac:dyDescent="0.2">
      <c r="A37" s="88" t="s">
        <v>108</v>
      </c>
      <c r="B37" s="89" t="s">
        <v>109</v>
      </c>
      <c r="C37" s="89" t="s">
        <v>110</v>
      </c>
      <c r="D37" s="23">
        <f t="shared" si="1"/>
        <v>627374.15</v>
      </c>
      <c r="E37" s="24">
        <v>116423.09</v>
      </c>
      <c r="F37" s="24">
        <v>510951.06</v>
      </c>
      <c r="G37" s="25">
        <v>32356.48</v>
      </c>
      <c r="H37" s="23">
        <v>4572480.51</v>
      </c>
      <c r="I37" s="27"/>
      <c r="J37" s="23">
        <v>148779.57</v>
      </c>
      <c r="K37" s="23">
        <v>156225.04999999999</v>
      </c>
      <c r="L37" s="23">
        <v>89919.02</v>
      </c>
      <c r="M37" s="23">
        <f t="shared" si="2"/>
        <v>5445998.7300000004</v>
      </c>
      <c r="N37" s="23">
        <f t="shared" si="0"/>
        <v>7318248.7699999996</v>
      </c>
      <c r="O37" s="102">
        <f t="shared" si="7"/>
        <v>3.1433439999999999</v>
      </c>
      <c r="P37" s="23">
        <f t="shared" si="3"/>
        <v>219547.46</v>
      </c>
      <c r="Q37" s="27"/>
      <c r="R37" s="23">
        <f t="shared" si="4"/>
        <v>7537796.2300000004</v>
      </c>
      <c r="S37" s="23">
        <f t="shared" si="5"/>
        <v>1507559.25</v>
      </c>
      <c r="T37" s="23">
        <f t="shared" si="6"/>
        <v>9045355.4800000004</v>
      </c>
      <c r="DO37" s="10"/>
      <c r="EB37" s="9">
        <v>0.2</v>
      </c>
      <c r="EC37" s="9">
        <v>0.03</v>
      </c>
    </row>
    <row r="38" spans="1:133" s="9" customFormat="1" ht="48" x14ac:dyDescent="0.2">
      <c r="A38" s="88" t="s">
        <v>111</v>
      </c>
      <c r="B38" s="89" t="s">
        <v>112</v>
      </c>
      <c r="C38" s="89" t="s">
        <v>113</v>
      </c>
      <c r="D38" s="23">
        <f t="shared" si="1"/>
        <v>714062.84</v>
      </c>
      <c r="E38" s="24">
        <v>335555.02</v>
      </c>
      <c r="F38" s="24">
        <v>378507.82</v>
      </c>
      <c r="G38" s="25">
        <v>97035.73</v>
      </c>
      <c r="H38" s="23">
        <v>6220522.6100000003</v>
      </c>
      <c r="I38" s="27"/>
      <c r="J38" s="23">
        <v>432590.75</v>
      </c>
      <c r="K38" s="23">
        <v>449408.22</v>
      </c>
      <c r="L38" s="23">
        <v>262294.28000000003</v>
      </c>
      <c r="M38" s="23">
        <f t="shared" si="2"/>
        <v>7646287.9500000002</v>
      </c>
      <c r="N38" s="23">
        <f t="shared" si="0"/>
        <v>10702193.539999999</v>
      </c>
      <c r="O38" s="102">
        <f t="shared" si="7"/>
        <v>3.1433439999999999</v>
      </c>
      <c r="P38" s="23">
        <f t="shared" si="3"/>
        <v>321065.81</v>
      </c>
      <c r="Q38" s="27"/>
      <c r="R38" s="23">
        <f t="shared" si="4"/>
        <v>11023259.35</v>
      </c>
      <c r="S38" s="23">
        <f t="shared" si="5"/>
        <v>2204651.87</v>
      </c>
      <c r="T38" s="23">
        <f t="shared" si="6"/>
        <v>13227911.220000001</v>
      </c>
      <c r="DO38" s="10"/>
      <c r="EB38" s="9">
        <v>0.2</v>
      </c>
      <c r="EC38" s="9">
        <v>0.03</v>
      </c>
    </row>
    <row r="39" spans="1:133" s="9" customFormat="1" ht="36" x14ac:dyDescent="0.2">
      <c r="A39" s="88" t="s">
        <v>114</v>
      </c>
      <c r="B39" s="89" t="s">
        <v>115</v>
      </c>
      <c r="C39" s="89" t="s">
        <v>116</v>
      </c>
      <c r="D39" s="23">
        <f t="shared" si="1"/>
        <v>473335.5</v>
      </c>
      <c r="E39" s="24">
        <v>272670.92</v>
      </c>
      <c r="F39" s="24">
        <v>200664.58</v>
      </c>
      <c r="G39" s="25">
        <v>32091.25</v>
      </c>
      <c r="H39" s="23">
        <v>1171004</v>
      </c>
      <c r="I39" s="23">
        <v>817830.92</v>
      </c>
      <c r="J39" s="23">
        <v>304762.17</v>
      </c>
      <c r="K39" s="23">
        <v>288423.62</v>
      </c>
      <c r="L39" s="23">
        <v>150232.48000000001</v>
      </c>
      <c r="M39" s="23">
        <f t="shared" si="2"/>
        <v>2900826.52</v>
      </c>
      <c r="N39" s="23">
        <f t="shared" si="0"/>
        <v>4855538.24</v>
      </c>
      <c r="O39" s="102">
        <f t="shared" si="7"/>
        <v>3.1433439999999999</v>
      </c>
      <c r="P39" s="23">
        <f t="shared" si="3"/>
        <v>145666.15</v>
      </c>
      <c r="Q39" s="27"/>
      <c r="R39" s="23">
        <f t="shared" si="4"/>
        <v>5001204.3899999997</v>
      </c>
      <c r="S39" s="23">
        <f t="shared" si="5"/>
        <v>1000240.88</v>
      </c>
      <c r="T39" s="23">
        <f t="shared" si="6"/>
        <v>6001445.2699999996</v>
      </c>
      <c r="DO39" s="10"/>
      <c r="EB39" s="9">
        <v>0.2</v>
      </c>
      <c r="EC39" s="9">
        <v>0.03</v>
      </c>
    </row>
    <row r="40" spans="1:133" s="9" customFormat="1" ht="36" x14ac:dyDescent="0.2">
      <c r="A40" s="88" t="s">
        <v>117</v>
      </c>
      <c r="B40" s="89" t="s">
        <v>118</v>
      </c>
      <c r="C40" s="89" t="s">
        <v>119</v>
      </c>
      <c r="D40" s="23">
        <f t="shared" si="1"/>
        <v>153768.85</v>
      </c>
      <c r="E40" s="24">
        <v>139187.39000000001</v>
      </c>
      <c r="F40" s="24">
        <v>14581.46</v>
      </c>
      <c r="G40" s="25">
        <v>4123.51</v>
      </c>
      <c r="H40" s="23">
        <v>736977.17</v>
      </c>
      <c r="I40" s="23">
        <v>4197795.54</v>
      </c>
      <c r="J40" s="23">
        <v>143310.9</v>
      </c>
      <c r="K40" s="23">
        <v>134945.06</v>
      </c>
      <c r="L40" s="23">
        <v>68912.87</v>
      </c>
      <c r="M40" s="23">
        <f t="shared" si="2"/>
        <v>5292399.49</v>
      </c>
      <c r="N40" s="23">
        <f t="shared" si="0"/>
        <v>6058916.7000000002</v>
      </c>
      <c r="O40" s="102">
        <f t="shared" si="7"/>
        <v>3.1433439999999999</v>
      </c>
      <c r="P40" s="23">
        <f t="shared" si="3"/>
        <v>181767.5</v>
      </c>
      <c r="Q40" s="27"/>
      <c r="R40" s="23">
        <f t="shared" si="4"/>
        <v>6240684.2000000002</v>
      </c>
      <c r="S40" s="23">
        <f t="shared" si="5"/>
        <v>1248136.8400000001</v>
      </c>
      <c r="T40" s="23">
        <f t="shared" si="6"/>
        <v>7488821.04</v>
      </c>
      <c r="DO40" s="10"/>
      <c r="EB40" s="9">
        <v>0.2</v>
      </c>
      <c r="EC40" s="9">
        <v>0.03</v>
      </c>
    </row>
    <row r="41" spans="1:133" s="9" customFormat="1" ht="72" x14ac:dyDescent="0.2">
      <c r="A41" s="88" t="s">
        <v>120</v>
      </c>
      <c r="B41" s="89" t="s">
        <v>121</v>
      </c>
      <c r="C41" s="89" t="s">
        <v>122</v>
      </c>
      <c r="D41" s="23">
        <f t="shared" si="1"/>
        <v>169127.73</v>
      </c>
      <c r="E41" s="24">
        <v>120209.98</v>
      </c>
      <c r="F41" s="24">
        <v>48917.75</v>
      </c>
      <c r="G41" s="25">
        <v>6967.63</v>
      </c>
      <c r="H41" s="23">
        <v>140019.75</v>
      </c>
      <c r="I41" s="23">
        <v>21181634.5</v>
      </c>
      <c r="J41" s="23">
        <v>127177.61</v>
      </c>
      <c r="K41" s="23">
        <v>120971.27</v>
      </c>
      <c r="L41" s="23">
        <v>62308.160000000003</v>
      </c>
      <c r="M41" s="23">
        <f t="shared" si="2"/>
        <v>21674061.41</v>
      </c>
      <c r="N41" s="23">
        <f t="shared" si="0"/>
        <v>22429391.18</v>
      </c>
      <c r="O41" s="102">
        <f t="shared" si="7"/>
        <v>3.1433439999999999</v>
      </c>
      <c r="P41" s="23">
        <f t="shared" si="3"/>
        <v>672881.74</v>
      </c>
      <c r="Q41" s="27"/>
      <c r="R41" s="23">
        <f t="shared" si="4"/>
        <v>23102272.920000002</v>
      </c>
      <c r="S41" s="23">
        <f t="shared" si="5"/>
        <v>4620454.58</v>
      </c>
      <c r="T41" s="23">
        <f t="shared" si="6"/>
        <v>27722727.5</v>
      </c>
      <c r="DO41" s="10"/>
      <c r="EB41" s="9">
        <v>0.2</v>
      </c>
      <c r="EC41" s="9">
        <v>0.03</v>
      </c>
    </row>
    <row r="42" spans="1:133" s="9" customFormat="1" ht="48" x14ac:dyDescent="0.2">
      <c r="A42" s="88" t="s">
        <v>123</v>
      </c>
      <c r="B42" s="89" t="s">
        <v>124</v>
      </c>
      <c r="C42" s="89" t="s">
        <v>125</v>
      </c>
      <c r="D42" s="23">
        <f t="shared" si="1"/>
        <v>212805.96</v>
      </c>
      <c r="E42" s="24">
        <v>102811.24</v>
      </c>
      <c r="F42" s="24">
        <v>109994.72</v>
      </c>
      <c r="G42" s="25">
        <v>47136.45</v>
      </c>
      <c r="H42" s="23">
        <v>10472998.66</v>
      </c>
      <c r="I42" s="27"/>
      <c r="J42" s="23">
        <v>149947.69</v>
      </c>
      <c r="K42" s="23">
        <v>170764.17</v>
      </c>
      <c r="L42" s="23">
        <v>101126.84</v>
      </c>
      <c r="M42" s="23">
        <f t="shared" si="2"/>
        <v>10957695.630000001</v>
      </c>
      <c r="N42" s="23">
        <f t="shared" si="0"/>
        <v>11996567.970000001</v>
      </c>
      <c r="O42" s="102">
        <f t="shared" si="7"/>
        <v>3.1433439999999999</v>
      </c>
      <c r="P42" s="23">
        <f t="shared" si="3"/>
        <v>359897.04</v>
      </c>
      <c r="Q42" s="27"/>
      <c r="R42" s="23">
        <f t="shared" si="4"/>
        <v>12356465.01</v>
      </c>
      <c r="S42" s="23">
        <f t="shared" si="5"/>
        <v>2471293</v>
      </c>
      <c r="T42" s="23">
        <f t="shared" si="6"/>
        <v>14827758.01</v>
      </c>
      <c r="DO42" s="10"/>
      <c r="EB42" s="9">
        <v>0.2</v>
      </c>
      <c r="EC42" s="9">
        <v>0.03</v>
      </c>
    </row>
    <row r="43" spans="1:133" s="9" customFormat="1" ht="48" x14ac:dyDescent="0.2">
      <c r="A43" s="88" t="s">
        <v>126</v>
      </c>
      <c r="B43" s="89" t="s">
        <v>127</v>
      </c>
      <c r="C43" s="89" t="s">
        <v>128</v>
      </c>
      <c r="D43" s="23">
        <f t="shared" si="1"/>
        <v>2397195.08</v>
      </c>
      <c r="E43" s="24">
        <v>2397195.08</v>
      </c>
      <c r="F43" s="30"/>
      <c r="G43" s="31"/>
      <c r="H43" s="27"/>
      <c r="I43" s="23">
        <v>12920903.619999999</v>
      </c>
      <c r="J43" s="23">
        <v>2397195.08</v>
      </c>
      <c r="K43" s="23">
        <v>2157475.5699999998</v>
      </c>
      <c r="L43" s="23">
        <v>1102709.74</v>
      </c>
      <c r="M43" s="23">
        <f t="shared" si="2"/>
        <v>18578284.010000002</v>
      </c>
      <c r="N43" s="23">
        <f t="shared" si="0"/>
        <v>30703996.32</v>
      </c>
      <c r="O43" s="102">
        <f t="shared" si="7"/>
        <v>3.1433439999999999</v>
      </c>
      <c r="P43" s="23">
        <f t="shared" si="3"/>
        <v>921119.89</v>
      </c>
      <c r="Q43" s="27"/>
      <c r="R43" s="23">
        <f t="shared" si="4"/>
        <v>31625116.210000001</v>
      </c>
      <c r="S43" s="23">
        <f t="shared" si="5"/>
        <v>6325023.2400000002</v>
      </c>
      <c r="T43" s="23">
        <f t="shared" si="6"/>
        <v>37950139.450000003</v>
      </c>
      <c r="DO43" s="10"/>
      <c r="EB43" s="9">
        <v>0.2</v>
      </c>
      <c r="EC43" s="9">
        <v>0.03</v>
      </c>
    </row>
    <row r="44" spans="1:133" s="9" customFormat="1" ht="72" x14ac:dyDescent="0.2">
      <c r="A44" s="88" t="s">
        <v>129</v>
      </c>
      <c r="B44" s="89" t="s">
        <v>130</v>
      </c>
      <c r="C44" s="89" t="s">
        <v>131</v>
      </c>
      <c r="D44" s="23">
        <f t="shared" si="1"/>
        <v>177196.07</v>
      </c>
      <c r="E44" s="24">
        <v>80267.72</v>
      </c>
      <c r="F44" s="24">
        <v>96928.35</v>
      </c>
      <c r="G44" s="25">
        <v>7935.92</v>
      </c>
      <c r="H44" s="23">
        <v>150267.17000000001</v>
      </c>
      <c r="I44" s="27"/>
      <c r="J44" s="23">
        <v>88203.64</v>
      </c>
      <c r="K44" s="23">
        <v>96561.32</v>
      </c>
      <c r="L44" s="23">
        <v>71215.75</v>
      </c>
      <c r="M44" s="23">
        <f t="shared" si="2"/>
        <v>495240.31</v>
      </c>
      <c r="N44" s="23">
        <f t="shared" si="0"/>
        <v>1234636.42</v>
      </c>
      <c r="O44" s="102">
        <f t="shared" si="7"/>
        <v>3.1433439999999999</v>
      </c>
      <c r="P44" s="23">
        <f t="shared" si="3"/>
        <v>37039.089999999997</v>
      </c>
      <c r="Q44" s="27"/>
      <c r="R44" s="23">
        <f t="shared" si="4"/>
        <v>1271675.51</v>
      </c>
      <c r="S44" s="23">
        <f t="shared" si="5"/>
        <v>254335.1</v>
      </c>
      <c r="T44" s="23">
        <f t="shared" si="6"/>
        <v>1526010.61</v>
      </c>
      <c r="DO44" s="10"/>
      <c r="EB44" s="9">
        <v>0.2</v>
      </c>
      <c r="EC44" s="9">
        <v>0.03</v>
      </c>
    </row>
    <row r="45" spans="1:133" s="9" customFormat="1" ht="120" x14ac:dyDescent="0.2">
      <c r="A45" s="88" t="s">
        <v>132</v>
      </c>
      <c r="B45" s="89" t="s">
        <v>133</v>
      </c>
      <c r="C45" s="89" t="s">
        <v>134</v>
      </c>
      <c r="D45" s="23">
        <f t="shared" si="1"/>
        <v>710850.09</v>
      </c>
      <c r="E45" s="24">
        <v>215770.31</v>
      </c>
      <c r="F45" s="24">
        <v>495079.78</v>
      </c>
      <c r="G45" s="25">
        <v>22687.279999999999</v>
      </c>
      <c r="H45" s="23">
        <v>383621.98</v>
      </c>
      <c r="I45" s="27"/>
      <c r="J45" s="23">
        <v>238457.59</v>
      </c>
      <c r="K45" s="23">
        <v>261472.14</v>
      </c>
      <c r="L45" s="23">
        <v>193060.69</v>
      </c>
      <c r="M45" s="23">
        <f t="shared" si="2"/>
        <v>1549004.9</v>
      </c>
      <c r="N45" s="23">
        <f t="shared" si="0"/>
        <v>4046821.39</v>
      </c>
      <c r="O45" s="102">
        <f t="shared" si="7"/>
        <v>3.1433439999999999</v>
      </c>
      <c r="P45" s="23">
        <f t="shared" si="3"/>
        <v>121404.64</v>
      </c>
      <c r="Q45" s="27"/>
      <c r="R45" s="23">
        <f t="shared" si="4"/>
        <v>4168226.03</v>
      </c>
      <c r="S45" s="23">
        <f t="shared" si="5"/>
        <v>833645.21</v>
      </c>
      <c r="T45" s="23">
        <f t="shared" si="6"/>
        <v>5001871.24</v>
      </c>
      <c r="DO45" s="10"/>
      <c r="EB45" s="9">
        <v>0.2</v>
      </c>
      <c r="EC45" s="9">
        <v>0.03</v>
      </c>
    </row>
    <row r="46" spans="1:133" s="9" customFormat="1" ht="84" x14ac:dyDescent="0.2">
      <c r="A46" s="88" t="s">
        <v>135</v>
      </c>
      <c r="B46" s="89" t="s">
        <v>136</v>
      </c>
      <c r="C46" s="89" t="s">
        <v>137</v>
      </c>
      <c r="D46" s="23">
        <f t="shared" si="1"/>
        <v>1070199.93</v>
      </c>
      <c r="E46" s="24">
        <v>423819.83</v>
      </c>
      <c r="F46" s="24">
        <v>646380.1</v>
      </c>
      <c r="G46" s="25">
        <v>84625.08</v>
      </c>
      <c r="H46" s="23">
        <v>2550332.67</v>
      </c>
      <c r="I46" s="27"/>
      <c r="J46" s="23">
        <v>508444.91</v>
      </c>
      <c r="K46" s="23">
        <v>562170.5</v>
      </c>
      <c r="L46" s="23">
        <v>413690.45</v>
      </c>
      <c r="M46" s="23">
        <f t="shared" si="2"/>
        <v>4596393.55</v>
      </c>
      <c r="N46" s="23">
        <f t="shared" si="0"/>
        <v>8981805.8599999994</v>
      </c>
      <c r="O46" s="102">
        <f t="shared" si="7"/>
        <v>3.1433439999999999</v>
      </c>
      <c r="P46" s="23">
        <f t="shared" si="3"/>
        <v>269454.18</v>
      </c>
      <c r="Q46" s="27"/>
      <c r="R46" s="23">
        <f t="shared" si="4"/>
        <v>9251260.0399999991</v>
      </c>
      <c r="S46" s="23">
        <f t="shared" si="5"/>
        <v>1850252.01</v>
      </c>
      <c r="T46" s="23">
        <f t="shared" si="6"/>
        <v>11101512.050000001</v>
      </c>
      <c r="DO46" s="10"/>
      <c r="EB46" s="9">
        <v>0.2</v>
      </c>
      <c r="EC46" s="9">
        <v>0.03</v>
      </c>
    </row>
    <row r="47" spans="1:133" s="9" customFormat="1" ht="60" x14ac:dyDescent="0.2">
      <c r="A47" s="88" t="s">
        <v>138</v>
      </c>
      <c r="B47" s="89" t="s">
        <v>139</v>
      </c>
      <c r="C47" s="89" t="s">
        <v>140</v>
      </c>
      <c r="D47" s="23">
        <f t="shared" si="1"/>
        <v>66855.990000000005</v>
      </c>
      <c r="E47" s="24">
        <v>66855.990000000005</v>
      </c>
      <c r="F47" s="30"/>
      <c r="G47" s="31"/>
      <c r="H47" s="27"/>
      <c r="I47" s="27"/>
      <c r="J47" s="23">
        <v>66855.990000000005</v>
      </c>
      <c r="K47" s="23">
        <v>49473.43</v>
      </c>
      <c r="L47" s="23">
        <v>24068.16</v>
      </c>
      <c r="M47" s="23">
        <f t="shared" si="2"/>
        <v>140397.57999999999</v>
      </c>
      <c r="N47" s="23">
        <f t="shared" si="0"/>
        <v>441317.89</v>
      </c>
      <c r="O47" s="102">
        <f t="shared" si="7"/>
        <v>3.1433439999999999</v>
      </c>
      <c r="P47" s="23">
        <f t="shared" si="3"/>
        <v>13239.54</v>
      </c>
      <c r="Q47" s="27"/>
      <c r="R47" s="23">
        <f t="shared" si="4"/>
        <v>454557.43</v>
      </c>
      <c r="S47" s="23">
        <f t="shared" si="5"/>
        <v>90911.49</v>
      </c>
      <c r="T47" s="23">
        <f t="shared" si="6"/>
        <v>545468.92000000004</v>
      </c>
      <c r="DO47" s="10"/>
      <c r="EB47" s="9">
        <v>0.2</v>
      </c>
      <c r="EC47" s="9">
        <v>0.03</v>
      </c>
    </row>
    <row r="48" spans="1:133" s="9" customFormat="1" ht="72" x14ac:dyDescent="0.2">
      <c r="A48" s="88" t="s">
        <v>141</v>
      </c>
      <c r="B48" s="89" t="s">
        <v>142</v>
      </c>
      <c r="C48" s="89" t="s">
        <v>143</v>
      </c>
      <c r="D48" s="23">
        <f t="shared" si="1"/>
        <v>58554.3</v>
      </c>
      <c r="E48" s="24">
        <v>58554.3</v>
      </c>
      <c r="F48" s="30"/>
      <c r="G48" s="31"/>
      <c r="H48" s="27"/>
      <c r="I48" s="27"/>
      <c r="J48" s="23">
        <v>58554.3</v>
      </c>
      <c r="K48" s="23">
        <v>43330.18</v>
      </c>
      <c r="L48" s="23">
        <v>21079.55</v>
      </c>
      <c r="M48" s="23">
        <f t="shared" si="2"/>
        <v>122964.03</v>
      </c>
      <c r="N48" s="23">
        <f t="shared" si="0"/>
        <v>386518.25</v>
      </c>
      <c r="O48" s="102">
        <f t="shared" si="7"/>
        <v>3.1433439999999999</v>
      </c>
      <c r="P48" s="23">
        <f t="shared" si="3"/>
        <v>11595.55</v>
      </c>
      <c r="Q48" s="27"/>
      <c r="R48" s="23">
        <f t="shared" si="4"/>
        <v>398113.8</v>
      </c>
      <c r="S48" s="23">
        <f t="shared" si="5"/>
        <v>79622.759999999995</v>
      </c>
      <c r="T48" s="23">
        <f t="shared" si="6"/>
        <v>477736.56</v>
      </c>
      <c r="DO48" s="10"/>
      <c r="EB48" s="9">
        <v>0.2</v>
      </c>
      <c r="EC48" s="9">
        <v>0.03</v>
      </c>
    </row>
    <row r="49" spans="1:133" s="9" customFormat="1" ht="72" x14ac:dyDescent="0.2">
      <c r="A49" s="88" t="s">
        <v>144</v>
      </c>
      <c r="B49" s="89" t="s">
        <v>145</v>
      </c>
      <c r="C49" s="89" t="s">
        <v>146</v>
      </c>
      <c r="D49" s="23">
        <f t="shared" si="1"/>
        <v>81620.23</v>
      </c>
      <c r="E49" s="24">
        <v>81620.23</v>
      </c>
      <c r="F49" s="30"/>
      <c r="G49" s="31"/>
      <c r="H49" s="27"/>
      <c r="I49" s="27"/>
      <c r="J49" s="23">
        <v>81620.23</v>
      </c>
      <c r="K49" s="23">
        <v>60398.97</v>
      </c>
      <c r="L49" s="23">
        <v>29383.279999999999</v>
      </c>
      <c r="M49" s="23">
        <f t="shared" si="2"/>
        <v>171402.48</v>
      </c>
      <c r="N49" s="23">
        <f t="shared" si="0"/>
        <v>538776.96</v>
      </c>
      <c r="O49" s="102">
        <f t="shared" si="7"/>
        <v>3.1433439999999999</v>
      </c>
      <c r="P49" s="23">
        <f t="shared" si="3"/>
        <v>16163.31</v>
      </c>
      <c r="Q49" s="27"/>
      <c r="R49" s="23">
        <f t="shared" si="4"/>
        <v>554940.27</v>
      </c>
      <c r="S49" s="23">
        <f t="shared" si="5"/>
        <v>110988.05</v>
      </c>
      <c r="T49" s="23">
        <f t="shared" si="6"/>
        <v>665928.31999999995</v>
      </c>
      <c r="DO49" s="10"/>
      <c r="EB49" s="9">
        <v>0.2</v>
      </c>
      <c r="EC49" s="9">
        <v>0.03</v>
      </c>
    </row>
    <row r="50" spans="1:133" s="9" customFormat="1" ht="36" x14ac:dyDescent="0.2">
      <c r="A50" s="88" t="s">
        <v>147</v>
      </c>
      <c r="B50" s="89" t="s">
        <v>148</v>
      </c>
      <c r="C50" s="89" t="s">
        <v>149</v>
      </c>
      <c r="D50" s="23">
        <f t="shared" si="1"/>
        <v>14979652.49</v>
      </c>
      <c r="E50" s="24">
        <v>4603350.82</v>
      </c>
      <c r="F50" s="24">
        <v>10376301.67</v>
      </c>
      <c r="G50" s="25">
        <v>1467995.27</v>
      </c>
      <c r="H50" s="23">
        <v>134093160.7</v>
      </c>
      <c r="I50" s="27"/>
      <c r="J50" s="23">
        <v>6071346.0899999999</v>
      </c>
      <c r="K50" s="23">
        <v>6521582.96</v>
      </c>
      <c r="L50" s="23">
        <v>3828772.06</v>
      </c>
      <c r="M50" s="23">
        <f t="shared" si="2"/>
        <v>159423168.21000001</v>
      </c>
      <c r="N50" s="23">
        <f t="shared" si="0"/>
        <v>213714087.83000001</v>
      </c>
      <c r="O50" s="102">
        <f t="shared" si="7"/>
        <v>3.1433439999999999</v>
      </c>
      <c r="P50" s="23">
        <f>N50*EC50+18.82/1.2</f>
        <v>6411438.3200000003</v>
      </c>
      <c r="Q50" s="27"/>
      <c r="R50" s="23">
        <f t="shared" si="4"/>
        <v>220125526.15000001</v>
      </c>
      <c r="S50" s="23">
        <f t="shared" si="5"/>
        <v>44025105.229999997</v>
      </c>
      <c r="T50" s="23">
        <f t="shared" si="6"/>
        <v>264150631.38</v>
      </c>
      <c r="DO50" s="10"/>
      <c r="EB50" s="9">
        <v>0.2</v>
      </c>
      <c r="EC50" s="9">
        <v>0.03</v>
      </c>
    </row>
    <row r="51" spans="1:133" s="98" customFormat="1" ht="36" x14ac:dyDescent="0.2">
      <c r="A51" s="93" t="s">
        <v>150</v>
      </c>
      <c r="B51" s="94" t="s">
        <v>151</v>
      </c>
      <c r="C51" s="94" t="s">
        <v>152</v>
      </c>
      <c r="D51" s="95">
        <f t="shared" si="1"/>
        <v>817851.76</v>
      </c>
      <c r="E51" s="96">
        <v>563023.93999999994</v>
      </c>
      <c r="F51" s="96">
        <v>254827.82</v>
      </c>
      <c r="G51" s="95">
        <v>47369.99</v>
      </c>
      <c r="H51" s="95">
        <v>76784882.959999993</v>
      </c>
      <c r="I51" s="97"/>
      <c r="J51" s="95">
        <v>610393.93000000005</v>
      </c>
      <c r="K51" s="95">
        <v>595794.79</v>
      </c>
      <c r="L51" s="95">
        <v>315145.27</v>
      </c>
      <c r="M51" s="95">
        <f t="shared" si="2"/>
        <v>78513674.780000001</v>
      </c>
      <c r="N51" s="95">
        <f t="shared" si="0"/>
        <v>82219070.349999994</v>
      </c>
      <c r="O51" s="103">
        <f t="shared" si="7"/>
        <v>3.1433439999999999</v>
      </c>
      <c r="P51" s="95">
        <f t="shared" si="3"/>
        <v>2466572.11</v>
      </c>
      <c r="Q51" s="97"/>
      <c r="R51" s="95">
        <f t="shared" si="4"/>
        <v>84685642.459999993</v>
      </c>
      <c r="S51" s="95">
        <f t="shared" si="5"/>
        <v>16937128.489999998</v>
      </c>
      <c r="T51" s="95">
        <f t="shared" si="6"/>
        <v>101622770.95</v>
      </c>
      <c r="DO51" s="99"/>
      <c r="EB51" s="98">
        <v>0.2</v>
      </c>
      <c r="EC51" s="98">
        <v>0.03</v>
      </c>
    </row>
    <row r="52" spans="1:133" s="9" customFormat="1" ht="24" x14ac:dyDescent="0.2">
      <c r="A52" s="90"/>
      <c r="B52" s="91"/>
      <c r="C52" s="92" t="s">
        <v>153</v>
      </c>
      <c r="D52" s="19">
        <f>SUM(D10:D51)</f>
        <v>62546098.710000001</v>
      </c>
      <c r="E52" s="19">
        <f t="shared" ref="E52:T52" si="8">SUM(E10:E51)</f>
        <v>24516759.960000001</v>
      </c>
      <c r="F52" s="19">
        <f t="shared" si="8"/>
        <v>38029338.75</v>
      </c>
      <c r="G52" s="19">
        <f t="shared" si="8"/>
        <v>4989240.0199999996</v>
      </c>
      <c r="H52" s="19">
        <f t="shared" si="8"/>
        <v>319415077.64999998</v>
      </c>
      <c r="I52" s="19">
        <f t="shared" si="8"/>
        <v>41345969.030000001</v>
      </c>
      <c r="J52" s="19">
        <f t="shared" si="8"/>
        <v>29505999.98</v>
      </c>
      <c r="K52" s="19">
        <f t="shared" si="8"/>
        <v>33401144.309999999</v>
      </c>
      <c r="L52" s="19">
        <f t="shared" si="8"/>
        <v>20911597.620000001</v>
      </c>
      <c r="M52" s="19">
        <f t="shared" si="8"/>
        <v>477619887.31999999</v>
      </c>
      <c r="N52" s="19">
        <f>SUM(N10:N51)</f>
        <v>728088582.24000001</v>
      </c>
      <c r="O52" s="104"/>
      <c r="P52" s="19">
        <f>SUM(P10:P51)</f>
        <v>21842673.18</v>
      </c>
      <c r="Q52" s="19">
        <f t="shared" si="8"/>
        <v>0</v>
      </c>
      <c r="R52" s="19">
        <f t="shared" si="8"/>
        <v>749931255.41999996</v>
      </c>
      <c r="S52" s="19">
        <f t="shared" si="8"/>
        <v>149986251.06999999</v>
      </c>
      <c r="T52" s="19">
        <f t="shared" si="8"/>
        <v>899917506.49000001</v>
      </c>
      <c r="DO52" s="10"/>
    </row>
    <row r="53" spans="1:133" s="9" customFormat="1" x14ac:dyDescent="0.2">
      <c r="A53" s="82"/>
      <c r="B53" s="83"/>
      <c r="C53" s="84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19"/>
      <c r="O53" s="105"/>
      <c r="P53" s="85"/>
      <c r="Q53" s="85"/>
      <c r="R53" s="85"/>
      <c r="S53" s="85"/>
      <c r="T53" s="85"/>
      <c r="DO53" s="10"/>
    </row>
    <row r="54" spans="1:133" ht="29.25" customHeight="1" x14ac:dyDescent="0.2">
      <c r="N54" s="87">
        <v>728088597.5</v>
      </c>
      <c r="T54" s="87">
        <v>899917506.49000001</v>
      </c>
    </row>
    <row r="55" spans="1:133" ht="12.75" customHeight="1" x14ac:dyDescent="0.2">
      <c r="T55" s="80"/>
    </row>
    <row r="56" spans="1:133" ht="12.75" customHeight="1" x14ac:dyDescent="0.2">
      <c r="T56" s="107">
        <f>T52-T54</f>
        <v>0</v>
      </c>
    </row>
  </sheetData>
  <mergeCells count="22">
    <mergeCell ref="Q7:Q9"/>
    <mergeCell ref="P7:P9"/>
    <mergeCell ref="L7:L9"/>
    <mergeCell ref="M7:M9"/>
    <mergeCell ref="O7:O9"/>
    <mergeCell ref="N7:N9"/>
    <mergeCell ref="A2:T2"/>
    <mergeCell ref="A3:T3"/>
    <mergeCell ref="A5:T5"/>
    <mergeCell ref="A6:T6"/>
    <mergeCell ref="A7:A9"/>
    <mergeCell ref="B7:B9"/>
    <mergeCell ref="C7:C9"/>
    <mergeCell ref="D7:I7"/>
    <mergeCell ref="J7:J9"/>
    <mergeCell ref="K7:K9"/>
    <mergeCell ref="R7:R9"/>
    <mergeCell ref="S7:S9"/>
    <mergeCell ref="T7:T9"/>
    <mergeCell ref="D8:D9"/>
    <mergeCell ref="E8:H8"/>
    <mergeCell ref="I8:I9"/>
  </mergeCells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8AF1-71B7-4669-8193-F7019AB99646}">
  <sheetPr>
    <pageSetUpPr fitToPage="1"/>
  </sheetPr>
  <dimension ref="A1:EF18"/>
  <sheetViews>
    <sheetView topLeftCell="C1" zoomScale="80" zoomScaleNormal="80" workbookViewId="0">
      <pane ySplit="9" topLeftCell="A10" activePane="bottomLeft" state="frozen"/>
      <selection pane="bottomLeft" activeCell="S38" sqref="S38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4.5703125" style="1" customWidth="1"/>
    <col min="3" max="3" width="16.7109375" style="1" customWidth="1"/>
    <col min="4" max="4" width="17.140625" style="32" customWidth="1"/>
    <col min="5" max="6" width="17.140625" style="20" customWidth="1"/>
    <col min="7" max="7" width="17.140625" style="33" customWidth="1"/>
    <col min="8" max="9" width="17.140625" style="32" customWidth="1"/>
    <col min="10" max="12" width="14.140625" style="32" customWidth="1"/>
    <col min="13" max="13" width="20.7109375" style="43" customWidth="1"/>
    <col min="14" max="14" width="17.140625" style="39" customWidth="1"/>
    <col min="15" max="15" width="20.7109375" style="43" customWidth="1"/>
    <col min="16" max="16" width="18.85546875" style="32" customWidth="1"/>
    <col min="17" max="17" width="10.42578125" style="32" customWidth="1"/>
    <col min="18" max="18" width="31.28515625" style="32" customWidth="1"/>
    <col min="19" max="19" width="44.28515625" style="32" customWidth="1"/>
    <col min="20" max="20" width="25.42578125" style="55" customWidth="1"/>
    <col min="21" max="22" width="16" style="32" customWidth="1"/>
    <col min="23" max="23" width="19.7109375" style="32" customWidth="1"/>
    <col min="24" max="119" width="396" style="2" hidden="1" customWidth="1"/>
    <col min="120" max="121" width="34.28515625" style="2" hidden="1" customWidth="1"/>
    <col min="122" max="122" width="396" style="2" hidden="1" customWidth="1"/>
    <col min="123" max="124" width="59.5703125" style="2" hidden="1" customWidth="1"/>
    <col min="125" max="128" width="65" style="2" hidden="1" customWidth="1"/>
    <col min="129" max="130" width="59.5703125" style="2" hidden="1" customWidth="1"/>
    <col min="131" max="134" width="65" style="2" hidden="1" customWidth="1"/>
    <col min="135" max="135" width="14.42578125" style="1" bestFit="1" customWidth="1"/>
    <col min="136" max="16384" width="9.140625" style="1"/>
  </cols>
  <sheetData>
    <row r="1" spans="1:136" customFormat="1" ht="15.75" x14ac:dyDescent="0.2">
      <c r="A1" s="3"/>
      <c r="B1" s="3"/>
      <c r="C1" s="3"/>
      <c r="D1" s="21"/>
      <c r="E1" s="13"/>
      <c r="F1" s="13"/>
      <c r="G1" s="22"/>
      <c r="H1" s="21"/>
      <c r="I1" s="21"/>
      <c r="J1" s="21"/>
      <c r="K1" s="21"/>
      <c r="L1" s="21"/>
      <c r="M1" s="40"/>
      <c r="N1" s="34"/>
      <c r="O1" s="40"/>
      <c r="P1" s="21"/>
      <c r="Q1" s="21"/>
      <c r="R1" s="21"/>
      <c r="S1" s="21"/>
      <c r="T1" s="49"/>
      <c r="U1" s="21"/>
      <c r="V1" s="21"/>
      <c r="W1" s="48"/>
      <c r="EE1" s="56"/>
    </row>
    <row r="2" spans="1:136" customFormat="1" ht="13.5" customHeight="1" outlineLevel="1" x14ac:dyDescent="0.2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4" t="s">
        <v>0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</row>
    <row r="3" spans="1:136" customFormat="1" ht="13.5" customHeight="1" outlineLevel="1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AV3" s="4" t="s">
        <v>2</v>
      </c>
      <c r="AW3" s="4" t="s">
        <v>1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</row>
    <row r="4" spans="1:136" customFormat="1" ht="18" customHeight="1" outlineLevel="1" x14ac:dyDescent="0.2">
      <c r="A4" s="5"/>
      <c r="B4" s="6"/>
      <c r="C4" s="6"/>
      <c r="D4" s="6"/>
      <c r="E4" s="13"/>
      <c r="F4" s="13"/>
      <c r="G4" s="14"/>
      <c r="H4" s="6"/>
      <c r="I4" s="6"/>
      <c r="J4" s="21"/>
      <c r="K4" s="21"/>
      <c r="L4" s="21"/>
      <c r="M4" s="40"/>
      <c r="N4" s="34"/>
      <c r="O4" s="40"/>
      <c r="P4" s="21"/>
      <c r="Q4" s="21"/>
      <c r="R4" s="21"/>
      <c r="S4" s="21"/>
      <c r="T4" s="49"/>
      <c r="U4" s="21"/>
      <c r="V4" s="21"/>
      <c r="W4" s="48"/>
    </row>
    <row r="5" spans="1:136" customFormat="1" ht="18" customHeight="1" outlineLevel="1" x14ac:dyDescent="0.25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BT5" s="7" t="s">
        <v>3</v>
      </c>
      <c r="BU5" s="7" t="s">
        <v>1</v>
      </c>
      <c r="BV5" s="7" t="s">
        <v>1</v>
      </c>
      <c r="BW5" s="7" t="s">
        <v>1</v>
      </c>
      <c r="BX5" s="7" t="s">
        <v>1</v>
      </c>
      <c r="BY5" s="7" t="s">
        <v>1</v>
      </c>
      <c r="BZ5" s="7" t="s">
        <v>1</v>
      </c>
      <c r="CA5" s="7" t="s">
        <v>1</v>
      </c>
      <c r="CB5" s="7" t="s">
        <v>1</v>
      </c>
      <c r="CC5" s="7" t="s">
        <v>1</v>
      </c>
      <c r="CD5" s="7" t="s">
        <v>1</v>
      </c>
      <c r="CE5" s="7" t="s">
        <v>1</v>
      </c>
      <c r="CF5" s="7" t="s">
        <v>1</v>
      </c>
      <c r="CG5" s="7" t="s">
        <v>1</v>
      </c>
      <c r="CH5" s="7" t="s">
        <v>1</v>
      </c>
      <c r="CI5" s="7" t="s">
        <v>1</v>
      </c>
      <c r="CJ5" s="7" t="s">
        <v>1</v>
      </c>
      <c r="CK5" s="7" t="s">
        <v>1</v>
      </c>
      <c r="CL5" s="7" t="s">
        <v>1</v>
      </c>
      <c r="CM5" s="7" t="s">
        <v>1</v>
      </c>
      <c r="CN5" s="7" t="s">
        <v>1</v>
      </c>
      <c r="CO5" s="7" t="s">
        <v>1</v>
      </c>
      <c r="CP5" s="7" t="s">
        <v>1</v>
      </c>
      <c r="CQ5" s="7" t="s">
        <v>1</v>
      </c>
    </row>
    <row r="6" spans="1:136" customFormat="1" ht="18" customHeight="1" x14ac:dyDescent="0.2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</row>
    <row r="7" spans="1:136" customFormat="1" ht="23.25" customHeight="1" x14ac:dyDescent="0.2">
      <c r="A7" s="111" t="s">
        <v>5</v>
      </c>
      <c r="B7" s="111" t="s">
        <v>6</v>
      </c>
      <c r="C7" s="112" t="s">
        <v>7</v>
      </c>
      <c r="D7" s="115" t="s">
        <v>8</v>
      </c>
      <c r="E7" s="115"/>
      <c r="F7" s="115"/>
      <c r="G7" s="115"/>
      <c r="H7" s="115"/>
      <c r="I7" s="115"/>
      <c r="J7" s="111" t="s">
        <v>9</v>
      </c>
      <c r="K7" s="111" t="s">
        <v>10</v>
      </c>
      <c r="L7" s="111" t="s">
        <v>11</v>
      </c>
      <c r="M7" s="47"/>
      <c r="N7" s="47"/>
      <c r="O7" s="47"/>
      <c r="P7" s="111" t="s">
        <v>12</v>
      </c>
      <c r="Q7" s="111" t="s">
        <v>13</v>
      </c>
      <c r="R7" s="111" t="s">
        <v>14</v>
      </c>
      <c r="S7" s="112" t="s">
        <v>158</v>
      </c>
      <c r="T7" s="50"/>
      <c r="U7" s="111" t="s">
        <v>16</v>
      </c>
      <c r="V7" s="111" t="s">
        <v>17</v>
      </c>
      <c r="W7" s="111" t="s">
        <v>18</v>
      </c>
    </row>
    <row r="8" spans="1:136" customFormat="1" ht="25.5" customHeight="1" x14ac:dyDescent="0.2">
      <c r="A8" s="111"/>
      <c r="B8" s="111"/>
      <c r="C8" s="113"/>
      <c r="D8" s="111" t="s">
        <v>19</v>
      </c>
      <c r="E8" s="116" t="s">
        <v>20</v>
      </c>
      <c r="F8" s="117"/>
      <c r="G8" s="117"/>
      <c r="H8" s="117"/>
      <c r="I8" s="112" t="s">
        <v>21</v>
      </c>
      <c r="J8" s="111"/>
      <c r="K8" s="111"/>
      <c r="L8" s="111"/>
      <c r="M8" s="47"/>
      <c r="N8" s="47"/>
      <c r="O8" s="47"/>
      <c r="P8" s="111"/>
      <c r="Q8" s="111"/>
      <c r="R8" s="111"/>
      <c r="S8" s="113"/>
      <c r="T8" s="51" t="s">
        <v>159</v>
      </c>
      <c r="U8" s="111"/>
      <c r="V8" s="111"/>
      <c r="W8" s="111"/>
    </row>
    <row r="9" spans="1:136" customFormat="1" ht="19.5" customHeight="1" x14ac:dyDescent="0.2">
      <c r="A9" s="111"/>
      <c r="B9" s="111"/>
      <c r="C9" s="114"/>
      <c r="D9" s="111"/>
      <c r="E9" s="16" t="s">
        <v>22</v>
      </c>
      <c r="F9" s="16" t="s">
        <v>23</v>
      </c>
      <c r="G9" s="15" t="s">
        <v>24</v>
      </c>
      <c r="H9" s="47" t="s">
        <v>25</v>
      </c>
      <c r="I9" s="114"/>
      <c r="J9" s="111"/>
      <c r="K9" s="111"/>
      <c r="L9" s="111"/>
      <c r="M9" s="41" t="s">
        <v>157</v>
      </c>
      <c r="N9" s="35" t="s">
        <v>154</v>
      </c>
      <c r="O9" s="41" t="s">
        <v>156</v>
      </c>
      <c r="P9" s="111"/>
      <c r="Q9" s="111"/>
      <c r="R9" s="111"/>
      <c r="S9" s="114"/>
      <c r="T9" s="52"/>
      <c r="U9" s="111"/>
      <c r="V9" s="111"/>
      <c r="W9" s="111"/>
    </row>
    <row r="10" spans="1:136" customFormat="1" ht="18" customHeight="1" x14ac:dyDescent="0.2">
      <c r="A10" s="47">
        <v>1</v>
      </c>
      <c r="B10" s="47">
        <v>2</v>
      </c>
      <c r="C10" s="47">
        <v>3</v>
      </c>
      <c r="D10" s="47">
        <v>4</v>
      </c>
      <c r="E10" s="16">
        <v>5</v>
      </c>
      <c r="F10" s="16">
        <v>6</v>
      </c>
      <c r="G10" s="15">
        <v>7</v>
      </c>
      <c r="H10" s="47">
        <v>8</v>
      </c>
      <c r="I10" s="47">
        <v>10</v>
      </c>
      <c r="J10" s="47">
        <v>15</v>
      </c>
      <c r="K10" s="47">
        <v>16</v>
      </c>
      <c r="L10" s="47">
        <v>17</v>
      </c>
      <c r="M10" s="42"/>
      <c r="N10" s="36"/>
      <c r="O10" s="42"/>
      <c r="P10" s="47">
        <v>18</v>
      </c>
      <c r="Q10" s="47">
        <v>19</v>
      </c>
      <c r="R10" s="47">
        <v>20</v>
      </c>
      <c r="S10" s="47"/>
      <c r="T10" s="53"/>
      <c r="U10" s="47">
        <v>22</v>
      </c>
      <c r="V10" s="47">
        <v>23</v>
      </c>
      <c r="W10" s="47">
        <v>24</v>
      </c>
    </row>
    <row r="11" spans="1:136" s="9" customFormat="1" x14ac:dyDescent="0.2">
      <c r="A11" s="59" t="s">
        <v>26</v>
      </c>
      <c r="B11" s="60" t="s">
        <v>160</v>
      </c>
      <c r="C11" s="60" t="s">
        <v>160</v>
      </c>
      <c r="D11" s="57">
        <v>388210062.91000003</v>
      </c>
      <c r="E11" s="57">
        <v>24488347.59</v>
      </c>
      <c r="F11" s="58">
        <v>38012942.43</v>
      </c>
      <c r="G11" s="57">
        <v>4982804.92</v>
      </c>
      <c r="H11" s="57">
        <v>284362803.86000001</v>
      </c>
      <c r="I11" s="57">
        <v>41345969.030000001</v>
      </c>
      <c r="J11" s="58">
        <v>29471152.510000002</v>
      </c>
      <c r="K11" s="58">
        <v>33366974.170000002</v>
      </c>
      <c r="L11" s="58">
        <v>20892929.68</v>
      </c>
      <c r="M11" s="61">
        <f>E11+F11+K11+L11</f>
        <v>116761193.87</v>
      </c>
      <c r="N11" s="62">
        <v>1</v>
      </c>
      <c r="O11" s="61">
        <f>M11*N11</f>
        <v>116761193.87</v>
      </c>
      <c r="P11" s="63">
        <f>O11+H11+I11</f>
        <v>442469966.75999999</v>
      </c>
      <c r="Q11" s="64" t="s">
        <v>29</v>
      </c>
      <c r="R11" s="63">
        <f>P11*EF11</f>
        <v>13274099</v>
      </c>
      <c r="S11" s="63">
        <f>((P11+R11)-H11-I11)*T11+H11+I11</f>
        <v>749931255.40999997</v>
      </c>
      <c r="T11" s="65">
        <v>3.2623641871000002</v>
      </c>
      <c r="U11" s="63">
        <f>S11</f>
        <v>749931255.40999997</v>
      </c>
      <c r="V11" s="63">
        <f>U11*EE11</f>
        <v>149986251.08000001</v>
      </c>
      <c r="W11" s="63">
        <f>U11+V11</f>
        <v>899917506.49000001</v>
      </c>
      <c r="DR11" s="10"/>
      <c r="EE11" s="9">
        <v>0.2</v>
      </c>
      <c r="EF11" s="9">
        <v>0.03</v>
      </c>
    </row>
    <row r="14" spans="1:136" ht="12.75" customHeight="1" x14ac:dyDescent="0.2">
      <c r="S14" s="63">
        <f>O11*T11</f>
        <v>380917537.31999999</v>
      </c>
    </row>
    <row r="15" spans="1:136" ht="12.75" customHeight="1" x14ac:dyDescent="0.2">
      <c r="S15" s="66">
        <f>H11+I11</f>
        <v>325708772.88999999</v>
      </c>
    </row>
    <row r="16" spans="1:136" ht="12.75" customHeight="1" x14ac:dyDescent="0.2">
      <c r="S16" s="67">
        <f>S14+S15</f>
        <v>706626310.21000004</v>
      </c>
    </row>
    <row r="17" spans="19:19" ht="12.75" customHeight="1" x14ac:dyDescent="0.2">
      <c r="S17" s="63">
        <f>S16*1.03</f>
        <v>727825099.51999998</v>
      </c>
    </row>
    <row r="18" spans="19:19" ht="12.75" customHeight="1" x14ac:dyDescent="0.2">
      <c r="S18" s="63">
        <f>S17*1.2</f>
        <v>873390119.41999996</v>
      </c>
    </row>
  </sheetData>
  <mergeCells count="21">
    <mergeCell ref="A2:W2"/>
    <mergeCell ref="A3:W3"/>
    <mergeCell ref="A5:W5"/>
    <mergeCell ref="A6:W6"/>
    <mergeCell ref="A7:A9"/>
    <mergeCell ref="B7:B9"/>
    <mergeCell ref="C7:C9"/>
    <mergeCell ref="D7:I7"/>
    <mergeCell ref="J7:J9"/>
    <mergeCell ref="K7:K9"/>
    <mergeCell ref="U7:U9"/>
    <mergeCell ref="V7:V9"/>
    <mergeCell ref="W7:W9"/>
    <mergeCell ref="D8:D9"/>
    <mergeCell ref="E8:H8"/>
    <mergeCell ref="I8:I9"/>
    <mergeCell ref="L7:L9"/>
    <mergeCell ref="P7:P9"/>
    <mergeCell ref="Q7:Q9"/>
    <mergeCell ref="R7:R9"/>
    <mergeCell ref="S7:S9"/>
  </mergeCells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D53"/>
  <sheetViews>
    <sheetView topLeftCell="H1" workbookViewId="0">
      <pane ySplit="9" topLeftCell="A50" activePane="bottomLeft" state="frozen"/>
      <selection pane="bottomLeft" activeCell="P11" sqref="P11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4.5703125" style="1" customWidth="1"/>
    <col min="3" max="3" width="16.7109375" style="1" customWidth="1"/>
    <col min="4" max="4" width="17.140625" style="32" customWidth="1"/>
    <col min="5" max="6" width="17.140625" style="20" customWidth="1"/>
    <col min="7" max="7" width="20.7109375" style="43" customWidth="1"/>
    <col min="8" max="8" width="17.140625" style="39" customWidth="1"/>
    <col min="9" max="9" width="20.7109375" style="43" customWidth="1"/>
    <col min="10" max="10" width="17.140625" style="33" customWidth="1"/>
    <col min="11" max="12" width="17.140625" style="32" customWidth="1"/>
    <col min="13" max="15" width="14.140625" style="32" customWidth="1"/>
    <col min="16" max="16" width="18.85546875" style="32" customWidth="1"/>
    <col min="17" max="17" width="10.42578125" style="32" customWidth="1"/>
    <col min="18" max="19" width="14.140625" style="32" customWidth="1"/>
    <col min="20" max="22" width="16" style="32" customWidth="1"/>
    <col min="23" max="118" width="396" style="2" customWidth="1"/>
    <col min="119" max="120" width="34.28515625" style="2" customWidth="1"/>
    <col min="121" max="121" width="396" style="2" customWidth="1"/>
    <col min="122" max="123" width="59.5703125" style="2" customWidth="1"/>
    <col min="124" max="127" width="65" style="2" customWidth="1"/>
    <col min="128" max="129" width="59.5703125" style="2" customWidth="1"/>
    <col min="130" max="133" width="65" style="2" customWidth="1"/>
    <col min="134" max="16384" width="9.140625" style="1"/>
  </cols>
  <sheetData>
    <row r="1" spans="1:134" customFormat="1" ht="15.75" x14ac:dyDescent="0.2">
      <c r="A1" s="3"/>
      <c r="B1" s="3"/>
      <c r="C1" s="3"/>
      <c r="D1" s="21"/>
      <c r="E1" s="13"/>
      <c r="F1" s="13"/>
      <c r="G1" s="40"/>
      <c r="H1" s="34"/>
      <c r="I1" s="40"/>
      <c r="J1" s="22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134" customFormat="1" ht="13.5" customHeight="1" outlineLevel="1" x14ac:dyDescent="0.2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4" t="s">
        <v>0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</row>
    <row r="3" spans="1:134" customFormat="1" ht="13.5" customHeight="1" outlineLevel="1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AU3" s="4" t="s">
        <v>2</v>
      </c>
      <c r="AV3" s="4" t="s">
        <v>1</v>
      </c>
      <c r="AW3" s="4" t="s">
        <v>1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</row>
    <row r="4" spans="1:134" customFormat="1" ht="18" customHeight="1" outlineLevel="1" x14ac:dyDescent="0.2">
      <c r="A4" s="5"/>
      <c r="B4" s="6"/>
      <c r="C4" s="6"/>
      <c r="D4" s="6"/>
      <c r="E4" s="13"/>
      <c r="F4" s="13"/>
      <c r="G4" s="40"/>
      <c r="H4" s="34"/>
      <c r="I4" s="40"/>
      <c r="J4" s="14"/>
      <c r="K4" s="6"/>
      <c r="L4" s="6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134" customFormat="1" ht="18" customHeight="1" outlineLevel="1" x14ac:dyDescent="0.25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BS5" s="7" t="s">
        <v>3</v>
      </c>
      <c r="BT5" s="7" t="s">
        <v>1</v>
      </c>
      <c r="BU5" s="7" t="s">
        <v>1</v>
      </c>
      <c r="BV5" s="7" t="s">
        <v>1</v>
      </c>
      <c r="BW5" s="7" t="s">
        <v>1</v>
      </c>
      <c r="BX5" s="7" t="s">
        <v>1</v>
      </c>
      <c r="BY5" s="7" t="s">
        <v>1</v>
      </c>
      <c r="BZ5" s="7" t="s">
        <v>1</v>
      </c>
      <c r="CA5" s="7" t="s">
        <v>1</v>
      </c>
      <c r="CB5" s="7" t="s">
        <v>1</v>
      </c>
      <c r="CC5" s="7" t="s">
        <v>1</v>
      </c>
      <c r="CD5" s="7" t="s">
        <v>1</v>
      </c>
      <c r="CE5" s="7" t="s">
        <v>1</v>
      </c>
      <c r="CF5" s="7" t="s">
        <v>1</v>
      </c>
      <c r="CG5" s="7" t="s">
        <v>1</v>
      </c>
      <c r="CH5" s="7" t="s">
        <v>1</v>
      </c>
      <c r="CI5" s="7" t="s">
        <v>1</v>
      </c>
      <c r="CJ5" s="7" t="s">
        <v>1</v>
      </c>
      <c r="CK5" s="7" t="s">
        <v>1</v>
      </c>
      <c r="CL5" s="7" t="s">
        <v>1</v>
      </c>
      <c r="CM5" s="7" t="s">
        <v>1</v>
      </c>
      <c r="CN5" s="7" t="s">
        <v>1</v>
      </c>
      <c r="CO5" s="7" t="s">
        <v>1</v>
      </c>
      <c r="CP5" s="7" t="s">
        <v>1</v>
      </c>
    </row>
    <row r="6" spans="1:134" customFormat="1" ht="18" customHeight="1" x14ac:dyDescent="0.2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</row>
    <row r="7" spans="1:134" customFormat="1" ht="23.25" customHeight="1" x14ac:dyDescent="0.2">
      <c r="A7" s="111" t="s">
        <v>5</v>
      </c>
      <c r="B7" s="111" t="s">
        <v>6</v>
      </c>
      <c r="C7" s="112" t="s">
        <v>7</v>
      </c>
      <c r="D7" s="115" t="s">
        <v>8</v>
      </c>
      <c r="E7" s="115"/>
      <c r="F7" s="115"/>
      <c r="G7" s="115"/>
      <c r="H7" s="115"/>
      <c r="I7" s="115"/>
      <c r="J7" s="115"/>
      <c r="K7" s="115"/>
      <c r="L7" s="115"/>
      <c r="M7" s="111" t="s">
        <v>9</v>
      </c>
      <c r="N7" s="111" t="s">
        <v>10</v>
      </c>
      <c r="O7" s="111" t="s">
        <v>11</v>
      </c>
      <c r="P7" s="111" t="s">
        <v>12</v>
      </c>
      <c r="Q7" s="111" t="s">
        <v>13</v>
      </c>
      <c r="R7" s="111" t="s">
        <v>14</v>
      </c>
      <c r="S7" s="111" t="s">
        <v>15</v>
      </c>
      <c r="T7" s="111" t="s">
        <v>16</v>
      </c>
      <c r="U7" s="111" t="s">
        <v>17</v>
      </c>
      <c r="V7" s="111" t="s">
        <v>18</v>
      </c>
    </row>
    <row r="8" spans="1:134" customFormat="1" ht="25.5" customHeight="1" x14ac:dyDescent="0.2">
      <c r="A8" s="111"/>
      <c r="B8" s="111"/>
      <c r="C8" s="113"/>
      <c r="D8" s="111" t="s">
        <v>19</v>
      </c>
      <c r="E8" s="116" t="s">
        <v>20</v>
      </c>
      <c r="F8" s="117"/>
      <c r="G8" s="117"/>
      <c r="H8" s="117"/>
      <c r="I8" s="117"/>
      <c r="J8" s="117"/>
      <c r="K8" s="117"/>
      <c r="L8" s="112" t="s">
        <v>21</v>
      </c>
      <c r="M8" s="111"/>
      <c r="N8" s="111"/>
      <c r="O8" s="111"/>
      <c r="P8" s="111"/>
      <c r="Q8" s="111"/>
      <c r="R8" s="111"/>
      <c r="S8" s="111"/>
      <c r="T8" s="111"/>
      <c r="U8" s="111"/>
      <c r="V8" s="111"/>
    </row>
    <row r="9" spans="1:134" customFormat="1" ht="19.5" customHeight="1" x14ac:dyDescent="0.2">
      <c r="A9" s="111"/>
      <c r="B9" s="111"/>
      <c r="C9" s="114"/>
      <c r="D9" s="111"/>
      <c r="E9" s="16" t="s">
        <v>22</v>
      </c>
      <c r="F9" s="16" t="s">
        <v>23</v>
      </c>
      <c r="G9" s="41" t="s">
        <v>155</v>
      </c>
      <c r="H9" s="35" t="s">
        <v>154</v>
      </c>
      <c r="I9" s="41" t="s">
        <v>156</v>
      </c>
      <c r="J9" s="15" t="s">
        <v>24</v>
      </c>
      <c r="K9" s="8" t="s">
        <v>25</v>
      </c>
      <c r="L9" s="114"/>
      <c r="M9" s="111"/>
      <c r="N9" s="111"/>
      <c r="O9" s="111"/>
      <c r="P9" s="111"/>
      <c r="Q9" s="111"/>
      <c r="R9" s="111"/>
      <c r="S9" s="111"/>
      <c r="T9" s="111"/>
      <c r="U9" s="111"/>
      <c r="V9" s="111"/>
    </row>
    <row r="10" spans="1:134" customFormat="1" ht="18" customHeight="1" x14ac:dyDescent="0.2">
      <c r="A10" s="8">
        <v>1</v>
      </c>
      <c r="B10" s="8">
        <v>2</v>
      </c>
      <c r="C10" s="8">
        <v>3</v>
      </c>
      <c r="D10" s="8">
        <v>4</v>
      </c>
      <c r="E10" s="16">
        <v>5</v>
      </c>
      <c r="F10" s="16">
        <v>6</v>
      </c>
      <c r="G10" s="42"/>
      <c r="H10" s="36"/>
      <c r="I10" s="42"/>
      <c r="J10" s="15">
        <v>7</v>
      </c>
      <c r="K10" s="8">
        <v>8</v>
      </c>
      <c r="L10" s="8">
        <v>10</v>
      </c>
      <c r="M10" s="8">
        <v>15</v>
      </c>
      <c r="N10" s="8">
        <v>16</v>
      </c>
      <c r="O10" s="8">
        <v>17</v>
      </c>
      <c r="P10" s="8">
        <v>18</v>
      </c>
      <c r="Q10" s="8">
        <v>19</v>
      </c>
      <c r="R10" s="8">
        <v>20</v>
      </c>
      <c r="S10" s="8">
        <v>21</v>
      </c>
      <c r="T10" s="8">
        <v>22</v>
      </c>
      <c r="U10" s="8">
        <v>23</v>
      </c>
      <c r="V10" s="8">
        <v>24</v>
      </c>
    </row>
    <row r="11" spans="1:134" s="9" customFormat="1" ht="24" x14ac:dyDescent="0.2">
      <c r="A11" s="11" t="s">
        <v>26</v>
      </c>
      <c r="B11" s="12" t="s">
        <v>27</v>
      </c>
      <c r="C11" s="12" t="s">
        <v>28</v>
      </c>
      <c r="D11" s="23">
        <f>I11+K11+L11</f>
        <v>3485430.61</v>
      </c>
      <c r="E11" s="24">
        <v>487817.4</v>
      </c>
      <c r="F11" s="24">
        <v>2997571.9</v>
      </c>
      <c r="G11" s="18">
        <f>E11+F11</f>
        <v>3485389.3</v>
      </c>
      <c r="H11" s="37">
        <v>1</v>
      </c>
      <c r="I11" s="18">
        <f>G11*H11</f>
        <v>3485389.3</v>
      </c>
      <c r="J11" s="25">
        <v>286705.15000000002</v>
      </c>
      <c r="K11" s="26">
        <v>41.31</v>
      </c>
      <c r="L11" s="27"/>
      <c r="M11" s="23">
        <v>774522.55</v>
      </c>
      <c r="N11" s="23">
        <v>838651.64</v>
      </c>
      <c r="O11" s="23">
        <v>497205.49</v>
      </c>
      <c r="P11" s="23">
        <f t="shared" ref="P11:P52" si="0">D11+N11+O11</f>
        <v>4821287.74</v>
      </c>
      <c r="Q11" s="27" t="s">
        <v>29</v>
      </c>
      <c r="R11" s="23">
        <v>144638.63</v>
      </c>
      <c r="S11" s="27"/>
      <c r="T11" s="23">
        <f>P11+R11</f>
        <v>4965926.37</v>
      </c>
      <c r="U11" s="23">
        <f>T11*ED11</f>
        <v>993185.27</v>
      </c>
      <c r="V11" s="23">
        <f>T11+U11</f>
        <v>5959111.6399999997</v>
      </c>
      <c r="DQ11" s="10"/>
      <c r="ED11" s="9">
        <v>0.2</v>
      </c>
    </row>
    <row r="12" spans="1:134" s="9" customFormat="1" ht="24" x14ac:dyDescent="0.2">
      <c r="A12" s="11" t="s">
        <v>30</v>
      </c>
      <c r="B12" s="12" t="s">
        <v>31</v>
      </c>
      <c r="C12" s="12" t="s">
        <v>32</v>
      </c>
      <c r="D12" s="23">
        <f t="shared" ref="D12:D52" si="1">I12+K12+L12</f>
        <v>4291224.8899999997</v>
      </c>
      <c r="E12" s="24">
        <v>2100623.5099999998</v>
      </c>
      <c r="F12" s="24">
        <v>1252484.6399999999</v>
      </c>
      <c r="G12" s="18">
        <f t="shared" ref="G12:G52" si="2">E12+F12</f>
        <v>3353108.15</v>
      </c>
      <c r="H12" s="37">
        <f>H11</f>
        <v>1</v>
      </c>
      <c r="I12" s="18">
        <f t="shared" ref="I12:I52" si="3">G12*H12</f>
        <v>3353108.15</v>
      </c>
      <c r="J12" s="25">
        <v>272620.88</v>
      </c>
      <c r="K12" s="23">
        <v>938116.74</v>
      </c>
      <c r="L12" s="27"/>
      <c r="M12" s="23">
        <v>2373244.39</v>
      </c>
      <c r="N12" s="23">
        <v>3304223.3</v>
      </c>
      <c r="O12" s="23">
        <v>2190505.6</v>
      </c>
      <c r="P12" s="23">
        <f t="shared" si="0"/>
        <v>9785953.7899999991</v>
      </c>
      <c r="Q12" s="27" t="s">
        <v>29</v>
      </c>
      <c r="R12" s="23">
        <v>293578.61</v>
      </c>
      <c r="S12" s="27"/>
      <c r="T12" s="23">
        <f t="shared" ref="T12:T52" si="4">P12+R12</f>
        <v>10079532.4</v>
      </c>
      <c r="U12" s="23">
        <f t="shared" ref="U12:U52" si="5">T12*ED12</f>
        <v>2015906.48</v>
      </c>
      <c r="V12" s="23">
        <f t="shared" ref="V12:V52" si="6">T12+U12</f>
        <v>12095438.880000001</v>
      </c>
      <c r="DQ12" s="10"/>
      <c r="ED12" s="9">
        <v>0.2</v>
      </c>
    </row>
    <row r="13" spans="1:134" s="9" customFormat="1" ht="36" x14ac:dyDescent="0.2">
      <c r="A13" s="11" t="s">
        <v>33</v>
      </c>
      <c r="B13" s="12" t="s">
        <v>34</v>
      </c>
      <c r="C13" s="12" t="s">
        <v>35</v>
      </c>
      <c r="D13" s="23">
        <f t="shared" si="1"/>
        <v>501713.88</v>
      </c>
      <c r="E13" s="24">
        <v>114529.85</v>
      </c>
      <c r="F13" s="24">
        <v>384206.07</v>
      </c>
      <c r="G13" s="18">
        <f t="shared" si="2"/>
        <v>498735.92</v>
      </c>
      <c r="H13" s="37">
        <f>H11</f>
        <v>1</v>
      </c>
      <c r="I13" s="18">
        <f t="shared" si="3"/>
        <v>498735.92</v>
      </c>
      <c r="J13" s="25">
        <v>45756.97</v>
      </c>
      <c r="K13" s="23">
        <v>2977.96</v>
      </c>
      <c r="L13" s="27"/>
      <c r="M13" s="23">
        <v>160286.82</v>
      </c>
      <c r="N13" s="23">
        <v>147881.45000000001</v>
      </c>
      <c r="O13" s="23">
        <v>93366.15</v>
      </c>
      <c r="P13" s="23">
        <f t="shared" si="0"/>
        <v>742961.48</v>
      </c>
      <c r="Q13" s="27" t="s">
        <v>29</v>
      </c>
      <c r="R13" s="23">
        <v>22288.84</v>
      </c>
      <c r="S13" s="27"/>
      <c r="T13" s="23">
        <f t="shared" si="4"/>
        <v>765250.32</v>
      </c>
      <c r="U13" s="23">
        <f t="shared" si="5"/>
        <v>153050.06</v>
      </c>
      <c r="V13" s="23">
        <f t="shared" si="6"/>
        <v>918300.38</v>
      </c>
      <c r="DQ13" s="10"/>
      <c r="ED13" s="9">
        <v>0.2</v>
      </c>
    </row>
    <row r="14" spans="1:134" s="9" customFormat="1" ht="36" x14ac:dyDescent="0.2">
      <c r="A14" s="11" t="s">
        <v>36</v>
      </c>
      <c r="B14" s="12" t="s">
        <v>37</v>
      </c>
      <c r="C14" s="12" t="s">
        <v>38</v>
      </c>
      <c r="D14" s="23">
        <f t="shared" si="1"/>
        <v>2103808.14</v>
      </c>
      <c r="E14" s="24">
        <v>635533.51</v>
      </c>
      <c r="F14" s="24">
        <v>1459134.75</v>
      </c>
      <c r="G14" s="18">
        <f t="shared" si="2"/>
        <v>2094668.26</v>
      </c>
      <c r="H14" s="37">
        <f>H11</f>
        <v>1</v>
      </c>
      <c r="I14" s="18">
        <f t="shared" si="3"/>
        <v>2094668.26</v>
      </c>
      <c r="J14" s="25">
        <v>235193.04</v>
      </c>
      <c r="K14" s="23">
        <v>9139.8799999999992</v>
      </c>
      <c r="L14" s="27"/>
      <c r="M14" s="23">
        <v>870726.55</v>
      </c>
      <c r="N14" s="23">
        <v>806314.31</v>
      </c>
      <c r="O14" s="23">
        <v>522450.81</v>
      </c>
      <c r="P14" s="23">
        <f t="shared" si="0"/>
        <v>3432573.26</v>
      </c>
      <c r="Q14" s="27" t="s">
        <v>29</v>
      </c>
      <c r="R14" s="23">
        <v>102977.2</v>
      </c>
      <c r="S14" s="27"/>
      <c r="T14" s="23">
        <f t="shared" si="4"/>
        <v>3535550.46</v>
      </c>
      <c r="U14" s="23">
        <f t="shared" si="5"/>
        <v>707110.09</v>
      </c>
      <c r="V14" s="23">
        <f t="shared" si="6"/>
        <v>4242660.55</v>
      </c>
      <c r="DQ14" s="10"/>
      <c r="ED14" s="9">
        <v>0.2</v>
      </c>
    </row>
    <row r="15" spans="1:134" s="9" customFormat="1" ht="24" x14ac:dyDescent="0.2">
      <c r="A15" s="11" t="s">
        <v>39</v>
      </c>
      <c r="B15" s="12" t="s">
        <v>40</v>
      </c>
      <c r="C15" s="12" t="s">
        <v>41</v>
      </c>
      <c r="D15" s="23">
        <f t="shared" si="1"/>
        <v>295049.51</v>
      </c>
      <c r="E15" s="24">
        <v>20573.87</v>
      </c>
      <c r="F15" s="24">
        <v>274475.64</v>
      </c>
      <c r="G15" s="18">
        <f t="shared" si="2"/>
        <v>295049.51</v>
      </c>
      <c r="H15" s="37">
        <f>H11</f>
        <v>1</v>
      </c>
      <c r="I15" s="18">
        <f t="shared" si="3"/>
        <v>295049.51</v>
      </c>
      <c r="J15" s="25">
        <v>30663.599999999999</v>
      </c>
      <c r="K15" s="27"/>
      <c r="L15" s="27"/>
      <c r="M15" s="23">
        <v>51237.47</v>
      </c>
      <c r="N15" s="23">
        <v>46626.1</v>
      </c>
      <c r="O15" s="23">
        <v>26643.48</v>
      </c>
      <c r="P15" s="23">
        <f t="shared" si="0"/>
        <v>368319.09</v>
      </c>
      <c r="Q15" s="27" t="s">
        <v>29</v>
      </c>
      <c r="R15" s="23">
        <v>11049.57</v>
      </c>
      <c r="S15" s="27"/>
      <c r="T15" s="23">
        <f t="shared" si="4"/>
        <v>379368.66</v>
      </c>
      <c r="U15" s="23">
        <f t="shared" si="5"/>
        <v>75873.73</v>
      </c>
      <c r="V15" s="23">
        <f t="shared" si="6"/>
        <v>455242.39</v>
      </c>
      <c r="DQ15" s="10"/>
      <c r="ED15" s="9">
        <v>0.2</v>
      </c>
    </row>
    <row r="16" spans="1:134" s="9" customFormat="1" ht="48" x14ac:dyDescent="0.2">
      <c r="A16" s="11" t="s">
        <v>42</v>
      </c>
      <c r="B16" s="12" t="s">
        <v>43</v>
      </c>
      <c r="C16" s="12" t="s">
        <v>44</v>
      </c>
      <c r="D16" s="23">
        <f t="shared" si="1"/>
        <v>19616.18</v>
      </c>
      <c r="E16" s="24">
        <v>7733.36</v>
      </c>
      <c r="F16" s="24">
        <v>11882.82</v>
      </c>
      <c r="G16" s="18">
        <f t="shared" si="2"/>
        <v>19616.18</v>
      </c>
      <c r="H16" s="37">
        <f>H11</f>
        <v>1</v>
      </c>
      <c r="I16" s="18">
        <f t="shared" si="3"/>
        <v>19616.18</v>
      </c>
      <c r="J16" s="25">
        <v>3442.56</v>
      </c>
      <c r="K16" s="27"/>
      <c r="L16" s="27"/>
      <c r="M16" s="23">
        <v>11175.92</v>
      </c>
      <c r="N16" s="23">
        <v>10697.76</v>
      </c>
      <c r="O16" s="23">
        <v>5556.83</v>
      </c>
      <c r="P16" s="23">
        <f t="shared" si="0"/>
        <v>35870.769999999997</v>
      </c>
      <c r="Q16" s="27" t="s">
        <v>29</v>
      </c>
      <c r="R16" s="23">
        <v>1076.1199999999999</v>
      </c>
      <c r="S16" s="27"/>
      <c r="T16" s="23">
        <f t="shared" si="4"/>
        <v>36946.89</v>
      </c>
      <c r="U16" s="23">
        <f t="shared" si="5"/>
        <v>7389.38</v>
      </c>
      <c r="V16" s="23">
        <f t="shared" si="6"/>
        <v>44336.27</v>
      </c>
      <c r="DQ16" s="10"/>
      <c r="ED16" s="9">
        <v>0.2</v>
      </c>
    </row>
    <row r="17" spans="1:134" s="9" customFormat="1" ht="36" x14ac:dyDescent="0.2">
      <c r="A17" s="11" t="s">
        <v>45</v>
      </c>
      <c r="B17" s="12" t="s">
        <v>46</v>
      </c>
      <c r="C17" s="12" t="s">
        <v>47</v>
      </c>
      <c r="D17" s="23">
        <f t="shared" si="1"/>
        <v>7135217.2599999998</v>
      </c>
      <c r="E17" s="24">
        <v>27618.22</v>
      </c>
      <c r="F17" s="24">
        <v>3731714.93</v>
      </c>
      <c r="G17" s="18">
        <f t="shared" si="2"/>
        <v>3759333.15</v>
      </c>
      <c r="H17" s="37">
        <f>H11</f>
        <v>1</v>
      </c>
      <c r="I17" s="18">
        <f t="shared" si="3"/>
        <v>3759333.15</v>
      </c>
      <c r="J17" s="25">
        <v>184175.79</v>
      </c>
      <c r="K17" s="23">
        <v>3375884.11</v>
      </c>
      <c r="L17" s="27"/>
      <c r="M17" s="23">
        <v>211794.01</v>
      </c>
      <c r="N17" s="23">
        <v>195533.74</v>
      </c>
      <c r="O17" s="23">
        <v>98181.22</v>
      </c>
      <c r="P17" s="23">
        <f t="shared" si="0"/>
        <v>7428932.2199999997</v>
      </c>
      <c r="Q17" s="27" t="s">
        <v>29</v>
      </c>
      <c r="R17" s="23">
        <v>222867.97</v>
      </c>
      <c r="S17" s="27"/>
      <c r="T17" s="23">
        <f t="shared" si="4"/>
        <v>7651800.1900000004</v>
      </c>
      <c r="U17" s="23">
        <f t="shared" si="5"/>
        <v>1530360.04</v>
      </c>
      <c r="V17" s="23">
        <f t="shared" si="6"/>
        <v>9182160.2300000004</v>
      </c>
      <c r="DQ17" s="10"/>
      <c r="ED17" s="9">
        <v>0.2</v>
      </c>
    </row>
    <row r="18" spans="1:134" s="9" customFormat="1" ht="24" x14ac:dyDescent="0.2">
      <c r="A18" s="11" t="s">
        <v>48</v>
      </c>
      <c r="B18" s="12" t="s">
        <v>49</v>
      </c>
      <c r="C18" s="12" t="s">
        <v>50</v>
      </c>
      <c r="D18" s="23">
        <f t="shared" si="1"/>
        <v>27286383.210000001</v>
      </c>
      <c r="E18" s="24">
        <v>7105585.6200000001</v>
      </c>
      <c r="F18" s="24">
        <v>8149998.5800000001</v>
      </c>
      <c r="G18" s="18">
        <f t="shared" si="2"/>
        <v>15255584.199999999</v>
      </c>
      <c r="H18" s="37">
        <f>H11</f>
        <v>1</v>
      </c>
      <c r="I18" s="18">
        <f t="shared" si="3"/>
        <v>15255584.199999999</v>
      </c>
      <c r="J18" s="25">
        <v>814590.28</v>
      </c>
      <c r="K18" s="23">
        <v>12030799.01</v>
      </c>
      <c r="L18" s="27"/>
      <c r="M18" s="23">
        <v>7920175.9000000004</v>
      </c>
      <c r="N18" s="23">
        <v>10511047.039999999</v>
      </c>
      <c r="O18" s="23">
        <v>6858129.2699999996</v>
      </c>
      <c r="P18" s="23">
        <f t="shared" si="0"/>
        <v>44655559.520000003</v>
      </c>
      <c r="Q18" s="27" t="s">
        <v>29</v>
      </c>
      <c r="R18" s="23">
        <v>1339666.79</v>
      </c>
      <c r="S18" s="27"/>
      <c r="T18" s="23">
        <f t="shared" si="4"/>
        <v>45995226.310000002</v>
      </c>
      <c r="U18" s="23">
        <f t="shared" si="5"/>
        <v>9199045.2599999998</v>
      </c>
      <c r="V18" s="23">
        <f t="shared" si="6"/>
        <v>55194271.57</v>
      </c>
      <c r="DQ18" s="10"/>
      <c r="ED18" s="9">
        <v>0.2</v>
      </c>
    </row>
    <row r="19" spans="1:134" s="9" customFormat="1" ht="24" x14ac:dyDescent="0.2">
      <c r="A19" s="11" t="s">
        <v>51</v>
      </c>
      <c r="B19" s="12" t="s">
        <v>52</v>
      </c>
      <c r="C19" s="12" t="s">
        <v>53</v>
      </c>
      <c r="D19" s="23">
        <f t="shared" si="1"/>
        <v>8312766.3899999997</v>
      </c>
      <c r="E19" s="24">
        <v>379532.83</v>
      </c>
      <c r="F19" s="24">
        <v>1544384.88</v>
      </c>
      <c r="G19" s="18">
        <f t="shared" si="2"/>
        <v>1923917.71</v>
      </c>
      <c r="H19" s="37">
        <f>H11</f>
        <v>1</v>
      </c>
      <c r="I19" s="18">
        <f t="shared" si="3"/>
        <v>1923917.71</v>
      </c>
      <c r="J19" s="25">
        <v>181054.38</v>
      </c>
      <c r="K19" s="23">
        <v>6388848.6799999997</v>
      </c>
      <c r="L19" s="27"/>
      <c r="M19" s="23">
        <v>560587.21</v>
      </c>
      <c r="N19" s="23">
        <v>790941.52</v>
      </c>
      <c r="O19" s="23">
        <v>697678.63</v>
      </c>
      <c r="P19" s="23">
        <f t="shared" si="0"/>
        <v>9801386.5399999991</v>
      </c>
      <c r="Q19" s="27" t="s">
        <v>29</v>
      </c>
      <c r="R19" s="23">
        <v>294041.59999999998</v>
      </c>
      <c r="S19" s="27"/>
      <c r="T19" s="23">
        <f t="shared" si="4"/>
        <v>10095428.140000001</v>
      </c>
      <c r="U19" s="23">
        <f t="shared" si="5"/>
        <v>2019085.63</v>
      </c>
      <c r="V19" s="23">
        <f t="shared" si="6"/>
        <v>12114513.77</v>
      </c>
      <c r="DQ19" s="10"/>
      <c r="ED19" s="9">
        <v>0.2</v>
      </c>
    </row>
    <row r="20" spans="1:134" s="9" customFormat="1" ht="24" x14ac:dyDescent="0.2">
      <c r="A20" s="11" t="s">
        <v>54</v>
      </c>
      <c r="B20" s="12" t="s">
        <v>55</v>
      </c>
      <c r="C20" s="12" t="s">
        <v>56</v>
      </c>
      <c r="D20" s="23">
        <f t="shared" si="1"/>
        <v>2898685.81</v>
      </c>
      <c r="E20" s="24">
        <v>108400.09</v>
      </c>
      <c r="F20" s="24">
        <v>827777.64</v>
      </c>
      <c r="G20" s="18">
        <f t="shared" si="2"/>
        <v>936177.73</v>
      </c>
      <c r="H20" s="37">
        <f>H11</f>
        <v>1</v>
      </c>
      <c r="I20" s="18">
        <f t="shared" si="3"/>
        <v>936177.73</v>
      </c>
      <c r="J20" s="25">
        <v>52327.83</v>
      </c>
      <c r="K20" s="23">
        <v>1962508.08</v>
      </c>
      <c r="L20" s="27"/>
      <c r="M20" s="23">
        <v>160727.92000000001</v>
      </c>
      <c r="N20" s="23">
        <v>231502.16</v>
      </c>
      <c r="O20" s="23">
        <v>207746.81</v>
      </c>
      <c r="P20" s="23">
        <f t="shared" si="0"/>
        <v>3337934.78</v>
      </c>
      <c r="Q20" s="27" t="s">
        <v>29</v>
      </c>
      <c r="R20" s="23">
        <v>100138.04</v>
      </c>
      <c r="S20" s="27"/>
      <c r="T20" s="23">
        <f t="shared" si="4"/>
        <v>3438072.82</v>
      </c>
      <c r="U20" s="23">
        <f t="shared" si="5"/>
        <v>687614.56</v>
      </c>
      <c r="V20" s="23">
        <f t="shared" si="6"/>
        <v>4125687.38</v>
      </c>
      <c r="DQ20" s="10"/>
      <c r="ED20" s="9">
        <v>0.2</v>
      </c>
    </row>
    <row r="21" spans="1:134" s="9" customFormat="1" x14ac:dyDescent="0.2">
      <c r="A21" s="11" t="s">
        <v>57</v>
      </c>
      <c r="B21" s="12" t="s">
        <v>58</v>
      </c>
      <c r="C21" s="12" t="s">
        <v>59</v>
      </c>
      <c r="D21" s="23">
        <f t="shared" si="1"/>
        <v>2335097.9</v>
      </c>
      <c r="E21" s="24">
        <v>82707.429999999993</v>
      </c>
      <c r="F21" s="24">
        <v>762531.87</v>
      </c>
      <c r="G21" s="18">
        <f t="shared" si="2"/>
        <v>845239.3</v>
      </c>
      <c r="H21" s="37">
        <f>H11</f>
        <v>1</v>
      </c>
      <c r="I21" s="18">
        <f t="shared" si="3"/>
        <v>845239.3</v>
      </c>
      <c r="J21" s="25">
        <v>48660</v>
      </c>
      <c r="K21" s="23">
        <v>1489858.6</v>
      </c>
      <c r="L21" s="27"/>
      <c r="M21" s="23">
        <v>131367.43</v>
      </c>
      <c r="N21" s="23">
        <v>156712.51999999999</v>
      </c>
      <c r="O21" s="23">
        <v>118248.96000000001</v>
      </c>
      <c r="P21" s="23">
        <f t="shared" si="0"/>
        <v>2610059.38</v>
      </c>
      <c r="Q21" s="27" t="s">
        <v>29</v>
      </c>
      <c r="R21" s="23">
        <v>78301.78</v>
      </c>
      <c r="S21" s="27"/>
      <c r="T21" s="23">
        <f t="shared" si="4"/>
        <v>2688361.16</v>
      </c>
      <c r="U21" s="23">
        <f t="shared" si="5"/>
        <v>537672.23</v>
      </c>
      <c r="V21" s="23">
        <f t="shared" si="6"/>
        <v>3226033.39</v>
      </c>
      <c r="DQ21" s="10"/>
      <c r="ED21" s="9">
        <v>0.2</v>
      </c>
    </row>
    <row r="22" spans="1:134" s="9" customFormat="1" ht="24" x14ac:dyDescent="0.2">
      <c r="A22" s="11" t="s">
        <v>60</v>
      </c>
      <c r="B22" s="12" t="s">
        <v>61</v>
      </c>
      <c r="C22" s="12" t="s">
        <v>62</v>
      </c>
      <c r="D22" s="23">
        <f t="shared" si="1"/>
        <v>670864.27</v>
      </c>
      <c r="E22" s="24">
        <v>36010.089999999997</v>
      </c>
      <c r="F22" s="24">
        <v>111618.68</v>
      </c>
      <c r="G22" s="18">
        <f t="shared" si="2"/>
        <v>147628.76999999999</v>
      </c>
      <c r="H22" s="37">
        <f>H11</f>
        <v>1</v>
      </c>
      <c r="I22" s="18">
        <f t="shared" si="3"/>
        <v>147628.76999999999</v>
      </c>
      <c r="J22" s="25">
        <v>20017</v>
      </c>
      <c r="K22" s="23">
        <v>523235.5</v>
      </c>
      <c r="L22" s="27"/>
      <c r="M22" s="23">
        <v>56027.09</v>
      </c>
      <c r="N22" s="23">
        <v>62432.6</v>
      </c>
      <c r="O22" s="23">
        <v>36767.699999999997</v>
      </c>
      <c r="P22" s="23">
        <f t="shared" si="0"/>
        <v>770064.57</v>
      </c>
      <c r="Q22" s="27" t="s">
        <v>29</v>
      </c>
      <c r="R22" s="23">
        <v>23101.94</v>
      </c>
      <c r="S22" s="27"/>
      <c r="T22" s="23">
        <f t="shared" si="4"/>
        <v>793166.51</v>
      </c>
      <c r="U22" s="23">
        <f t="shared" si="5"/>
        <v>158633.29999999999</v>
      </c>
      <c r="V22" s="23">
        <f t="shared" si="6"/>
        <v>951799.81</v>
      </c>
      <c r="DQ22" s="10"/>
      <c r="ED22" s="9">
        <v>0.2</v>
      </c>
    </row>
    <row r="23" spans="1:134" s="9" customFormat="1" ht="48" x14ac:dyDescent="0.2">
      <c r="A23" s="11" t="s">
        <v>63</v>
      </c>
      <c r="B23" s="12" t="s">
        <v>64</v>
      </c>
      <c r="C23" s="12" t="s">
        <v>65</v>
      </c>
      <c r="D23" s="23">
        <f t="shared" si="1"/>
        <v>3714193.97</v>
      </c>
      <c r="E23" s="24">
        <v>359220.27</v>
      </c>
      <c r="F23" s="24">
        <v>360904.04</v>
      </c>
      <c r="G23" s="18">
        <f t="shared" si="2"/>
        <v>720124.31</v>
      </c>
      <c r="H23" s="37">
        <f>H11</f>
        <v>1</v>
      </c>
      <c r="I23" s="18">
        <f t="shared" si="3"/>
        <v>720124.31</v>
      </c>
      <c r="J23" s="25">
        <v>120950.58</v>
      </c>
      <c r="K23" s="23">
        <v>2994069.66</v>
      </c>
      <c r="L23" s="27"/>
      <c r="M23" s="23">
        <v>480170.85</v>
      </c>
      <c r="N23" s="23">
        <v>447021.68</v>
      </c>
      <c r="O23" s="23">
        <v>292615.32</v>
      </c>
      <c r="P23" s="23">
        <f t="shared" si="0"/>
        <v>4453830.97</v>
      </c>
      <c r="Q23" s="27" t="s">
        <v>29</v>
      </c>
      <c r="R23" s="23">
        <v>133614.93</v>
      </c>
      <c r="S23" s="27"/>
      <c r="T23" s="23">
        <f t="shared" si="4"/>
        <v>4587445.9000000004</v>
      </c>
      <c r="U23" s="23">
        <f t="shared" si="5"/>
        <v>917489.18</v>
      </c>
      <c r="V23" s="23">
        <f t="shared" si="6"/>
        <v>5504935.0800000001</v>
      </c>
      <c r="DQ23" s="10"/>
      <c r="ED23" s="9">
        <v>0.2</v>
      </c>
    </row>
    <row r="24" spans="1:134" s="9" customFormat="1" ht="36" x14ac:dyDescent="0.2">
      <c r="A24" s="11" t="s">
        <v>66</v>
      </c>
      <c r="B24" s="12" t="s">
        <v>67</v>
      </c>
      <c r="C24" s="12" t="s">
        <v>68</v>
      </c>
      <c r="D24" s="23">
        <f t="shared" si="1"/>
        <v>2634420.1</v>
      </c>
      <c r="E24" s="24">
        <v>249183.03</v>
      </c>
      <c r="F24" s="24">
        <v>240836.63</v>
      </c>
      <c r="G24" s="18">
        <f t="shared" si="2"/>
        <v>490019.66</v>
      </c>
      <c r="H24" s="37">
        <f>H11</f>
        <v>1</v>
      </c>
      <c r="I24" s="18">
        <f t="shared" si="3"/>
        <v>490019.66</v>
      </c>
      <c r="J24" s="25">
        <v>81229</v>
      </c>
      <c r="K24" s="23">
        <v>2144400.44</v>
      </c>
      <c r="L24" s="27"/>
      <c r="M24" s="23">
        <v>330412.03000000003</v>
      </c>
      <c r="N24" s="23">
        <v>308159.52</v>
      </c>
      <c r="O24" s="23">
        <v>201947.99</v>
      </c>
      <c r="P24" s="23">
        <f t="shared" si="0"/>
        <v>3144527.61</v>
      </c>
      <c r="Q24" s="27" t="s">
        <v>29</v>
      </c>
      <c r="R24" s="23">
        <v>94335.83</v>
      </c>
      <c r="S24" s="27"/>
      <c r="T24" s="23">
        <f t="shared" si="4"/>
        <v>3238863.44</v>
      </c>
      <c r="U24" s="23">
        <f t="shared" si="5"/>
        <v>647772.68999999994</v>
      </c>
      <c r="V24" s="23">
        <f t="shared" si="6"/>
        <v>3886636.13</v>
      </c>
      <c r="DQ24" s="10"/>
      <c r="ED24" s="9">
        <v>0.2</v>
      </c>
    </row>
    <row r="25" spans="1:134" s="9" customFormat="1" ht="24" x14ac:dyDescent="0.2">
      <c r="A25" s="11" t="s">
        <v>69</v>
      </c>
      <c r="B25" s="12" t="s">
        <v>70</v>
      </c>
      <c r="C25" s="12" t="s">
        <v>71</v>
      </c>
      <c r="D25" s="23">
        <f t="shared" si="1"/>
        <v>3491903.97</v>
      </c>
      <c r="E25" s="24">
        <v>382559.05</v>
      </c>
      <c r="F25" s="24">
        <v>557969.30000000005</v>
      </c>
      <c r="G25" s="18">
        <f t="shared" si="2"/>
        <v>940528.35</v>
      </c>
      <c r="H25" s="37">
        <f>H11</f>
        <v>1</v>
      </c>
      <c r="I25" s="18">
        <f t="shared" si="3"/>
        <v>940528.35</v>
      </c>
      <c r="J25" s="25">
        <v>144298.84</v>
      </c>
      <c r="K25" s="23">
        <v>2551375.62</v>
      </c>
      <c r="L25" s="27"/>
      <c r="M25" s="23">
        <v>526857.89</v>
      </c>
      <c r="N25" s="23">
        <v>510891.21</v>
      </c>
      <c r="O25" s="23">
        <v>330356.32</v>
      </c>
      <c r="P25" s="23">
        <f t="shared" si="0"/>
        <v>4333151.5</v>
      </c>
      <c r="Q25" s="27" t="s">
        <v>29</v>
      </c>
      <c r="R25" s="23">
        <v>129994.55</v>
      </c>
      <c r="S25" s="27"/>
      <c r="T25" s="23">
        <f t="shared" si="4"/>
        <v>4463146.05</v>
      </c>
      <c r="U25" s="23">
        <f t="shared" si="5"/>
        <v>892629.21</v>
      </c>
      <c r="V25" s="23">
        <f t="shared" si="6"/>
        <v>5355775.26</v>
      </c>
      <c r="DQ25" s="10"/>
      <c r="ED25" s="9">
        <v>0.2</v>
      </c>
    </row>
    <row r="26" spans="1:134" s="9" customFormat="1" ht="48" x14ac:dyDescent="0.2">
      <c r="A26" s="11" t="s">
        <v>72</v>
      </c>
      <c r="B26" s="12" t="s">
        <v>73</v>
      </c>
      <c r="C26" s="12" t="s">
        <v>74</v>
      </c>
      <c r="D26" s="23">
        <f t="shared" si="1"/>
        <v>5630049.4100000001</v>
      </c>
      <c r="E26" s="24">
        <v>662665.24</v>
      </c>
      <c r="F26" s="24">
        <v>607642.44999999995</v>
      </c>
      <c r="G26" s="18">
        <f t="shared" si="2"/>
        <v>1270307.69</v>
      </c>
      <c r="H26" s="37">
        <f>H11</f>
        <v>1</v>
      </c>
      <c r="I26" s="18">
        <f t="shared" si="3"/>
        <v>1270307.69</v>
      </c>
      <c r="J26" s="25">
        <v>202944.1</v>
      </c>
      <c r="K26" s="23">
        <v>4359741.72</v>
      </c>
      <c r="L26" s="27"/>
      <c r="M26" s="23">
        <v>865609.34</v>
      </c>
      <c r="N26" s="23">
        <v>805924.68</v>
      </c>
      <c r="O26" s="23">
        <v>526689.76</v>
      </c>
      <c r="P26" s="23">
        <f t="shared" si="0"/>
        <v>6962663.8499999996</v>
      </c>
      <c r="Q26" s="27" t="s">
        <v>29</v>
      </c>
      <c r="R26" s="23">
        <v>208879.92</v>
      </c>
      <c r="S26" s="27"/>
      <c r="T26" s="23">
        <f t="shared" si="4"/>
        <v>7171543.7699999996</v>
      </c>
      <c r="U26" s="23">
        <f t="shared" si="5"/>
        <v>1434308.75</v>
      </c>
      <c r="V26" s="23">
        <f t="shared" si="6"/>
        <v>8605852.5199999996</v>
      </c>
      <c r="DQ26" s="10"/>
      <c r="ED26" s="9">
        <v>0.2</v>
      </c>
    </row>
    <row r="27" spans="1:134" s="9" customFormat="1" ht="36" x14ac:dyDescent="0.2">
      <c r="A27" s="11" t="s">
        <v>75</v>
      </c>
      <c r="B27" s="12" t="s">
        <v>76</v>
      </c>
      <c r="C27" s="12" t="s">
        <v>77</v>
      </c>
      <c r="D27" s="23">
        <f t="shared" si="1"/>
        <v>5592971.2199999997</v>
      </c>
      <c r="E27" s="24">
        <v>520495.89</v>
      </c>
      <c r="F27" s="24">
        <v>488483.94</v>
      </c>
      <c r="G27" s="18">
        <f t="shared" si="2"/>
        <v>1008979.83</v>
      </c>
      <c r="H27" s="37">
        <f>H11</f>
        <v>1</v>
      </c>
      <c r="I27" s="18">
        <f t="shared" si="3"/>
        <v>1008979.83</v>
      </c>
      <c r="J27" s="25">
        <v>153870.44</v>
      </c>
      <c r="K27" s="23">
        <v>4583991.3899999997</v>
      </c>
      <c r="L27" s="27"/>
      <c r="M27" s="23">
        <v>674366.33</v>
      </c>
      <c r="N27" s="23">
        <v>638693.82999999996</v>
      </c>
      <c r="O27" s="23">
        <v>413547.98</v>
      </c>
      <c r="P27" s="23">
        <f t="shared" si="0"/>
        <v>6645213.0300000003</v>
      </c>
      <c r="Q27" s="27" t="s">
        <v>29</v>
      </c>
      <c r="R27" s="23">
        <v>199356.39</v>
      </c>
      <c r="S27" s="27"/>
      <c r="T27" s="23">
        <f t="shared" si="4"/>
        <v>6844569.4199999999</v>
      </c>
      <c r="U27" s="23">
        <f t="shared" si="5"/>
        <v>1368913.88</v>
      </c>
      <c r="V27" s="23">
        <f t="shared" si="6"/>
        <v>8213483.2999999998</v>
      </c>
      <c r="DQ27" s="10"/>
      <c r="ED27" s="9">
        <v>0.2</v>
      </c>
    </row>
    <row r="28" spans="1:134" s="9" customFormat="1" ht="36" x14ac:dyDescent="0.2">
      <c r="A28" s="11" t="s">
        <v>78</v>
      </c>
      <c r="B28" s="12" t="s">
        <v>79</v>
      </c>
      <c r="C28" s="12" t="s">
        <v>80</v>
      </c>
      <c r="D28" s="23">
        <f t="shared" si="1"/>
        <v>2099230.86</v>
      </c>
      <c r="E28" s="24">
        <v>244277.99</v>
      </c>
      <c r="F28" s="24">
        <v>162064.01</v>
      </c>
      <c r="G28" s="18">
        <f t="shared" si="2"/>
        <v>406342</v>
      </c>
      <c r="H28" s="37">
        <f>H11</f>
        <v>1</v>
      </c>
      <c r="I28" s="18">
        <f t="shared" si="3"/>
        <v>406342</v>
      </c>
      <c r="J28" s="25">
        <v>32671.67</v>
      </c>
      <c r="K28" s="23">
        <v>1692888.86</v>
      </c>
      <c r="L28" s="27"/>
      <c r="M28" s="23">
        <v>276949.65999999997</v>
      </c>
      <c r="N28" s="23">
        <v>272140.26</v>
      </c>
      <c r="O28" s="23">
        <v>158815.07</v>
      </c>
      <c r="P28" s="23">
        <f t="shared" si="0"/>
        <v>2530186.19</v>
      </c>
      <c r="Q28" s="27" t="s">
        <v>29</v>
      </c>
      <c r="R28" s="23">
        <v>75905.59</v>
      </c>
      <c r="S28" s="27"/>
      <c r="T28" s="23">
        <f t="shared" si="4"/>
        <v>2606091.7799999998</v>
      </c>
      <c r="U28" s="23">
        <f t="shared" si="5"/>
        <v>521218.36</v>
      </c>
      <c r="V28" s="23">
        <f t="shared" si="6"/>
        <v>3127310.14</v>
      </c>
      <c r="DQ28" s="10"/>
      <c r="ED28" s="9">
        <v>0.2</v>
      </c>
    </row>
    <row r="29" spans="1:134" s="9" customFormat="1" ht="36" x14ac:dyDescent="0.2">
      <c r="A29" s="11" t="s">
        <v>81</v>
      </c>
      <c r="B29" s="12" t="s">
        <v>82</v>
      </c>
      <c r="C29" s="12" t="s">
        <v>83</v>
      </c>
      <c r="D29" s="23">
        <f t="shared" si="1"/>
        <v>1618683.38</v>
      </c>
      <c r="E29" s="24">
        <v>267632.28000000003</v>
      </c>
      <c r="F29" s="24">
        <v>79468.33</v>
      </c>
      <c r="G29" s="18">
        <f t="shared" si="2"/>
        <v>347100.61</v>
      </c>
      <c r="H29" s="37">
        <f>H11</f>
        <v>1</v>
      </c>
      <c r="I29" s="18">
        <f t="shared" si="3"/>
        <v>347100.61</v>
      </c>
      <c r="J29" s="25">
        <v>23918.11</v>
      </c>
      <c r="K29" s="23">
        <v>1271582.77</v>
      </c>
      <c r="L29" s="27"/>
      <c r="M29" s="23">
        <v>291550.39</v>
      </c>
      <c r="N29" s="23">
        <v>298737.09999999998</v>
      </c>
      <c r="O29" s="23">
        <v>169111.96</v>
      </c>
      <c r="P29" s="23">
        <f t="shared" si="0"/>
        <v>2086532.44</v>
      </c>
      <c r="Q29" s="27" t="s">
        <v>29</v>
      </c>
      <c r="R29" s="23">
        <v>62595.97</v>
      </c>
      <c r="S29" s="27"/>
      <c r="T29" s="23">
        <f t="shared" si="4"/>
        <v>2149128.41</v>
      </c>
      <c r="U29" s="23">
        <f t="shared" si="5"/>
        <v>429825.68</v>
      </c>
      <c r="V29" s="23">
        <f t="shared" si="6"/>
        <v>2578954.09</v>
      </c>
      <c r="DQ29" s="10"/>
      <c r="ED29" s="9">
        <v>0.2</v>
      </c>
    </row>
    <row r="30" spans="1:134" s="9" customFormat="1" ht="48" x14ac:dyDescent="0.2">
      <c r="A30" s="11" t="s">
        <v>84</v>
      </c>
      <c r="B30" s="12" t="s">
        <v>85</v>
      </c>
      <c r="C30" s="12" t="s">
        <v>86</v>
      </c>
      <c r="D30" s="23">
        <f t="shared" si="1"/>
        <v>2424826.4700000002</v>
      </c>
      <c r="E30" s="24">
        <v>92301.35</v>
      </c>
      <c r="F30" s="24">
        <v>6062.08</v>
      </c>
      <c r="G30" s="18">
        <f t="shared" si="2"/>
        <v>98363.43</v>
      </c>
      <c r="H30" s="37">
        <f>H11</f>
        <v>1</v>
      </c>
      <c r="I30" s="18">
        <f t="shared" si="3"/>
        <v>98363.43</v>
      </c>
      <c r="J30" s="25">
        <v>2025.61</v>
      </c>
      <c r="K30" s="23">
        <v>400580.77</v>
      </c>
      <c r="L30" s="69">
        <v>1925882.27</v>
      </c>
      <c r="M30" s="23">
        <v>94326.96</v>
      </c>
      <c r="N30" s="23">
        <v>89845.01</v>
      </c>
      <c r="O30" s="23">
        <v>46118.01</v>
      </c>
      <c r="P30" s="23">
        <f t="shared" si="0"/>
        <v>2560789.4900000002</v>
      </c>
      <c r="Q30" s="27" t="s">
        <v>29</v>
      </c>
      <c r="R30" s="23">
        <v>76823.679999999993</v>
      </c>
      <c r="S30" s="27"/>
      <c r="T30" s="23">
        <f t="shared" si="4"/>
        <v>2637613.17</v>
      </c>
      <c r="U30" s="23">
        <f t="shared" si="5"/>
        <v>527522.63</v>
      </c>
      <c r="V30" s="23">
        <f t="shared" si="6"/>
        <v>3165135.8</v>
      </c>
      <c r="DQ30" s="10"/>
      <c r="ED30" s="9">
        <v>0.2</v>
      </c>
    </row>
    <row r="31" spans="1:134" s="9" customFormat="1" ht="36" x14ac:dyDescent="0.2">
      <c r="A31" s="11" t="s">
        <v>87</v>
      </c>
      <c r="B31" s="12" t="s">
        <v>88</v>
      </c>
      <c r="C31" s="12" t="s">
        <v>89</v>
      </c>
      <c r="D31" s="23">
        <f t="shared" si="1"/>
        <v>88355.59</v>
      </c>
      <c r="E31" s="24">
        <v>13842.09</v>
      </c>
      <c r="F31" s="24">
        <v>2552.9899999999998</v>
      </c>
      <c r="G31" s="18">
        <f t="shared" si="2"/>
        <v>16395.080000000002</v>
      </c>
      <c r="H31" s="37">
        <f>H11</f>
        <v>1</v>
      </c>
      <c r="I31" s="18">
        <f t="shared" si="3"/>
        <v>16395.080000000002</v>
      </c>
      <c r="J31" s="25">
        <v>1045.78</v>
      </c>
      <c r="K31" s="23">
        <v>52027.5</v>
      </c>
      <c r="L31" s="69">
        <v>19933.009999999998</v>
      </c>
      <c r="M31" s="23">
        <v>14887.87</v>
      </c>
      <c r="N31" s="23">
        <v>18014.32</v>
      </c>
      <c r="O31" s="23">
        <v>10719.27</v>
      </c>
      <c r="P31" s="23">
        <f t="shared" si="0"/>
        <v>117089.18</v>
      </c>
      <c r="Q31" s="27" t="s">
        <v>29</v>
      </c>
      <c r="R31" s="23">
        <v>3512.68</v>
      </c>
      <c r="S31" s="27"/>
      <c r="T31" s="23">
        <f t="shared" si="4"/>
        <v>120601.86</v>
      </c>
      <c r="U31" s="23">
        <f t="shared" si="5"/>
        <v>24120.37</v>
      </c>
      <c r="V31" s="23">
        <f t="shared" si="6"/>
        <v>144722.23000000001</v>
      </c>
      <c r="DQ31" s="10"/>
      <c r="ED31" s="9">
        <v>0.2</v>
      </c>
    </row>
    <row r="32" spans="1:134" s="9" customFormat="1" ht="36" x14ac:dyDescent="0.2">
      <c r="A32" s="11" t="s">
        <v>90</v>
      </c>
      <c r="B32" s="12" t="s">
        <v>91</v>
      </c>
      <c r="C32" s="12" t="s">
        <v>92</v>
      </c>
      <c r="D32" s="23">
        <f t="shared" si="1"/>
        <v>30189.38</v>
      </c>
      <c r="E32" s="24">
        <v>4293.3900000000003</v>
      </c>
      <c r="F32" s="28">
        <v>79.92</v>
      </c>
      <c r="G32" s="18">
        <f t="shared" si="2"/>
        <v>4373.3100000000004</v>
      </c>
      <c r="H32" s="37">
        <f>H11</f>
        <v>1</v>
      </c>
      <c r="I32" s="18">
        <f t="shared" si="3"/>
        <v>4373.3100000000004</v>
      </c>
      <c r="J32" s="29">
        <v>58.87</v>
      </c>
      <c r="K32" s="23">
        <v>25816.07</v>
      </c>
      <c r="L32" s="70"/>
      <c r="M32" s="23">
        <v>4352.26</v>
      </c>
      <c r="N32" s="23">
        <v>5266.23</v>
      </c>
      <c r="O32" s="23">
        <v>3133.63</v>
      </c>
      <c r="P32" s="23">
        <f t="shared" si="0"/>
        <v>38589.24</v>
      </c>
      <c r="Q32" s="27" t="s">
        <v>29</v>
      </c>
      <c r="R32" s="23">
        <v>1157.68</v>
      </c>
      <c r="S32" s="27"/>
      <c r="T32" s="23">
        <f t="shared" si="4"/>
        <v>39746.92</v>
      </c>
      <c r="U32" s="23">
        <f t="shared" si="5"/>
        <v>7949.38</v>
      </c>
      <c r="V32" s="23">
        <f t="shared" si="6"/>
        <v>47696.3</v>
      </c>
      <c r="DQ32" s="10"/>
      <c r="ED32" s="9">
        <v>0.2</v>
      </c>
    </row>
    <row r="33" spans="1:134" s="9" customFormat="1" ht="60" x14ac:dyDescent="0.2">
      <c r="A33" s="11" t="s">
        <v>93</v>
      </c>
      <c r="B33" s="12" t="s">
        <v>94</v>
      </c>
      <c r="C33" s="12" t="s">
        <v>95</v>
      </c>
      <c r="D33" s="23">
        <f t="shared" si="1"/>
        <v>335299.25</v>
      </c>
      <c r="E33" s="24">
        <v>30503.58</v>
      </c>
      <c r="F33" s="24">
        <v>1330.32</v>
      </c>
      <c r="G33" s="18">
        <f t="shared" si="2"/>
        <v>31833.9</v>
      </c>
      <c r="H33" s="37">
        <f>H11</f>
        <v>1</v>
      </c>
      <c r="I33" s="18">
        <f t="shared" si="3"/>
        <v>31833.9</v>
      </c>
      <c r="J33" s="29">
        <v>381.33</v>
      </c>
      <c r="K33" s="23">
        <v>33433.910000000003</v>
      </c>
      <c r="L33" s="69">
        <v>270031.44</v>
      </c>
      <c r="M33" s="23">
        <v>30884.91</v>
      </c>
      <c r="N33" s="23">
        <v>35624.57</v>
      </c>
      <c r="O33" s="23">
        <v>20736.23</v>
      </c>
      <c r="P33" s="23">
        <f t="shared" si="0"/>
        <v>391660.05</v>
      </c>
      <c r="Q33" s="27" t="s">
        <v>29</v>
      </c>
      <c r="R33" s="23">
        <v>11749.8</v>
      </c>
      <c r="S33" s="27"/>
      <c r="T33" s="23">
        <f t="shared" si="4"/>
        <v>403409.85</v>
      </c>
      <c r="U33" s="23">
        <f t="shared" si="5"/>
        <v>80681.97</v>
      </c>
      <c r="V33" s="23">
        <f t="shared" si="6"/>
        <v>484091.82</v>
      </c>
      <c r="DQ33" s="10"/>
      <c r="ED33" s="9">
        <v>0.2</v>
      </c>
    </row>
    <row r="34" spans="1:134" s="9" customFormat="1" ht="31.5" customHeight="1" x14ac:dyDescent="0.2">
      <c r="A34" s="11" t="s">
        <v>96</v>
      </c>
      <c r="B34" s="12" t="s">
        <v>97</v>
      </c>
      <c r="C34" s="12" t="s">
        <v>98</v>
      </c>
      <c r="D34" s="23">
        <f t="shared" si="1"/>
        <v>19422.080000000002</v>
      </c>
      <c r="E34" s="24">
        <v>3807.68</v>
      </c>
      <c r="F34" s="28">
        <v>241.65</v>
      </c>
      <c r="G34" s="18">
        <f t="shared" si="2"/>
        <v>4049.33</v>
      </c>
      <c r="H34" s="37">
        <f>H11</f>
        <v>1</v>
      </c>
      <c r="I34" s="18">
        <f t="shared" si="3"/>
        <v>4049.33</v>
      </c>
      <c r="J34" s="29">
        <v>77.16</v>
      </c>
      <c r="K34" s="23">
        <v>3415.02</v>
      </c>
      <c r="L34" s="69">
        <v>11957.73</v>
      </c>
      <c r="M34" s="23">
        <v>3884.84</v>
      </c>
      <c r="N34" s="23">
        <v>3752.87</v>
      </c>
      <c r="O34" s="23">
        <v>1970.25</v>
      </c>
      <c r="P34" s="23">
        <f t="shared" si="0"/>
        <v>25145.200000000001</v>
      </c>
      <c r="Q34" s="27" t="s">
        <v>29</v>
      </c>
      <c r="R34" s="26">
        <v>754.36</v>
      </c>
      <c r="S34" s="27"/>
      <c r="T34" s="23">
        <f t="shared" si="4"/>
        <v>25899.56</v>
      </c>
      <c r="U34" s="23">
        <f t="shared" si="5"/>
        <v>5179.91</v>
      </c>
      <c r="V34" s="23">
        <f t="shared" si="6"/>
        <v>31079.47</v>
      </c>
      <c r="DQ34" s="10"/>
      <c r="ED34" s="9">
        <v>0.2</v>
      </c>
    </row>
    <row r="35" spans="1:134" s="9" customFormat="1" ht="48" x14ac:dyDescent="0.2">
      <c r="A35" s="11" t="s">
        <v>99</v>
      </c>
      <c r="B35" s="12" t="s">
        <v>100</v>
      </c>
      <c r="C35" s="12" t="s">
        <v>101</v>
      </c>
      <c r="D35" s="23">
        <f t="shared" si="1"/>
        <v>505241.54</v>
      </c>
      <c r="E35" s="24">
        <v>32626.47</v>
      </c>
      <c r="F35" s="24">
        <v>58588.35</v>
      </c>
      <c r="G35" s="18">
        <f t="shared" si="2"/>
        <v>91214.82</v>
      </c>
      <c r="H35" s="37">
        <f>H11</f>
        <v>1</v>
      </c>
      <c r="I35" s="18">
        <f t="shared" si="3"/>
        <v>91214.82</v>
      </c>
      <c r="J35" s="25">
        <v>7334.58</v>
      </c>
      <c r="K35" s="23">
        <v>414026.72</v>
      </c>
      <c r="L35" s="27"/>
      <c r="M35" s="23">
        <v>39961.050000000003</v>
      </c>
      <c r="N35" s="23">
        <v>41360.660000000003</v>
      </c>
      <c r="O35" s="23">
        <v>24200.11</v>
      </c>
      <c r="P35" s="23">
        <f t="shared" si="0"/>
        <v>570802.31000000006</v>
      </c>
      <c r="Q35" s="27" t="s">
        <v>29</v>
      </c>
      <c r="R35" s="23">
        <v>17124.07</v>
      </c>
      <c r="S35" s="27"/>
      <c r="T35" s="23">
        <f t="shared" si="4"/>
        <v>587926.38</v>
      </c>
      <c r="U35" s="23">
        <f t="shared" si="5"/>
        <v>117585.28</v>
      </c>
      <c r="V35" s="23">
        <f t="shared" si="6"/>
        <v>705511.66</v>
      </c>
      <c r="DQ35" s="10"/>
      <c r="ED35" s="9">
        <v>0.2</v>
      </c>
    </row>
    <row r="36" spans="1:134" s="9" customFormat="1" ht="24" x14ac:dyDescent="0.2">
      <c r="A36" s="11" t="s">
        <v>102</v>
      </c>
      <c r="B36" s="12" t="s">
        <v>103</v>
      </c>
      <c r="C36" s="12" t="s">
        <v>104</v>
      </c>
      <c r="D36" s="23">
        <f t="shared" si="1"/>
        <v>16881151.809999999</v>
      </c>
      <c r="E36" s="24">
        <v>504042.76</v>
      </c>
      <c r="F36" s="24">
        <v>283702.51</v>
      </c>
      <c r="G36" s="18">
        <f t="shared" si="2"/>
        <v>787745.27</v>
      </c>
      <c r="H36" s="37">
        <f>H11</f>
        <v>1</v>
      </c>
      <c r="I36" s="18">
        <f t="shared" si="3"/>
        <v>787745.27</v>
      </c>
      <c r="J36" s="25">
        <v>38735.82</v>
      </c>
      <c r="K36" s="23">
        <v>16093406.539999999</v>
      </c>
      <c r="L36" s="27"/>
      <c r="M36" s="23">
        <v>542778.57999999996</v>
      </c>
      <c r="N36" s="23">
        <v>531887.34</v>
      </c>
      <c r="O36" s="23">
        <v>277441.8</v>
      </c>
      <c r="P36" s="23">
        <f t="shared" si="0"/>
        <v>17690480.949999999</v>
      </c>
      <c r="Q36" s="27" t="s">
        <v>29</v>
      </c>
      <c r="R36" s="23">
        <v>530714.43000000005</v>
      </c>
      <c r="S36" s="27"/>
      <c r="T36" s="23">
        <f t="shared" si="4"/>
        <v>18221195.379999999</v>
      </c>
      <c r="U36" s="23">
        <f t="shared" si="5"/>
        <v>3644239.08</v>
      </c>
      <c r="V36" s="23">
        <f t="shared" si="6"/>
        <v>21865434.460000001</v>
      </c>
      <c r="DQ36" s="10"/>
      <c r="ED36" s="9">
        <v>0.2</v>
      </c>
    </row>
    <row r="37" spans="1:134" s="9" customFormat="1" ht="36" x14ac:dyDescent="0.2">
      <c r="A37" s="11" t="s">
        <v>105</v>
      </c>
      <c r="B37" s="12" t="s">
        <v>106</v>
      </c>
      <c r="C37" s="12" t="s">
        <v>107</v>
      </c>
      <c r="D37" s="23">
        <f t="shared" si="1"/>
        <v>19800464.579999998</v>
      </c>
      <c r="E37" s="24">
        <v>465327.25</v>
      </c>
      <c r="F37" s="24">
        <v>538494.71999999997</v>
      </c>
      <c r="G37" s="18">
        <f t="shared" si="2"/>
        <v>1003821.97</v>
      </c>
      <c r="H37" s="37">
        <f>H11</f>
        <v>1</v>
      </c>
      <c r="I37" s="18">
        <f t="shared" si="3"/>
        <v>1003821.97</v>
      </c>
      <c r="J37" s="25">
        <v>154166.06</v>
      </c>
      <c r="K37" s="23">
        <v>18796642.609999999</v>
      </c>
      <c r="L37" s="27"/>
      <c r="M37" s="23">
        <v>619493.31000000006</v>
      </c>
      <c r="N37" s="23">
        <v>622263.64</v>
      </c>
      <c r="O37" s="23">
        <v>347794.37</v>
      </c>
      <c r="P37" s="23">
        <f t="shared" si="0"/>
        <v>20770522.59</v>
      </c>
      <c r="Q37" s="27" t="s">
        <v>29</v>
      </c>
      <c r="R37" s="23">
        <v>623115.68000000005</v>
      </c>
      <c r="S37" s="27"/>
      <c r="T37" s="23">
        <f t="shared" si="4"/>
        <v>21393638.27</v>
      </c>
      <c r="U37" s="23">
        <f t="shared" si="5"/>
        <v>4278727.6500000004</v>
      </c>
      <c r="V37" s="23">
        <f t="shared" si="6"/>
        <v>25672365.920000002</v>
      </c>
      <c r="DQ37" s="10"/>
      <c r="ED37" s="9">
        <v>0.2</v>
      </c>
    </row>
    <row r="38" spans="1:134" s="9" customFormat="1" ht="48" x14ac:dyDescent="0.2">
      <c r="A38" s="11" t="s">
        <v>108</v>
      </c>
      <c r="B38" s="12" t="s">
        <v>109</v>
      </c>
      <c r="C38" s="12" t="s">
        <v>110</v>
      </c>
      <c r="D38" s="23">
        <f t="shared" si="1"/>
        <v>5199854.66</v>
      </c>
      <c r="E38" s="24">
        <v>116423.09</v>
      </c>
      <c r="F38" s="24">
        <v>510951.06</v>
      </c>
      <c r="G38" s="18">
        <f t="shared" si="2"/>
        <v>627374.15</v>
      </c>
      <c r="H38" s="37">
        <f>H11</f>
        <v>1</v>
      </c>
      <c r="I38" s="18">
        <f t="shared" si="3"/>
        <v>627374.15</v>
      </c>
      <c r="J38" s="25">
        <v>32356.48</v>
      </c>
      <c r="K38" s="23">
        <v>4572480.51</v>
      </c>
      <c r="L38" s="27"/>
      <c r="M38" s="23">
        <v>148779.57</v>
      </c>
      <c r="N38" s="23">
        <v>156225.04999999999</v>
      </c>
      <c r="O38" s="23">
        <v>89919.02</v>
      </c>
      <c r="P38" s="23">
        <f t="shared" si="0"/>
        <v>5445998.7300000004</v>
      </c>
      <c r="Q38" s="27" t="s">
        <v>29</v>
      </c>
      <c r="R38" s="23">
        <v>163379.96</v>
      </c>
      <c r="S38" s="27"/>
      <c r="T38" s="23">
        <f t="shared" si="4"/>
        <v>5609378.6900000004</v>
      </c>
      <c r="U38" s="23">
        <f t="shared" si="5"/>
        <v>1121875.74</v>
      </c>
      <c r="V38" s="23">
        <f t="shared" si="6"/>
        <v>6731254.4299999997</v>
      </c>
      <c r="DQ38" s="10"/>
      <c r="ED38" s="9">
        <v>0.2</v>
      </c>
    </row>
    <row r="39" spans="1:134" s="9" customFormat="1" ht="48" x14ac:dyDescent="0.2">
      <c r="A39" s="11" t="s">
        <v>111</v>
      </c>
      <c r="B39" s="12" t="s">
        <v>112</v>
      </c>
      <c r="C39" s="12" t="s">
        <v>113</v>
      </c>
      <c r="D39" s="23">
        <f t="shared" si="1"/>
        <v>6934585.4500000002</v>
      </c>
      <c r="E39" s="24">
        <v>335555.02</v>
      </c>
      <c r="F39" s="24">
        <v>378507.82</v>
      </c>
      <c r="G39" s="18">
        <f t="shared" si="2"/>
        <v>714062.84</v>
      </c>
      <c r="H39" s="37">
        <f>H11</f>
        <v>1</v>
      </c>
      <c r="I39" s="18">
        <f t="shared" si="3"/>
        <v>714062.84</v>
      </c>
      <c r="J39" s="25">
        <v>97035.73</v>
      </c>
      <c r="K39" s="23">
        <v>6220522.6100000003</v>
      </c>
      <c r="L39" s="27"/>
      <c r="M39" s="23">
        <v>432590.75</v>
      </c>
      <c r="N39" s="23">
        <v>449408.22</v>
      </c>
      <c r="O39" s="23">
        <v>262294.28000000003</v>
      </c>
      <c r="P39" s="23">
        <f t="shared" si="0"/>
        <v>7646287.9500000002</v>
      </c>
      <c r="Q39" s="27" t="s">
        <v>29</v>
      </c>
      <c r="R39" s="23">
        <v>229388.64</v>
      </c>
      <c r="S39" s="27"/>
      <c r="T39" s="23">
        <f t="shared" si="4"/>
        <v>7875676.5899999999</v>
      </c>
      <c r="U39" s="23">
        <f t="shared" si="5"/>
        <v>1575135.32</v>
      </c>
      <c r="V39" s="23">
        <f t="shared" si="6"/>
        <v>9450811.9100000001</v>
      </c>
      <c r="DQ39" s="10"/>
      <c r="ED39" s="9">
        <v>0.2</v>
      </c>
    </row>
    <row r="40" spans="1:134" s="9" customFormat="1" ht="36" x14ac:dyDescent="0.2">
      <c r="A40" s="11" t="s">
        <v>114</v>
      </c>
      <c r="B40" s="12" t="s">
        <v>115</v>
      </c>
      <c r="C40" s="12" t="s">
        <v>116</v>
      </c>
      <c r="D40" s="23">
        <f t="shared" si="1"/>
        <v>2462170.42</v>
      </c>
      <c r="E40" s="24">
        <v>272670.92</v>
      </c>
      <c r="F40" s="24">
        <v>200664.58</v>
      </c>
      <c r="G40" s="18">
        <f t="shared" si="2"/>
        <v>473335.5</v>
      </c>
      <c r="H40" s="37">
        <f>H11</f>
        <v>1</v>
      </c>
      <c r="I40" s="18">
        <f t="shared" si="3"/>
        <v>473335.5</v>
      </c>
      <c r="J40" s="25">
        <v>32091.25</v>
      </c>
      <c r="K40" s="23">
        <v>1171004</v>
      </c>
      <c r="L40" s="69">
        <v>817830.92</v>
      </c>
      <c r="M40" s="23">
        <v>304762.17</v>
      </c>
      <c r="N40" s="23">
        <v>288423.62</v>
      </c>
      <c r="O40" s="23">
        <v>150232.48000000001</v>
      </c>
      <c r="P40" s="23">
        <f t="shared" si="0"/>
        <v>2900826.52</v>
      </c>
      <c r="Q40" s="27" t="s">
        <v>29</v>
      </c>
      <c r="R40" s="23">
        <v>87024.8</v>
      </c>
      <c r="S40" s="27"/>
      <c r="T40" s="23">
        <f t="shared" si="4"/>
        <v>2987851.32</v>
      </c>
      <c r="U40" s="23">
        <f t="shared" si="5"/>
        <v>597570.26</v>
      </c>
      <c r="V40" s="23">
        <f t="shared" si="6"/>
        <v>3585421.58</v>
      </c>
      <c r="DQ40" s="10"/>
      <c r="ED40" s="9">
        <v>0.2</v>
      </c>
    </row>
    <row r="41" spans="1:134" s="9" customFormat="1" ht="36" x14ac:dyDescent="0.2">
      <c r="A41" s="11" t="s">
        <v>117</v>
      </c>
      <c r="B41" s="12" t="s">
        <v>118</v>
      </c>
      <c r="C41" s="12" t="s">
        <v>119</v>
      </c>
      <c r="D41" s="23">
        <f t="shared" si="1"/>
        <v>5088541.5599999996</v>
      </c>
      <c r="E41" s="24">
        <v>139187.39000000001</v>
      </c>
      <c r="F41" s="24">
        <v>14581.46</v>
      </c>
      <c r="G41" s="18">
        <f t="shared" si="2"/>
        <v>153768.85</v>
      </c>
      <c r="H41" s="37">
        <f>H11</f>
        <v>1</v>
      </c>
      <c r="I41" s="18">
        <f t="shared" si="3"/>
        <v>153768.85</v>
      </c>
      <c r="J41" s="25">
        <v>4123.51</v>
      </c>
      <c r="K41" s="23">
        <v>736977.17</v>
      </c>
      <c r="L41" s="69">
        <v>4197795.54</v>
      </c>
      <c r="M41" s="23">
        <v>143310.9</v>
      </c>
      <c r="N41" s="23">
        <v>134945.06</v>
      </c>
      <c r="O41" s="23">
        <v>68912.87</v>
      </c>
      <c r="P41" s="23">
        <f t="shared" si="0"/>
        <v>5292399.49</v>
      </c>
      <c r="Q41" s="27" t="s">
        <v>29</v>
      </c>
      <c r="R41" s="23">
        <v>158771.98000000001</v>
      </c>
      <c r="S41" s="27"/>
      <c r="T41" s="23">
        <f t="shared" si="4"/>
        <v>5451171.4699999997</v>
      </c>
      <c r="U41" s="23">
        <f t="shared" si="5"/>
        <v>1090234.29</v>
      </c>
      <c r="V41" s="23">
        <f t="shared" si="6"/>
        <v>6541405.7599999998</v>
      </c>
      <c r="DQ41" s="10"/>
      <c r="ED41" s="9">
        <v>0.2</v>
      </c>
    </row>
    <row r="42" spans="1:134" s="9" customFormat="1" ht="72" x14ac:dyDescent="0.2">
      <c r="A42" s="11" t="s">
        <v>120</v>
      </c>
      <c r="B42" s="12" t="s">
        <v>121</v>
      </c>
      <c r="C42" s="12" t="s">
        <v>122</v>
      </c>
      <c r="D42" s="23">
        <f t="shared" si="1"/>
        <v>21490781.98</v>
      </c>
      <c r="E42" s="24">
        <v>120209.98</v>
      </c>
      <c r="F42" s="24">
        <v>48917.75</v>
      </c>
      <c r="G42" s="18">
        <f t="shared" si="2"/>
        <v>169127.73</v>
      </c>
      <c r="H42" s="37">
        <f>H11</f>
        <v>1</v>
      </c>
      <c r="I42" s="18">
        <f t="shared" si="3"/>
        <v>169127.73</v>
      </c>
      <c r="J42" s="25">
        <v>6967.63</v>
      </c>
      <c r="K42" s="23">
        <v>140019.75</v>
      </c>
      <c r="L42" s="69">
        <v>21181634.5</v>
      </c>
      <c r="M42" s="23">
        <v>127177.61</v>
      </c>
      <c r="N42" s="23">
        <v>120971.27</v>
      </c>
      <c r="O42" s="23">
        <v>62308.160000000003</v>
      </c>
      <c r="P42" s="23">
        <f t="shared" si="0"/>
        <v>21674061.41</v>
      </c>
      <c r="Q42" s="27" t="s">
        <v>29</v>
      </c>
      <c r="R42" s="23">
        <v>650221.84</v>
      </c>
      <c r="S42" s="27"/>
      <c r="T42" s="23">
        <f t="shared" si="4"/>
        <v>22324283.25</v>
      </c>
      <c r="U42" s="23">
        <f t="shared" si="5"/>
        <v>4464856.6500000004</v>
      </c>
      <c r="V42" s="23">
        <f t="shared" si="6"/>
        <v>26789139.899999999</v>
      </c>
      <c r="DQ42" s="10"/>
      <c r="ED42" s="9">
        <v>0.2</v>
      </c>
    </row>
    <row r="43" spans="1:134" s="9" customFormat="1" ht="48" x14ac:dyDescent="0.2">
      <c r="A43" s="11" t="s">
        <v>123</v>
      </c>
      <c r="B43" s="12" t="s">
        <v>124</v>
      </c>
      <c r="C43" s="12" t="s">
        <v>125</v>
      </c>
      <c r="D43" s="23">
        <f t="shared" si="1"/>
        <v>10685804.619999999</v>
      </c>
      <c r="E43" s="24">
        <v>102811.24</v>
      </c>
      <c r="F43" s="24">
        <v>109994.72</v>
      </c>
      <c r="G43" s="18">
        <f t="shared" si="2"/>
        <v>212805.96</v>
      </c>
      <c r="H43" s="37">
        <f>H11</f>
        <v>1</v>
      </c>
      <c r="I43" s="18">
        <f t="shared" si="3"/>
        <v>212805.96</v>
      </c>
      <c r="J43" s="25">
        <v>47136.45</v>
      </c>
      <c r="K43" s="23">
        <v>10472998.66</v>
      </c>
      <c r="L43" s="70"/>
      <c r="M43" s="23">
        <v>149947.69</v>
      </c>
      <c r="N43" s="23">
        <v>170764.17</v>
      </c>
      <c r="O43" s="23">
        <v>101126.84</v>
      </c>
      <c r="P43" s="23">
        <f t="shared" si="0"/>
        <v>10957695.630000001</v>
      </c>
      <c r="Q43" s="27" t="s">
        <v>29</v>
      </c>
      <c r="R43" s="23">
        <v>328730.87</v>
      </c>
      <c r="S43" s="27"/>
      <c r="T43" s="23">
        <f t="shared" si="4"/>
        <v>11286426.5</v>
      </c>
      <c r="U43" s="23">
        <f t="shared" si="5"/>
        <v>2257285.2999999998</v>
      </c>
      <c r="V43" s="23">
        <f t="shared" si="6"/>
        <v>13543711.800000001</v>
      </c>
      <c r="DQ43" s="10"/>
      <c r="ED43" s="9">
        <v>0.2</v>
      </c>
    </row>
    <row r="44" spans="1:134" s="9" customFormat="1" ht="48" x14ac:dyDescent="0.2">
      <c r="A44" s="11" t="s">
        <v>126</v>
      </c>
      <c r="B44" s="12" t="s">
        <v>127</v>
      </c>
      <c r="C44" s="12" t="s">
        <v>128</v>
      </c>
      <c r="D44" s="23">
        <f t="shared" si="1"/>
        <v>15318098.699999999</v>
      </c>
      <c r="E44" s="24">
        <v>2397195.08</v>
      </c>
      <c r="F44" s="30"/>
      <c r="G44" s="18">
        <f t="shared" si="2"/>
        <v>2397195.08</v>
      </c>
      <c r="H44" s="37">
        <f>H11</f>
        <v>1</v>
      </c>
      <c r="I44" s="18">
        <f t="shared" si="3"/>
        <v>2397195.08</v>
      </c>
      <c r="J44" s="31"/>
      <c r="K44" s="27"/>
      <c r="L44" s="69">
        <v>12920903.619999999</v>
      </c>
      <c r="M44" s="23">
        <v>2397195.08</v>
      </c>
      <c r="N44" s="23">
        <v>2157475.5699999998</v>
      </c>
      <c r="O44" s="23">
        <v>1102709.74</v>
      </c>
      <c r="P44" s="23">
        <f t="shared" si="0"/>
        <v>18578284.010000002</v>
      </c>
      <c r="Q44" s="27" t="s">
        <v>29</v>
      </c>
      <c r="R44" s="23">
        <v>557348.52</v>
      </c>
      <c r="S44" s="27"/>
      <c r="T44" s="23">
        <f t="shared" si="4"/>
        <v>19135632.530000001</v>
      </c>
      <c r="U44" s="23">
        <f t="shared" si="5"/>
        <v>3827126.51</v>
      </c>
      <c r="V44" s="23">
        <f t="shared" si="6"/>
        <v>22962759.039999999</v>
      </c>
      <c r="DQ44" s="10"/>
      <c r="ED44" s="9">
        <v>0.2</v>
      </c>
    </row>
    <row r="45" spans="1:134" s="9" customFormat="1" ht="72" x14ac:dyDescent="0.2">
      <c r="A45" s="11" t="s">
        <v>129</v>
      </c>
      <c r="B45" s="12" t="s">
        <v>130</v>
      </c>
      <c r="C45" s="12" t="s">
        <v>131</v>
      </c>
      <c r="D45" s="23">
        <f t="shared" si="1"/>
        <v>327463.24</v>
      </c>
      <c r="E45" s="24">
        <v>80267.72</v>
      </c>
      <c r="F45" s="24">
        <v>96928.35</v>
      </c>
      <c r="G45" s="18">
        <f t="shared" si="2"/>
        <v>177196.07</v>
      </c>
      <c r="H45" s="37">
        <f>H11</f>
        <v>1</v>
      </c>
      <c r="I45" s="18">
        <f t="shared" si="3"/>
        <v>177196.07</v>
      </c>
      <c r="J45" s="25">
        <v>7935.92</v>
      </c>
      <c r="K45" s="23">
        <v>150267.17000000001</v>
      </c>
      <c r="L45" s="27"/>
      <c r="M45" s="23">
        <v>88203.64</v>
      </c>
      <c r="N45" s="23">
        <v>96561.32</v>
      </c>
      <c r="O45" s="23">
        <v>71215.75</v>
      </c>
      <c r="P45" s="23">
        <f t="shared" si="0"/>
        <v>495240.31</v>
      </c>
      <c r="Q45" s="27" t="s">
        <v>29</v>
      </c>
      <c r="R45" s="23">
        <v>14857.21</v>
      </c>
      <c r="S45" s="27"/>
      <c r="T45" s="23">
        <f t="shared" si="4"/>
        <v>510097.52</v>
      </c>
      <c r="U45" s="23">
        <f t="shared" si="5"/>
        <v>102019.5</v>
      </c>
      <c r="V45" s="23">
        <f t="shared" si="6"/>
        <v>612117.02</v>
      </c>
      <c r="DQ45" s="10"/>
      <c r="ED45" s="9">
        <v>0.2</v>
      </c>
    </row>
    <row r="46" spans="1:134" s="9" customFormat="1" ht="120" x14ac:dyDescent="0.2">
      <c r="A46" s="11" t="s">
        <v>132</v>
      </c>
      <c r="B46" s="12" t="s">
        <v>133</v>
      </c>
      <c r="C46" s="12" t="s">
        <v>134</v>
      </c>
      <c r="D46" s="23">
        <f t="shared" si="1"/>
        <v>1094472.07</v>
      </c>
      <c r="E46" s="24">
        <v>215770.31</v>
      </c>
      <c r="F46" s="24">
        <v>495079.78</v>
      </c>
      <c r="G46" s="18">
        <f t="shared" si="2"/>
        <v>710850.09</v>
      </c>
      <c r="H46" s="37">
        <f>H11</f>
        <v>1</v>
      </c>
      <c r="I46" s="18">
        <f t="shared" si="3"/>
        <v>710850.09</v>
      </c>
      <c r="J46" s="25">
        <v>22687.279999999999</v>
      </c>
      <c r="K46" s="23">
        <v>383621.98</v>
      </c>
      <c r="L46" s="27"/>
      <c r="M46" s="23">
        <v>238457.59</v>
      </c>
      <c r="N46" s="23">
        <v>261472.14</v>
      </c>
      <c r="O46" s="23">
        <v>193060.69</v>
      </c>
      <c r="P46" s="23">
        <f t="shared" si="0"/>
        <v>1549004.9</v>
      </c>
      <c r="Q46" s="27" t="s">
        <v>29</v>
      </c>
      <c r="R46" s="23">
        <v>46470.15</v>
      </c>
      <c r="S46" s="27"/>
      <c r="T46" s="23">
        <f t="shared" si="4"/>
        <v>1595475.05</v>
      </c>
      <c r="U46" s="23">
        <f t="shared" si="5"/>
        <v>319095.01</v>
      </c>
      <c r="V46" s="23">
        <f t="shared" si="6"/>
        <v>1914570.06</v>
      </c>
      <c r="DQ46" s="10"/>
      <c r="ED46" s="9">
        <v>0.2</v>
      </c>
    </row>
    <row r="47" spans="1:134" s="9" customFormat="1" ht="84" x14ac:dyDescent="0.2">
      <c r="A47" s="11" t="s">
        <v>135</v>
      </c>
      <c r="B47" s="12" t="s">
        <v>136</v>
      </c>
      <c r="C47" s="12" t="s">
        <v>137</v>
      </c>
      <c r="D47" s="23">
        <f t="shared" si="1"/>
        <v>3620532.6</v>
      </c>
      <c r="E47" s="24">
        <v>423819.83</v>
      </c>
      <c r="F47" s="24">
        <v>646380.1</v>
      </c>
      <c r="G47" s="18">
        <f t="shared" si="2"/>
        <v>1070199.93</v>
      </c>
      <c r="H47" s="37">
        <f>H11</f>
        <v>1</v>
      </c>
      <c r="I47" s="18">
        <f t="shared" si="3"/>
        <v>1070199.93</v>
      </c>
      <c r="J47" s="25">
        <v>84625.08</v>
      </c>
      <c r="K47" s="23">
        <v>2550332.67</v>
      </c>
      <c r="L47" s="27"/>
      <c r="M47" s="23">
        <v>508444.91</v>
      </c>
      <c r="N47" s="23">
        <v>562170.5</v>
      </c>
      <c r="O47" s="23">
        <v>413690.45</v>
      </c>
      <c r="P47" s="23">
        <f t="shared" si="0"/>
        <v>4596393.55</v>
      </c>
      <c r="Q47" s="27" t="s">
        <v>29</v>
      </c>
      <c r="R47" s="23">
        <v>137891.81</v>
      </c>
      <c r="S47" s="27"/>
      <c r="T47" s="23">
        <f t="shared" si="4"/>
        <v>4734285.3600000003</v>
      </c>
      <c r="U47" s="23">
        <f t="shared" si="5"/>
        <v>946857.07</v>
      </c>
      <c r="V47" s="23">
        <f t="shared" si="6"/>
        <v>5681142.4299999997</v>
      </c>
      <c r="DQ47" s="10"/>
      <c r="ED47" s="9">
        <v>0.2</v>
      </c>
    </row>
    <row r="48" spans="1:134" s="9" customFormat="1" ht="60" x14ac:dyDescent="0.2">
      <c r="A48" s="11" t="s">
        <v>138</v>
      </c>
      <c r="B48" s="12" t="s">
        <v>139</v>
      </c>
      <c r="C48" s="12" t="s">
        <v>140</v>
      </c>
      <c r="D48" s="23">
        <f t="shared" si="1"/>
        <v>66855.990000000005</v>
      </c>
      <c r="E48" s="24">
        <v>66855.990000000005</v>
      </c>
      <c r="F48" s="30"/>
      <c r="G48" s="18">
        <f t="shared" si="2"/>
        <v>66855.990000000005</v>
      </c>
      <c r="H48" s="37">
        <f>H11</f>
        <v>1</v>
      </c>
      <c r="I48" s="18">
        <f t="shared" si="3"/>
        <v>66855.990000000005</v>
      </c>
      <c r="J48" s="31"/>
      <c r="K48" s="27"/>
      <c r="L48" s="27"/>
      <c r="M48" s="23">
        <v>66855.990000000005</v>
      </c>
      <c r="N48" s="23">
        <v>49473.43</v>
      </c>
      <c r="O48" s="23">
        <v>24068.16</v>
      </c>
      <c r="P48" s="23">
        <f t="shared" si="0"/>
        <v>140397.57999999999</v>
      </c>
      <c r="Q48" s="27" t="s">
        <v>29</v>
      </c>
      <c r="R48" s="23">
        <v>4211.93</v>
      </c>
      <c r="S48" s="27"/>
      <c r="T48" s="23">
        <f t="shared" si="4"/>
        <v>144609.51</v>
      </c>
      <c r="U48" s="23">
        <f t="shared" si="5"/>
        <v>28921.9</v>
      </c>
      <c r="V48" s="23">
        <f t="shared" si="6"/>
        <v>173531.41</v>
      </c>
      <c r="DQ48" s="10"/>
      <c r="ED48" s="9">
        <v>0.2</v>
      </c>
    </row>
    <row r="49" spans="1:134" s="9" customFormat="1" ht="72" x14ac:dyDescent="0.2">
      <c r="A49" s="11" t="s">
        <v>141</v>
      </c>
      <c r="B49" s="12" t="s">
        <v>142</v>
      </c>
      <c r="C49" s="12" t="s">
        <v>143</v>
      </c>
      <c r="D49" s="23">
        <f t="shared" si="1"/>
        <v>58554.3</v>
      </c>
      <c r="E49" s="24">
        <v>58554.3</v>
      </c>
      <c r="F49" s="30"/>
      <c r="G49" s="18">
        <f t="shared" si="2"/>
        <v>58554.3</v>
      </c>
      <c r="H49" s="37">
        <f>H11</f>
        <v>1</v>
      </c>
      <c r="I49" s="18">
        <f t="shared" si="3"/>
        <v>58554.3</v>
      </c>
      <c r="J49" s="31"/>
      <c r="K49" s="27"/>
      <c r="L49" s="27"/>
      <c r="M49" s="23">
        <v>58554.3</v>
      </c>
      <c r="N49" s="23">
        <v>43330.18</v>
      </c>
      <c r="O49" s="23">
        <v>21079.55</v>
      </c>
      <c r="P49" s="23">
        <f t="shared" si="0"/>
        <v>122964.03</v>
      </c>
      <c r="Q49" s="27" t="s">
        <v>29</v>
      </c>
      <c r="R49" s="23">
        <v>3688.92</v>
      </c>
      <c r="S49" s="27"/>
      <c r="T49" s="23">
        <f t="shared" si="4"/>
        <v>126652.95</v>
      </c>
      <c r="U49" s="23">
        <f t="shared" si="5"/>
        <v>25330.59</v>
      </c>
      <c r="V49" s="23">
        <f t="shared" si="6"/>
        <v>151983.54</v>
      </c>
      <c r="DQ49" s="10"/>
      <c r="ED49" s="9">
        <v>0.2</v>
      </c>
    </row>
    <row r="50" spans="1:134" s="9" customFormat="1" ht="72" x14ac:dyDescent="0.2">
      <c r="A50" s="11" t="s">
        <v>144</v>
      </c>
      <c r="B50" s="12" t="s">
        <v>145</v>
      </c>
      <c r="C50" s="12" t="s">
        <v>146</v>
      </c>
      <c r="D50" s="23">
        <f t="shared" si="1"/>
        <v>81620.23</v>
      </c>
      <c r="E50" s="24">
        <v>81620.23</v>
      </c>
      <c r="F50" s="30"/>
      <c r="G50" s="18">
        <f t="shared" si="2"/>
        <v>81620.23</v>
      </c>
      <c r="H50" s="37">
        <f>H11</f>
        <v>1</v>
      </c>
      <c r="I50" s="18">
        <f t="shared" si="3"/>
        <v>81620.23</v>
      </c>
      <c r="J50" s="31"/>
      <c r="K50" s="27"/>
      <c r="L50" s="27"/>
      <c r="M50" s="23">
        <v>81620.23</v>
      </c>
      <c r="N50" s="23">
        <v>60398.97</v>
      </c>
      <c r="O50" s="23">
        <v>29383.279999999999</v>
      </c>
      <c r="P50" s="23">
        <f t="shared" si="0"/>
        <v>171402.48</v>
      </c>
      <c r="Q50" s="27" t="s">
        <v>29</v>
      </c>
      <c r="R50" s="23">
        <v>5142.07</v>
      </c>
      <c r="S50" s="27"/>
      <c r="T50" s="23">
        <f t="shared" si="4"/>
        <v>176544.55</v>
      </c>
      <c r="U50" s="23">
        <f t="shared" si="5"/>
        <v>35308.910000000003</v>
      </c>
      <c r="V50" s="23">
        <f t="shared" si="6"/>
        <v>211853.46</v>
      </c>
      <c r="DQ50" s="10"/>
      <c r="ED50" s="9">
        <v>0.2</v>
      </c>
    </row>
    <row r="51" spans="1:134" s="9" customFormat="1" ht="36" x14ac:dyDescent="0.2">
      <c r="A51" s="11" t="s">
        <v>147</v>
      </c>
      <c r="B51" s="12" t="s">
        <v>148</v>
      </c>
      <c r="C51" s="12" t="s">
        <v>149</v>
      </c>
      <c r="D51" s="23">
        <f t="shared" si="1"/>
        <v>149072813.19</v>
      </c>
      <c r="E51" s="24">
        <v>4603350.82</v>
      </c>
      <c r="F51" s="24">
        <v>10376301.67</v>
      </c>
      <c r="G51" s="18">
        <f t="shared" si="2"/>
        <v>14979652.49</v>
      </c>
      <c r="H51" s="37">
        <f>H11</f>
        <v>1</v>
      </c>
      <c r="I51" s="18">
        <f t="shared" si="3"/>
        <v>14979652.49</v>
      </c>
      <c r="J51" s="25">
        <v>1467995.27</v>
      </c>
      <c r="K51" s="23">
        <v>134093160.7</v>
      </c>
      <c r="L51" s="27"/>
      <c r="M51" s="23">
        <v>6071346.0899999999</v>
      </c>
      <c r="N51" s="23">
        <v>6521582.96</v>
      </c>
      <c r="O51" s="23">
        <v>3828772.06</v>
      </c>
      <c r="P51" s="23">
        <f t="shared" si="0"/>
        <v>159423168.21000001</v>
      </c>
      <c r="Q51" s="27" t="s">
        <v>29</v>
      </c>
      <c r="R51" s="23">
        <v>4782695.05</v>
      </c>
      <c r="S51" s="27"/>
      <c r="T51" s="23">
        <f t="shared" si="4"/>
        <v>164205863.25999999</v>
      </c>
      <c r="U51" s="23">
        <f t="shared" si="5"/>
        <v>32841172.649999999</v>
      </c>
      <c r="V51" s="23">
        <f t="shared" si="6"/>
        <v>197047035.91</v>
      </c>
      <c r="DQ51" s="10"/>
      <c r="ED51" s="9">
        <v>0.2</v>
      </c>
    </row>
    <row r="52" spans="1:134" s="9" customFormat="1" ht="36" x14ac:dyDescent="0.2">
      <c r="A52" s="11" t="s">
        <v>150</v>
      </c>
      <c r="B52" s="12" t="s">
        <v>151</v>
      </c>
      <c r="C52" s="12" t="s">
        <v>152</v>
      </c>
      <c r="D52" s="23">
        <f t="shared" si="1"/>
        <v>42505652.240000002</v>
      </c>
      <c r="E52" s="24">
        <v>534611.56999999995</v>
      </c>
      <c r="F52" s="24">
        <v>238431.5</v>
      </c>
      <c r="G52" s="18">
        <f t="shared" si="2"/>
        <v>773043.07</v>
      </c>
      <c r="H52" s="37">
        <f>H11</f>
        <v>1</v>
      </c>
      <c r="I52" s="18">
        <f t="shared" si="3"/>
        <v>773043.07</v>
      </c>
      <c r="J52" s="25">
        <v>40934.89</v>
      </c>
      <c r="K52" s="23">
        <v>41732609.170000002</v>
      </c>
      <c r="L52" s="27"/>
      <c r="M52" s="23">
        <v>575546.46</v>
      </c>
      <c r="N52" s="23">
        <v>561624.65</v>
      </c>
      <c r="O52" s="23">
        <v>296477.33</v>
      </c>
      <c r="P52" s="23">
        <f t="shared" si="0"/>
        <v>43363754.219999999</v>
      </c>
      <c r="Q52" s="27" t="s">
        <v>29</v>
      </c>
      <c r="R52" s="23">
        <v>1300912.6299999999</v>
      </c>
      <c r="S52" s="27"/>
      <c r="T52" s="23">
        <f t="shared" si="4"/>
        <v>44664666.850000001</v>
      </c>
      <c r="U52" s="23">
        <f t="shared" si="5"/>
        <v>8932933.3699999992</v>
      </c>
      <c r="V52" s="23">
        <f t="shared" si="6"/>
        <v>53597600.219999999</v>
      </c>
      <c r="DQ52" s="10"/>
      <c r="ED52" s="9">
        <v>0.2</v>
      </c>
    </row>
    <row r="53" spans="1:134" s="9" customFormat="1" ht="24" x14ac:dyDescent="0.2">
      <c r="A53" s="44"/>
      <c r="B53" s="45"/>
      <c r="C53" s="17" t="s">
        <v>153</v>
      </c>
      <c r="D53" s="19">
        <f>SUM(D11:D52)</f>
        <v>388210062.91000003</v>
      </c>
      <c r="E53" s="19">
        <f t="shared" ref="E53:V53" si="7">SUM(E11:E52)</f>
        <v>24488347.59</v>
      </c>
      <c r="F53" s="19">
        <f t="shared" si="7"/>
        <v>38012942.43</v>
      </c>
      <c r="G53" s="19"/>
      <c r="H53" s="38"/>
      <c r="I53" s="19"/>
      <c r="J53" s="19">
        <f t="shared" si="7"/>
        <v>4982804.92</v>
      </c>
      <c r="K53" s="19">
        <f t="shared" si="7"/>
        <v>284362803.86000001</v>
      </c>
      <c r="L53" s="19">
        <f t="shared" si="7"/>
        <v>41345969.030000001</v>
      </c>
      <c r="M53" s="19">
        <f t="shared" si="7"/>
        <v>29471152.510000002</v>
      </c>
      <c r="N53" s="19">
        <f t="shared" si="7"/>
        <v>33366974.170000002</v>
      </c>
      <c r="O53" s="19">
        <f t="shared" si="7"/>
        <v>20892929.68</v>
      </c>
      <c r="P53" s="19">
        <f t="shared" si="7"/>
        <v>442469966.75999999</v>
      </c>
      <c r="Q53" s="19">
        <f t="shared" si="7"/>
        <v>0</v>
      </c>
      <c r="R53" s="19">
        <f t="shared" si="7"/>
        <v>13274099.029999999</v>
      </c>
      <c r="S53" s="19">
        <f t="shared" si="7"/>
        <v>0</v>
      </c>
      <c r="T53" s="19">
        <f t="shared" si="7"/>
        <v>455744065.79000002</v>
      </c>
      <c r="U53" s="19">
        <f t="shared" si="7"/>
        <v>91148813.120000005</v>
      </c>
      <c r="V53" s="19">
        <f t="shared" si="7"/>
        <v>546892878.90999997</v>
      </c>
      <c r="DQ53" s="10"/>
    </row>
  </sheetData>
  <mergeCells count="21">
    <mergeCell ref="P7:P9"/>
    <mergeCell ref="Q7:Q9"/>
    <mergeCell ref="R7:R9"/>
    <mergeCell ref="S7:S9"/>
    <mergeCell ref="T7:T9"/>
    <mergeCell ref="U7:U9"/>
    <mergeCell ref="V7:V9"/>
    <mergeCell ref="A2:V2"/>
    <mergeCell ref="A3:V3"/>
    <mergeCell ref="A5:V5"/>
    <mergeCell ref="D8:D9"/>
    <mergeCell ref="E8:K8"/>
    <mergeCell ref="L8:L9"/>
    <mergeCell ref="A6:V6"/>
    <mergeCell ref="A7:A9"/>
    <mergeCell ref="B7:B9"/>
    <mergeCell ref="C7:C9"/>
    <mergeCell ref="D7:L7"/>
    <mergeCell ref="M7:M9"/>
    <mergeCell ref="N7:N9"/>
    <mergeCell ref="O7:O9"/>
  </mergeCells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для расчета (с 3%,по ТЗ,п.13.2)</vt:lpstr>
      <vt:lpstr>для расчета (без 3%,v Заказ-ка)</vt:lpstr>
      <vt:lpstr>Сводка затрат2 - Сводка зат (3)</vt:lpstr>
      <vt:lpstr>Сводка затрат2 - Сводка затрат</vt:lpstr>
      <vt:lpstr>'Сводка затрат2 - Сводка зат (3)'!Заголовки_для_печати</vt:lpstr>
      <vt:lpstr>'Сводка затрат2 - Сводка затрат'!Заголовки_для_печати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2023-02-02T08:45:30Z</cp:lastPrinted>
  <dcterms:created xsi:type="dcterms:W3CDTF">2002-08-29T05:21:43Z</dcterms:created>
  <dcterms:modified xsi:type="dcterms:W3CDTF">2025-08-26T12:52:38Z</dcterms:modified>
</cp:coreProperties>
</file>