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ответ Заказчика на КП =ЛСР_19.08\"/>
    </mc:Choice>
  </mc:AlternateContent>
  <xr:revisionPtr revIDLastSave="0" documentId="13_ncr:1_{AE2012E9-17C5-4FFE-8756-E68A4E2AFD22}" xr6:coauthVersionLast="47" xr6:coauthVersionMax="47" xr10:uidLastSave="{00000000-0000-0000-0000-000000000000}"/>
  <bookViews>
    <workbookView xWindow="28680" yWindow="1290" windowWidth="29040" windowHeight="15720" firstSheet="1" activeTab="2" xr2:uid="{00000000-000D-0000-FFFF-FFFF00000000}"/>
  </bookViews>
  <sheets>
    <sheet name="Прил. к конкурсу-подано по КП" sheetId="2" state="hidden" r:id="rId1"/>
    <sheet name="прил. 7.2 по ЛСР" sheetId="5" r:id="rId2"/>
    <sheet name="справочно_раскрыто по ЛСР" sheetId="3" r:id="rId3"/>
    <sheet name="сравнение" sheetId="4" state="hidden" r:id="rId4"/>
    <sheet name="Сводка затрат_899 млн." sheetId="1" state="hidden" r:id="rId5"/>
  </sheets>
  <externalReferences>
    <externalReference r:id="rId6"/>
  </externalReferences>
  <definedNames>
    <definedName name="_xlnm._FilterDatabase" localSheetId="1" hidden="1">'прил. 7.2 по ЛСР'!$A$10:$O$47</definedName>
    <definedName name="_xlnm._FilterDatabase" localSheetId="2" hidden="1">'справочно_раскрыто по ЛСР'!$A$10:$K$89</definedName>
    <definedName name="_xlnm._FilterDatabase" localSheetId="3" hidden="1">сравнение!$A$10:$O$47</definedName>
    <definedName name="_xlnm.Print_Titles" localSheetId="4">'Сводка затрат_899 млн.'!$10:$10</definedName>
    <definedName name="_xlnm.Print_Area" localSheetId="0">'Прил. к конкурсу-подано по КП'!$A$1:$I$57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W13" i="5"/>
  <c r="V13" i="5"/>
  <c r="T12" i="5" l="1"/>
  <c r="R12" i="5"/>
  <c r="S12" i="5"/>
  <c r="Q12" i="5"/>
  <c r="N12" i="5"/>
  <c r="P12" i="5"/>
  <c r="P15" i="5"/>
  <c r="N15" i="5" s="1"/>
  <c r="Q15" i="5" s="1"/>
  <c r="S15" i="5" s="1"/>
  <c r="R15" i="5" s="1"/>
  <c r="N14" i="5"/>
  <c r="Q14" i="5" s="1"/>
  <c r="S14" i="5" s="1"/>
  <c r="R14" i="5" s="1"/>
  <c r="M14" i="5"/>
  <c r="P14" i="5"/>
  <c r="M13" i="5"/>
  <c r="P13" i="5"/>
  <c r="N13" i="5" s="1"/>
  <c r="M12" i="5"/>
  <c r="Q13" i="5" l="1"/>
  <c r="S13" i="5" s="1"/>
  <c r="R13" i="5" s="1"/>
  <c r="I38" i="5"/>
  <c r="I37" i="5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12" i="4"/>
  <c r="J38" i="4"/>
  <c r="I37" i="4"/>
  <c r="F36" i="3"/>
  <c r="J39" i="4" l="1"/>
  <c r="J40" i="4" s="1"/>
  <c r="J41" i="4" s="1"/>
  <c r="J42" i="4" s="1"/>
  <c r="I39" i="5"/>
  <c r="I40" i="5" s="1"/>
  <c r="F48" i="3"/>
  <c r="I16" i="3"/>
  <c r="I79" i="3"/>
  <c r="I78" i="3"/>
  <c r="H76" i="3"/>
  <c r="G76" i="3"/>
  <c r="F76" i="3"/>
  <c r="I75" i="3"/>
  <c r="H74" i="3"/>
  <c r="G74" i="3"/>
  <c r="F74" i="3"/>
  <c r="I73" i="3"/>
  <c r="H72" i="3"/>
  <c r="G72" i="3"/>
  <c r="F72" i="3"/>
  <c r="I72" i="3" s="1"/>
  <c r="G70" i="3"/>
  <c r="F70" i="3"/>
  <c r="H70" i="3"/>
  <c r="I69" i="3"/>
  <c r="I68" i="3"/>
  <c r="G65" i="3"/>
  <c r="H65" i="3"/>
  <c r="H63" i="3"/>
  <c r="G63" i="3"/>
  <c r="I62" i="3"/>
  <c r="I61" i="3"/>
  <c r="I60" i="3"/>
  <c r="H58" i="3"/>
  <c r="G58" i="3"/>
  <c r="F58" i="3"/>
  <c r="I57" i="3"/>
  <c r="H56" i="3"/>
  <c r="G56" i="3"/>
  <c r="F56" i="3"/>
  <c r="I55" i="3"/>
  <c r="I54" i="3"/>
  <c r="H53" i="3"/>
  <c r="G53" i="3"/>
  <c r="F53" i="3"/>
  <c r="I53" i="3" s="1"/>
  <c r="G50" i="3"/>
  <c r="I51" i="3"/>
  <c r="H50" i="3"/>
  <c r="F50" i="3"/>
  <c r="I49" i="3"/>
  <c r="H48" i="3"/>
  <c r="G48" i="3"/>
  <c r="G46" i="3"/>
  <c r="F46" i="3"/>
  <c r="H46" i="3"/>
  <c r="G43" i="3"/>
  <c r="F43" i="3"/>
  <c r="H43" i="3"/>
  <c r="G40" i="3"/>
  <c r="H40" i="3"/>
  <c r="I39" i="3"/>
  <c r="I38" i="3"/>
  <c r="G36" i="3"/>
  <c r="H36" i="3"/>
  <c r="I36" i="3" s="1"/>
  <c r="I35" i="3"/>
  <c r="H34" i="3"/>
  <c r="G34" i="3"/>
  <c r="F34" i="3"/>
  <c r="I34" i="3" s="1"/>
  <c r="I33" i="3"/>
  <c r="I32" i="3"/>
  <c r="I31" i="3"/>
  <c r="I30" i="3"/>
  <c r="I29" i="3"/>
  <c r="H28" i="3"/>
  <c r="G28" i="3"/>
  <c r="I27" i="3"/>
  <c r="H26" i="3"/>
  <c r="G26" i="3"/>
  <c r="F26" i="3"/>
  <c r="I26" i="3" s="1"/>
  <c r="I25" i="3"/>
  <c r="I24" i="3"/>
  <c r="H23" i="3"/>
  <c r="G23" i="3"/>
  <c r="F23" i="3"/>
  <c r="I22" i="3"/>
  <c r="G19" i="3"/>
  <c r="H19" i="3"/>
  <c r="I18" i="3"/>
  <c r="I17" i="3"/>
  <c r="I15" i="3"/>
  <c r="I14" i="3"/>
  <c r="G12" i="3"/>
  <c r="F12" i="3"/>
  <c r="H12" i="3"/>
  <c r="I58" i="3" l="1"/>
  <c r="I48" i="3"/>
  <c r="I43" i="3"/>
  <c r="I41" i="5"/>
  <c r="I42" i="5"/>
  <c r="I38" i="4"/>
  <c r="I74" i="3"/>
  <c r="I56" i="3"/>
  <c r="I46" i="3"/>
  <c r="I23" i="3"/>
  <c r="I12" i="3"/>
  <c r="I76" i="3"/>
  <c r="I70" i="3"/>
  <c r="I50" i="3"/>
  <c r="I13" i="3"/>
  <c r="F65" i="3"/>
  <c r="I65" i="3" s="1"/>
  <c r="I67" i="3"/>
  <c r="I20" i="3"/>
  <c r="I37" i="3"/>
  <c r="I71" i="3"/>
  <c r="I41" i="3"/>
  <c r="I45" i="3"/>
  <c r="I52" i="3"/>
  <c r="F19" i="3"/>
  <c r="I19" i="3" s="1"/>
  <c r="I21" i="3"/>
  <c r="F63" i="3"/>
  <c r="I63" i="3" s="1"/>
  <c r="I64" i="3"/>
  <c r="F28" i="3"/>
  <c r="I28" i="3" s="1"/>
  <c r="I42" i="3"/>
  <c r="F40" i="3"/>
  <c r="I40" i="3" s="1"/>
  <c r="I47" i="3"/>
  <c r="I39" i="4" l="1"/>
  <c r="I40" i="4" s="1"/>
  <c r="I80" i="3"/>
  <c r="I81" i="3" s="1"/>
  <c r="I41" i="4" l="1"/>
  <c r="I42" i="4" s="1"/>
  <c r="K42" i="4" s="1"/>
  <c r="I82" i="3"/>
  <c r="I83" i="3" s="1"/>
  <c r="I84" i="3" l="1"/>
  <c r="H40" i="2" l="1"/>
  <c r="G40" i="2"/>
  <c r="F40" i="2"/>
  <c r="H39" i="2"/>
  <c r="G39" i="2"/>
  <c r="F39" i="2"/>
  <c r="H38" i="2"/>
  <c r="G38" i="2"/>
  <c r="F38" i="2"/>
  <c r="I38" i="2" s="1"/>
  <c r="H37" i="2"/>
  <c r="G37" i="2"/>
  <c r="F37" i="2"/>
  <c r="H36" i="2"/>
  <c r="G36" i="2"/>
  <c r="F36" i="2"/>
  <c r="H35" i="2"/>
  <c r="G35" i="2"/>
  <c r="F35" i="2"/>
  <c r="I35" i="2" s="1"/>
  <c r="H34" i="2"/>
  <c r="G34" i="2"/>
  <c r="F34" i="2"/>
  <c r="I34" i="2" s="1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H29" i="2"/>
  <c r="G29" i="2"/>
  <c r="F29" i="2"/>
  <c r="H28" i="2"/>
  <c r="G28" i="2"/>
  <c r="F28" i="2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H19" i="2"/>
  <c r="G19" i="2"/>
  <c r="F19" i="2"/>
  <c r="I19" i="2" s="1"/>
  <c r="H18" i="2"/>
  <c r="G18" i="2"/>
  <c r="F18" i="2"/>
  <c r="H17" i="2"/>
  <c r="G17" i="2"/>
  <c r="F17" i="2"/>
  <c r="H16" i="2"/>
  <c r="G16" i="2"/>
  <c r="F16" i="2"/>
  <c r="I16" i="2" l="1"/>
  <c r="I20" i="2"/>
  <c r="I28" i="2"/>
  <c r="I32" i="2"/>
  <c r="I40" i="2"/>
  <c r="I21" i="2"/>
  <c r="I33" i="2"/>
  <c r="I37" i="2"/>
  <c r="I18" i="2"/>
  <c r="I30" i="2"/>
  <c r="I27" i="2"/>
  <c r="I24" i="2"/>
  <c r="I36" i="2"/>
  <c r="I39" i="2"/>
  <c r="I17" i="2"/>
  <c r="I25" i="2"/>
  <c r="I29" i="2"/>
  <c r="I42" i="2" l="1"/>
  <c r="I43" i="2"/>
  <c r="I44" i="2" s="1"/>
  <c r="I45" i="2" l="1"/>
  <c r="I46" i="2" s="1"/>
</calcChain>
</file>

<file path=xl/sharedStrings.xml><?xml version="1.0" encoding="utf-8"?>
<sst xmlns="http://schemas.openxmlformats.org/spreadsheetml/2006/main" count="952" uniqueCount="331">
  <si>
    <t/>
  </si>
  <si>
    <t xml:space="preserve">СВОДКА ЗАТРАТ </t>
  </si>
  <si>
    <t>Сводка затрат_ОФОРМЛЕНО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</si>
  <si>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</si>
  <si>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</si>
  <si>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</si>
  <si>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</si>
  <si>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</si>
  <si>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</si>
  <si>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</si>
  <si>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</si>
  <si>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</si>
  <si>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</si>
  <si>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</si>
  <si>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</si>
  <si>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</si>
  <si>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</si>
  <si>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</si>
  <si>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</si>
  <si>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</si>
  <si>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</si>
  <si>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</si>
  <si>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</si>
  <si>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</si>
  <si>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</si>
  <si>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</si>
  <si>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</si>
  <si>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</si>
  <si>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</si>
  <si>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1</t>
  </si>
  <si>
    <t>ЛС-01-01-01</t>
  </si>
  <si>
    <t>Разборка звеньевого пути</t>
  </si>
  <si>
    <t xml:space="preserve"> 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</si>
  <si>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</si>
  <si>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</si>
  <si>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</si>
  <si>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</si>
  <si>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</si>
  <si>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</si>
  <si>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</si>
  <si>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</si>
  <si>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</si>
  <si>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</si>
  <si>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</si>
  <si>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</si>
  <si>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</si>
  <si>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</si>
  <si>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</si>
  <si>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</si>
  <si>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</si>
  <si>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</si>
  <si>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</si>
  <si>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</si>
  <si>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ЛС-02-02-01</t>
  </si>
  <si>
    <t>Железнодорожные пути. Верхнее строение пути.</t>
  </si>
  <si>
    <t>9</t>
  </si>
  <si>
    <t>ЛС-02-03-01</t>
  </si>
  <si>
    <t>Железнодорожные пути. Водоотвод.</t>
  </si>
  <si>
    <t>10</t>
  </si>
  <si>
    <t>ЛС-02-04-01</t>
  </si>
  <si>
    <t>Пожарный проезд вдоль 8 пути.</t>
  </si>
  <si>
    <t>11</t>
  </si>
  <si>
    <t>ЛС-02-04-02</t>
  </si>
  <si>
    <t>Пожарный проезд вдоль 9 пути.</t>
  </si>
  <si>
    <t>12</t>
  </si>
  <si>
    <t>ЛС-02-04-03</t>
  </si>
  <si>
    <t>Пожарный проезд</t>
  </si>
  <si>
    <t>13</t>
  </si>
  <si>
    <t>ЛС-02-05-01</t>
  </si>
  <si>
    <t>Досмотровая эстакада. Опоры.</t>
  </si>
  <si>
    <t>14</t>
  </si>
  <si>
    <t>ЛС-02-05-02</t>
  </si>
  <si>
    <t>Досмотровая эстакада. Пролётное строение.</t>
  </si>
  <si>
    <t>15</t>
  </si>
  <si>
    <t>ЛС-02-05-03</t>
  </si>
  <si>
    <t>Досмотровая эстакада. Лестничные сходы.</t>
  </si>
  <si>
    <t>16</t>
  </si>
  <si>
    <t>ЛС-02-06-01</t>
  </si>
  <si>
    <t>Пешеходная эстакада. Опоры.</t>
  </si>
  <si>
    <t>17</t>
  </si>
  <si>
    <t>ЛС-02-06-02</t>
  </si>
  <si>
    <t>Пешеходная эстакада. Пролётное строение.</t>
  </si>
  <si>
    <t>18</t>
  </si>
  <si>
    <t>ЛС-02-06-03</t>
  </si>
  <si>
    <t>Пешеходная эстакада. Лестничные сходы.</t>
  </si>
  <si>
    <t>19</t>
  </si>
  <si>
    <t>ЛС-03-01-01</t>
  </si>
  <si>
    <t>Здание КПП. Конструктивные решения.</t>
  </si>
  <si>
    <t>20</t>
  </si>
  <si>
    <t>ЛС-03-01-02</t>
  </si>
  <si>
    <t>Здание КПП. Архитектурные решения.</t>
  </si>
  <si>
    <t>21</t>
  </si>
  <si>
    <t>ЛС-03-01-03</t>
  </si>
  <si>
    <t>Здание КПП. Система электроснабжения.</t>
  </si>
  <si>
    <t>22</t>
  </si>
  <si>
    <t>ЛС-03-01-04</t>
  </si>
  <si>
    <t>Здание КПП. Система водоснабжения.</t>
  </si>
  <si>
    <t>23</t>
  </si>
  <si>
    <t>ЛС-03-01-05</t>
  </si>
  <si>
    <t>Здание КПП. Система водоотведения.</t>
  </si>
  <si>
    <t>24</t>
  </si>
  <si>
    <t>ЛС-03-01-06</t>
  </si>
  <si>
    <t>Здание КПП. Отопление, вентиляция и кондиционирование воздуха.</t>
  </si>
  <si>
    <t>25</t>
  </si>
  <si>
    <t>ЛС-03-01-07</t>
  </si>
  <si>
    <t>Здание КПП. АОВ.</t>
  </si>
  <si>
    <t>26</t>
  </si>
  <si>
    <t>ЛСР-03-02-02</t>
  </si>
  <si>
    <t>Фундаментная плита под модульное здание поста ЭЦ.</t>
  </si>
  <si>
    <t>27</t>
  </si>
  <si>
    <t>ЛС-03-03-01</t>
  </si>
  <si>
    <t>Электрообогрев стрелочных переводов</t>
  </si>
  <si>
    <t>28</t>
  </si>
  <si>
    <t>ЛС-04-01-01</t>
  </si>
  <si>
    <t>Наружное электроснабжение</t>
  </si>
  <si>
    <t>29</t>
  </si>
  <si>
    <t>ЛС-04-02-01</t>
  </si>
  <si>
    <t>Наружное электроснабжение и освещение.</t>
  </si>
  <si>
    <t>30</t>
  </si>
  <si>
    <t>ЛС-04-02-02</t>
  </si>
  <si>
    <t>Конструктивные решения. Фундамент под мачту освещения.</t>
  </si>
  <si>
    <t>31</t>
  </si>
  <si>
    <t>ЛС-04-02-03</t>
  </si>
  <si>
    <t>Конструктивные решения. Эстакады освещения.</t>
  </si>
  <si>
    <t>32</t>
  </si>
  <si>
    <t>ЛС-05-01-01</t>
  </si>
  <si>
    <t>Устройство кабельных линий связи</t>
  </si>
  <si>
    <t>33</t>
  </si>
  <si>
    <t>ЛС-05-01-02</t>
  </si>
  <si>
    <t>Устройство двухсторонней парковой связи</t>
  </si>
  <si>
    <t>34</t>
  </si>
  <si>
    <t>ЛС-05-02-01</t>
  </si>
  <si>
    <t>Транспортная безопасность. Устройство оборудования Янтарь-1Ж и кабельных линий.</t>
  </si>
  <si>
    <t>35</t>
  </si>
  <si>
    <t>ЛС-05-02-02</t>
  </si>
  <si>
    <t>Конструктивные решения. Фундаменты под Янтарь-1Ж.</t>
  </si>
  <si>
    <t>36</t>
  </si>
  <si>
    <t>ЛС-05-04-01</t>
  </si>
  <si>
    <t>Автоматизированная система коммерческого осмотра</t>
  </si>
  <si>
    <t>37</t>
  </si>
  <si>
    <t>ЛС-07-01-01</t>
  </si>
  <si>
    <t>Благоустройство и озеленение. Территория проезда вдоль 9 железнодорожного пути.</t>
  </si>
  <si>
    <t>38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</si>
  <si>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</si>
  <si>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</si>
  <si>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39</t>
  </si>
  <si>
    <t>ЛС-07-01-03</t>
  </si>
  <si>
    <t>Благоустройство и озеленение. Территория модульного поста ЭЦ, КПП и досмотровой эстакады.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</si>
  <si>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</si>
  <si>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</si>
  <si>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</si>
  <si>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</si>
  <si>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</si>
  <si>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</si>
  <si>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</si>
  <si>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</si>
  <si>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</si>
  <si>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</si>
  <si>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</si>
  <si>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</si>
  <si>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</si>
  <si>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</si>
  <si>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</si>
  <si>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</si>
  <si>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</si>
  <si>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</si>
  <si>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</si>
  <si>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</si>
  <si>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</si>
  <si>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</si>
  <si>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</si>
  <si>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</si>
  <si>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</si>
  <si>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</si>
  <si>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</si>
  <si>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</si>
  <si>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</si>
  <si>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</si>
  <si>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</si>
  <si>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</si>
  <si>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</si>
  <si>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</si>
  <si>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</si>
  <si>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</si>
  <si>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</si>
  <si>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</si>
  <si>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</si>
  <si>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</si>
  <si>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</si>
  <si>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</si>
  <si>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</si>
  <si>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</si>
  <si>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</si>
  <si>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</si>
  <si>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</si>
  <si>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</si>
  <si>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</si>
  <si>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</si>
  <si>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</si>
  <si>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</si>
  <si>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</si>
  <si>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</si>
  <si>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</si>
  <si>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</si>
  <si>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</si>
  <si>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</si>
  <si>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</si>
  <si>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</si>
  <si>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</si>
  <si>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</si>
  <si>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</si>
  <si>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</si>
  <si>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</si>
  <si>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</si>
  <si>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</si>
  <si>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</si>
  <si>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</si>
  <si>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</si>
  <si>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</si>
  <si>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</si>
  <si>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</si>
  <si>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</si>
  <si>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</si>
  <si>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</si>
  <si>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</si>
  <si>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</si>
  <si>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</si>
  <si>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</si>
  <si>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</si>
  <si>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</si>
  <si>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</si>
  <si>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</si>
  <si>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</si>
  <si>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</si>
  <si>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</si>
  <si>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</si>
  <si>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</si>
  <si>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</si>
  <si>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</si>
  <si>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</si>
  <si>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</si>
  <si>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</si>
  <si>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</si>
  <si>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</si>
  <si>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</si>
  <si>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</si>
  <si>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</si>
  <si>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</si>
  <si>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</si>
  <si>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</si>
  <si>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</si>
  <si>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</si>
  <si>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</si>
  <si>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</si>
  <si>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</si>
  <si>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</si>
  <si>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</si>
  <si>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</si>
  <si>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</si>
  <si>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</si>
  <si>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</si>
  <si>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</si>
  <si>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</si>
  <si>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</si>
  <si>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</si>
  <si>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</si>
  <si>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</si>
  <si>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</si>
  <si>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Расчет составлен в уровне цен 1 кв. 2025г.</t>
  </si>
  <si>
    <t>28.02.2026 г.</t>
  </si>
  <si>
    <t>корр. год</t>
  </si>
  <si>
    <t>ПРИЛОЖЕНИЕ 1 к заявке от ___.__.2025г.</t>
  </si>
  <si>
    <t>Исх. № __________от __.__.2025 г.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</si>
  <si>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</si>
  <si>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</si>
  <si>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</si>
  <si>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</si>
  <si>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</si>
  <si>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</si>
  <si>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</si>
  <si>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</si>
  <si>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</si>
  <si>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</si>
  <si>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</si>
  <si>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</si>
  <si>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</si>
  <si>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</si>
  <si>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</si>
  <si>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</si>
  <si>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</si>
  <si>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</si>
  <si>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</si>
  <si>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</si>
  <si>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</si>
  <si>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</si>
  <si>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</si>
  <si>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</si>
  <si>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</si>
  <si>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12. 1146-1-АОВ. Автоматизация систем отопления, вентиляции и кондиционирования. Здание КПП</t>
  </si>
  <si>
    <t>03-01-07-1146-1-АОВ.ВР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</si>
  <si>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</si>
  <si>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</si>
  <si>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</si>
  <si>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</si>
  <si>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</si>
  <si>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</si>
  <si>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</si>
  <si>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</si>
  <si>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</si>
  <si>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</si>
  <si>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</si>
  <si>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</si>
  <si>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</si>
  <si>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</si>
  <si>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</si>
  <si>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</si>
  <si>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</si>
  <si>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Участником указывается согласие или встречные условия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</si>
  <si>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</si>
  <si>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Настоящее Предложение имеет правовой статус оферты и действует до 30.08.2025г.</t>
  </si>
  <si>
    <t>_________________________________________________________</t>
  </si>
  <si>
    <t>ТКП</t>
  </si>
  <si>
    <t>дельта</t>
  </si>
  <si>
    <t>к договорной</t>
  </si>
  <si>
    <t>К средний  договорной (условно) без учета стоимости материалов</t>
  </si>
  <si>
    <t xml:space="preserve"> Аналогично первым 4 пунктам заполнить для вывода среднего договорного коэффициента.</t>
  </si>
  <si>
    <t>Вычислить как Т:10</t>
  </si>
  <si>
    <t>При применении к=2,96652…</t>
  </si>
  <si>
    <t>итого</t>
  </si>
  <si>
    <t>работы</t>
  </si>
  <si>
    <t>пнр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</si>
</sst>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#,##0.00000000000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 Cyr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2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0" fontId="13" fillId="0" borderId="0"/>
    <xf numFmtId="0" fontId="2" fillId="0" borderId="0"/>
    <xf numFmtId="0" fontId="1" fillId="0" borderId="0"/>
  </cellStyleXfs>
  <cellXfs count="306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left" vertical="top" wrapText="1"/>
    </xf>
    <xf numFmtId="4" fontId="11" fillId="0" borderId="2" xfId="0" applyNumberFormat="1" applyFont="1" applyFill="1" applyBorder="1" applyAlignment="1" applyProtection="1">
      <alignment horizontal="right" vertical="top"/>
    </xf>
    <xf numFmtId="0" fontId="11" fillId="0" borderId="2" xfId="0" applyNumberFormat="1" applyFont="1" applyFill="1" applyBorder="1" applyAlignment="1" applyProtection="1">
      <alignment horizontal="right" vertical="top"/>
    </xf>
    <xf numFmtId="49" fontId="10" fillId="0" borderId="2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wrapText="1"/>
    </xf>
    <xf numFmtId="0" fontId="14" fillId="0" borderId="0" xfId="1" applyFont="1"/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wrapText="1"/>
    </xf>
    <xf numFmtId="0" fontId="14" fillId="0" borderId="11" xfId="1" applyFont="1" applyBorder="1"/>
    <xf numFmtId="0" fontId="15" fillId="0" borderId="0" xfId="1" applyFont="1" applyAlignment="1">
      <alignment horizontal="left" vertical="top" wrapText="1"/>
    </xf>
    <xf numFmtId="0" fontId="19" fillId="0" borderId="0" xfId="1" applyFont="1"/>
    <xf numFmtId="0" fontId="20" fillId="0" borderId="0" xfId="1" applyFont="1"/>
    <xf numFmtId="0" fontId="20" fillId="0" borderId="14" xfId="1" applyFont="1" applyBorder="1"/>
    <xf numFmtId="0" fontId="15" fillId="0" borderId="0" xfId="1" applyFont="1" applyAlignment="1">
      <alignment wrapText="1"/>
    </xf>
    <xf numFmtId="0" fontId="14" fillId="0" borderId="0" xfId="1" applyFont="1" applyAlignment="1">
      <alignment horizontal="right"/>
    </xf>
    <xf numFmtId="0" fontId="15" fillId="0" borderId="0" xfId="1" applyFont="1" applyAlignment="1">
      <alignment horizontal="right" vertical="top" wrapText="1"/>
    </xf>
    <xf numFmtId="0" fontId="20" fillId="0" borderId="13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14" xfId="1" applyFont="1" applyBorder="1" applyAlignment="1">
      <alignment horizontal="center"/>
    </xf>
    <xf numFmtId="0" fontId="14" fillId="0" borderId="1" xfId="1" applyFont="1" applyBorder="1"/>
    <xf numFmtId="0" fontId="14" fillId="0" borderId="14" xfId="1" applyFont="1" applyBorder="1"/>
    <xf numFmtId="0" fontId="15" fillId="0" borderId="0" xfId="1" applyFont="1" applyAlignment="1">
      <alignment vertical="top" wrapText="1"/>
    </xf>
    <xf numFmtId="0" fontId="14" fillId="0" borderId="1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6" fillId="0" borderId="13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4" fillId="0" borderId="13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/>
    </xf>
    <xf numFmtId="0" fontId="17" fillId="2" borderId="16" xfId="1" applyFont="1" applyFill="1" applyBorder="1" applyAlignment="1">
      <alignment horizontal="center" vertical="center"/>
    </xf>
    <xf numFmtId="0" fontId="23" fillId="0" borderId="2" xfId="1" applyFont="1" applyBorder="1"/>
    <xf numFmtId="0" fontId="16" fillId="3" borderId="2" xfId="1" applyFont="1" applyFill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4" fontId="14" fillId="4" borderId="2" xfId="1" applyNumberFormat="1" applyFont="1" applyFill="1" applyBorder="1" applyAlignment="1">
      <alignment horizontal="center" vertical="center"/>
    </xf>
    <xf numFmtId="4" fontId="14" fillId="5" borderId="16" xfId="1" applyNumberFormat="1" applyFont="1" applyFill="1" applyBorder="1" applyAlignment="1">
      <alignment horizontal="center" vertical="center"/>
    </xf>
    <xf numFmtId="0" fontId="24" fillId="0" borderId="2" xfId="1" applyFont="1" applyBorder="1"/>
    <xf numFmtId="4" fontId="14" fillId="4" borderId="2" xfId="1" applyNumberFormat="1" applyFont="1" applyFill="1" applyBorder="1" applyAlignment="1">
      <alignment vertical="center"/>
    </xf>
    <xf numFmtId="4" fontId="14" fillId="0" borderId="16" xfId="1" applyNumberFormat="1" applyFont="1" applyBorder="1" applyAlignment="1">
      <alignment horizontal="center" vertical="center"/>
    </xf>
    <xf numFmtId="0" fontId="14" fillId="0" borderId="15" xfId="1" quotePrefix="1" applyFont="1" applyBorder="1" applyAlignment="1">
      <alignment horizontal="center" vertical="center"/>
    </xf>
    <xf numFmtId="4" fontId="15" fillId="6" borderId="1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7" fillId="0" borderId="2" xfId="1" applyFont="1" applyBorder="1" applyAlignment="1">
      <alignment horizontal="left" vertical="center" wrapText="1"/>
    </xf>
    <xf numFmtId="0" fontId="14" fillId="0" borderId="0" xfId="1" applyFont="1" applyAlignment="1">
      <alignment horizontal="center" vertical="top" wrapText="1"/>
    </xf>
    <xf numFmtId="0" fontId="14" fillId="0" borderId="15" xfId="1" applyFont="1" applyBorder="1" applyAlignment="1">
      <alignment horizontal="center" vertical="center"/>
    </xf>
    <xf numFmtId="0" fontId="16" fillId="0" borderId="0" xfId="1" applyFont="1" applyAlignment="1">
      <alignment horizontal="justify" vertical="center"/>
    </xf>
    <xf numFmtId="0" fontId="14" fillId="0" borderId="0" xfId="1" applyFont="1" applyAlignment="1">
      <alignment horizontal="center"/>
    </xf>
    <xf numFmtId="0" fontId="16" fillId="0" borderId="1" xfId="1" applyFont="1" applyBorder="1"/>
    <xf numFmtId="0" fontId="14" fillId="0" borderId="22" xfId="1" applyFont="1" applyBorder="1" applyAlignment="1">
      <alignment horizontal="left" vertical="top"/>
    </xf>
    <xf numFmtId="0" fontId="14" fillId="0" borderId="23" xfId="1" applyFont="1" applyBorder="1" applyAlignment="1">
      <alignment vertical="top" wrapText="1"/>
    </xf>
    <xf numFmtId="0" fontId="14" fillId="0" borderId="23" xfId="1" applyFont="1" applyBorder="1" applyAlignment="1">
      <alignment horizontal="left" vertical="top"/>
    </xf>
    <xf numFmtId="0" fontId="14" fillId="0" borderId="23" xfId="1" applyFont="1" applyBorder="1" applyAlignment="1">
      <alignment horizontal="center" vertical="top"/>
    </xf>
    <xf numFmtId="0" fontId="14" fillId="0" borderId="24" xfId="1" applyFont="1" applyBorder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left" wrapText="1"/>
    </xf>
    <xf numFmtId="0" fontId="28" fillId="0" borderId="0" xfId="1" applyFont="1" applyAlignment="1">
      <alignment horizontal="left" vertical="center"/>
    </xf>
    <xf numFmtId="0" fontId="14" fillId="4" borderId="0" xfId="1" applyFont="1" applyFill="1" applyAlignment="1">
      <alignment horizontal="left" vertical="center"/>
    </xf>
    <xf numFmtId="0" fontId="14" fillId="0" borderId="0" xfId="1" applyFont="1" applyAlignment="1">
      <alignment horizontal="left" wrapText="1"/>
    </xf>
    <xf numFmtId="0" fontId="17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center" vertic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left" vertical="top" wrapText="1"/>
    </xf>
    <xf numFmtId="0" fontId="30" fillId="0" borderId="2" xfId="0" applyNumberFormat="1" applyFont="1" applyFill="1" applyBorder="1" applyAlignment="1" applyProtection="1">
      <alignment horizontal="center" vertical="center" wrapText="1"/>
    </xf>
    <xf numFmtId="4" fontId="31" fillId="0" borderId="3" xfId="0" applyNumberFormat="1" applyFont="1" applyFill="1" applyBorder="1" applyAlignment="1" applyProtection="1">
      <alignment horizontal="right" vertical="top"/>
    </xf>
    <xf numFmtId="4" fontId="32" fillId="0" borderId="2" xfId="0" applyNumberFormat="1" applyFont="1" applyFill="1" applyBorder="1" applyAlignment="1" applyProtection="1">
      <alignment horizontal="right" vertical="top"/>
    </xf>
    <xf numFmtId="0" fontId="33" fillId="0" borderId="0" xfId="0" applyFont="1"/>
    <xf numFmtId="0" fontId="30" fillId="0" borderId="0" xfId="0" applyNumberFormat="1" applyFont="1" applyFill="1" applyBorder="1" applyAlignment="1" applyProtection="1"/>
    <xf numFmtId="0" fontId="28" fillId="0" borderId="0" xfId="1" applyFont="1"/>
    <xf numFmtId="0" fontId="19" fillId="0" borderId="0" xfId="1" applyFont="1" applyAlignment="1">
      <alignment wrapText="1"/>
    </xf>
    <xf numFmtId="0" fontId="19" fillId="0" borderId="0" xfId="1" applyFont="1" applyAlignment="1">
      <alignment horizontal="center" wrapText="1"/>
    </xf>
    <xf numFmtId="0" fontId="14" fillId="4" borderId="1" xfId="1" applyFont="1" applyFill="1" applyBorder="1" applyAlignment="1">
      <alignment wrapText="1"/>
    </xf>
    <xf numFmtId="0" fontId="19" fillId="4" borderId="6" xfId="1" applyFont="1" applyFill="1" applyBorder="1" applyAlignment="1">
      <alignment wrapText="1"/>
    </xf>
    <xf numFmtId="0" fontId="14" fillId="0" borderId="17" xfId="1" quotePrefix="1" applyFont="1" applyBorder="1" applyAlignment="1">
      <alignment vertical="center"/>
    </xf>
    <xf numFmtId="0" fontId="34" fillId="0" borderId="28" xfId="1" applyFont="1" applyBorder="1" applyAlignment="1">
      <alignment wrapText="1"/>
    </xf>
    <xf numFmtId="0" fontId="35" fillId="3" borderId="29" xfId="1" applyFont="1" applyFill="1" applyBorder="1" applyAlignment="1">
      <alignment horizontal="center" vertical="center" wrapText="1"/>
    </xf>
    <xf numFmtId="0" fontId="36" fillId="0" borderId="29" xfId="3" applyFont="1" applyBorder="1" applyAlignment="1">
      <alignment horizontal="center" vertical="center" wrapText="1"/>
    </xf>
    <xf numFmtId="4" fontId="17" fillId="4" borderId="29" xfId="1" applyNumberFormat="1" applyFont="1" applyFill="1" applyBorder="1" applyAlignment="1">
      <alignment horizontal="center" vertical="center"/>
    </xf>
    <xf numFmtId="4" fontId="17" fillId="5" borderId="30" xfId="1" applyNumberFormat="1" applyFont="1" applyFill="1" applyBorder="1" applyAlignment="1">
      <alignment horizontal="center" vertical="center"/>
    </xf>
    <xf numFmtId="0" fontId="17" fillId="0" borderId="0" xfId="1" applyFont="1"/>
    <xf numFmtId="0" fontId="37" fillId="0" borderId="19" xfId="1" applyFont="1" applyBorder="1" applyAlignment="1">
      <alignment wrapText="1"/>
    </xf>
    <xf numFmtId="0" fontId="38" fillId="3" borderId="8" xfId="1" applyFont="1" applyFill="1" applyBorder="1" applyAlignment="1">
      <alignment horizontal="center" vertical="center" wrapText="1"/>
    </xf>
    <xf numFmtId="0" fontId="38" fillId="0" borderId="8" xfId="3" applyFont="1" applyBorder="1" applyAlignment="1">
      <alignment horizontal="center" vertical="center" wrapText="1"/>
    </xf>
    <xf numFmtId="4" fontId="39" fillId="4" borderId="8" xfId="1" applyNumberFormat="1" applyFont="1" applyFill="1" applyBorder="1" applyAlignment="1">
      <alignment horizontal="center" vertical="center"/>
    </xf>
    <xf numFmtId="4" fontId="39" fillId="5" borderId="31" xfId="1" applyNumberFormat="1" applyFont="1" applyFill="1" applyBorder="1" applyAlignment="1">
      <alignment horizontal="center" vertical="center"/>
    </xf>
    <xf numFmtId="4" fontId="39" fillId="0" borderId="0" xfId="1" applyNumberFormat="1" applyFont="1"/>
    <xf numFmtId="0" fontId="39" fillId="0" borderId="0" xfId="1" applyFont="1"/>
    <xf numFmtId="0" fontId="37" fillId="0" borderId="15" xfId="1" applyFont="1" applyBorder="1" applyAlignment="1">
      <alignment wrapText="1"/>
    </xf>
    <xf numFmtId="0" fontId="38" fillId="3" borderId="2" xfId="1" applyFont="1" applyFill="1" applyBorder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4" fontId="39" fillId="4" borderId="2" xfId="1" applyNumberFormat="1" applyFont="1" applyFill="1" applyBorder="1" applyAlignment="1">
      <alignment horizontal="center" vertical="center"/>
    </xf>
    <xf numFmtId="0" fontId="37" fillId="3" borderId="2" xfId="1" applyFont="1" applyFill="1" applyBorder="1" applyAlignment="1">
      <alignment horizontal="center" vertical="center" wrapText="1"/>
    </xf>
    <xf numFmtId="0" fontId="37" fillId="0" borderId="2" xfId="3" applyFont="1" applyBorder="1" applyAlignment="1">
      <alignment horizontal="center" vertical="center" wrapText="1"/>
    </xf>
    <xf numFmtId="0" fontId="37" fillId="3" borderId="8" xfId="1" applyFont="1" applyFill="1" applyBorder="1" applyAlignment="1">
      <alignment horizontal="center" vertical="center" wrapText="1"/>
    </xf>
    <xf numFmtId="0" fontId="37" fillId="0" borderId="8" xfId="3" applyFont="1" applyBorder="1" applyAlignment="1">
      <alignment horizontal="center" vertical="center" wrapText="1"/>
    </xf>
    <xf numFmtId="0" fontId="37" fillId="0" borderId="32" xfId="1" applyFont="1" applyBorder="1" applyAlignment="1">
      <alignment wrapText="1"/>
    </xf>
    <xf numFmtId="0" fontId="37" fillId="3" borderId="33" xfId="1" applyFont="1" applyFill="1" applyBorder="1" applyAlignment="1">
      <alignment horizontal="center" vertical="center" wrapText="1"/>
    </xf>
    <xf numFmtId="0" fontId="37" fillId="0" borderId="33" xfId="3" applyFont="1" applyBorder="1" applyAlignment="1">
      <alignment horizontal="center" vertical="center" wrapText="1"/>
    </xf>
    <xf numFmtId="4" fontId="39" fillId="4" borderId="33" xfId="1" applyNumberFormat="1" applyFont="1" applyFill="1" applyBorder="1" applyAlignment="1">
      <alignment horizontal="center" vertical="center"/>
    </xf>
    <xf numFmtId="4" fontId="39" fillId="5" borderId="34" xfId="1" applyNumberFormat="1" applyFont="1" applyFill="1" applyBorder="1" applyAlignment="1">
      <alignment horizontal="center" vertical="center"/>
    </xf>
    <xf numFmtId="0" fontId="37" fillId="0" borderId="35" xfId="1" applyFont="1" applyBorder="1" applyAlignment="1">
      <alignment wrapText="1"/>
    </xf>
    <xf numFmtId="0" fontId="37" fillId="3" borderId="36" xfId="1" applyFont="1" applyFill="1" applyBorder="1" applyAlignment="1">
      <alignment horizontal="center" vertical="center" wrapText="1"/>
    </xf>
    <xf numFmtId="0" fontId="37" fillId="0" borderId="36" xfId="3" applyFont="1" applyBorder="1" applyAlignment="1">
      <alignment horizontal="center" vertical="center" wrapText="1"/>
    </xf>
    <xf numFmtId="4" fontId="39" fillId="4" borderId="36" xfId="1" applyNumberFormat="1" applyFont="1" applyFill="1" applyBorder="1" applyAlignment="1">
      <alignment horizontal="center" vertical="center"/>
    </xf>
    <xf numFmtId="4" fontId="39" fillId="5" borderId="37" xfId="1" applyNumberFormat="1" applyFont="1" applyFill="1" applyBorder="1" applyAlignment="1">
      <alignment horizontal="center" vertical="center"/>
    </xf>
    <xf numFmtId="4" fontId="39" fillId="5" borderId="16" xfId="1" applyNumberFormat="1" applyFont="1" applyFill="1" applyBorder="1" applyAlignment="1">
      <alignment horizontal="center" vertical="center"/>
    </xf>
    <xf numFmtId="0" fontId="34" fillId="0" borderId="38" xfId="1" applyFont="1" applyBorder="1" applyAlignment="1">
      <alignment wrapText="1"/>
    </xf>
    <xf numFmtId="0" fontId="35" fillId="3" borderId="39" xfId="1" applyFont="1" applyFill="1" applyBorder="1" applyAlignment="1">
      <alignment horizontal="center" vertical="center" wrapText="1"/>
    </xf>
    <xf numFmtId="0" fontId="36" fillId="0" borderId="39" xfId="3" applyFont="1" applyBorder="1" applyAlignment="1">
      <alignment horizontal="center" vertical="center" wrapText="1"/>
    </xf>
    <xf numFmtId="0" fontId="34" fillId="0" borderId="35" xfId="1" applyFont="1" applyBorder="1" applyAlignment="1">
      <alignment wrapText="1"/>
    </xf>
    <xf numFmtId="0" fontId="35" fillId="3" borderId="36" xfId="1" applyFont="1" applyFill="1" applyBorder="1" applyAlignment="1">
      <alignment horizontal="center" vertical="center" wrapText="1"/>
    </xf>
    <xf numFmtId="0" fontId="36" fillId="0" borderId="36" xfId="3" applyFont="1" applyBorder="1" applyAlignment="1">
      <alignment horizontal="center" vertical="center" wrapText="1"/>
    </xf>
    <xf numFmtId="0" fontId="17" fillId="0" borderId="28" xfId="1" applyFont="1" applyBorder="1" applyAlignment="1">
      <alignment wrapText="1"/>
    </xf>
    <xf numFmtId="0" fontId="17" fillId="0" borderId="38" xfId="1" applyFont="1" applyBorder="1" applyAlignment="1">
      <alignment wrapText="1"/>
    </xf>
    <xf numFmtId="0" fontId="17" fillId="0" borderId="35" xfId="1" applyFont="1" applyBorder="1" applyAlignment="1">
      <alignment wrapText="1"/>
    </xf>
    <xf numFmtId="0" fontId="14" fillId="0" borderId="44" xfId="1" applyFont="1" applyBorder="1" applyAlignment="1">
      <alignment wrapText="1"/>
    </xf>
    <xf numFmtId="0" fontId="16" fillId="3" borderId="44" xfId="1" applyFont="1" applyFill="1" applyBorder="1" applyAlignment="1">
      <alignment horizontal="center" vertical="center" wrapText="1"/>
    </xf>
    <xf numFmtId="0" fontId="22" fillId="0" borderId="44" xfId="3" applyFont="1" applyBorder="1" applyAlignment="1">
      <alignment horizontal="center" vertical="center" wrapText="1"/>
    </xf>
    <xf numFmtId="4" fontId="14" fillId="0" borderId="45" xfId="1" applyNumberFormat="1" applyFont="1" applyBorder="1" applyAlignment="1">
      <alignment horizontal="center" vertical="center"/>
    </xf>
    <xf numFmtId="0" fontId="14" fillId="0" borderId="19" xfId="1" quotePrefix="1" applyFont="1" applyBorder="1" applyAlignment="1">
      <alignment horizontal="center" vertical="center"/>
    </xf>
    <xf numFmtId="4" fontId="14" fillId="5" borderId="31" xfId="1" applyNumberFormat="1" applyFont="1" applyFill="1" applyBorder="1" applyAlignment="1">
      <alignment horizontal="center" vertical="center"/>
    </xf>
    <xf numFmtId="4" fontId="39" fillId="0" borderId="0" xfId="1" applyNumberFormat="1" applyFont="1" applyAlignment="1">
      <alignment horizontal="center" vertical="center"/>
    </xf>
    <xf numFmtId="4" fontId="17" fillId="5" borderId="16" xfId="1" applyNumberFormat="1" applyFont="1" applyFill="1" applyBorder="1" applyAlignment="1">
      <alignment horizontal="center" vertical="center"/>
    </xf>
    <xf numFmtId="4" fontId="14" fillId="0" borderId="0" xfId="1" applyNumberFormat="1" applyFont="1" applyAlignment="1">
      <alignment horizontal="center" vertical="center"/>
    </xf>
    <xf numFmtId="4" fontId="40" fillId="0" borderId="0" xfId="1" applyNumberFormat="1" applyFont="1" applyAlignment="1">
      <alignment horizontal="center" vertical="center"/>
    </xf>
    <xf numFmtId="4" fontId="14" fillId="0" borderId="0" xfId="1" applyNumberFormat="1" applyFont="1" applyAlignment="1">
      <alignment horizontal="center" vertical="center" wrapText="1"/>
    </xf>
    <xf numFmtId="0" fontId="16" fillId="4" borderId="1" xfId="1" applyFont="1" applyFill="1" applyBorder="1"/>
    <xf numFmtId="0" fontId="14" fillId="0" borderId="22" xfId="1" applyFont="1" applyBorder="1" applyAlignment="1">
      <alignment horizontal="left" vertical="center"/>
    </xf>
    <xf numFmtId="0" fontId="14" fillId="0" borderId="23" xfId="1" applyFont="1" applyBorder="1" applyAlignment="1">
      <alignment wrapText="1"/>
    </xf>
    <xf numFmtId="0" fontId="14" fillId="0" borderId="23" xfId="1" applyFont="1" applyBorder="1" applyAlignment="1">
      <alignment horizontal="left" wrapText="1"/>
    </xf>
    <xf numFmtId="0" fontId="14" fillId="0" borderId="23" xfId="1" applyFont="1" applyBorder="1" applyAlignment="1">
      <alignment horizontal="left"/>
    </xf>
    <xf numFmtId="0" fontId="14" fillId="0" borderId="23" xfId="1" applyFont="1" applyBorder="1" applyAlignment="1">
      <alignment horizontal="center"/>
    </xf>
    <xf numFmtId="0" fontId="14" fillId="0" borderId="24" xfId="1" applyFont="1" applyBorder="1"/>
    <xf numFmtId="4" fontId="14" fillId="0" borderId="0" xfId="1" applyNumberFormat="1" applyFont="1"/>
    <xf numFmtId="4" fontId="15" fillId="0" borderId="0" xfId="1" applyNumberFormat="1" applyFont="1" applyAlignment="1">
      <alignment horizontal="left" vertical="top" wrapText="1"/>
    </xf>
    <xf numFmtId="4" fontId="15" fillId="0" borderId="0" xfId="1" applyNumberFormat="1" applyFont="1" applyAlignment="1">
      <alignment horizontal="right" vertical="top" wrapText="1"/>
    </xf>
    <xf numFmtId="4" fontId="15" fillId="0" borderId="0" xfId="1" applyNumberFormat="1" applyFont="1" applyAlignment="1">
      <alignment vertical="top" wrapText="1"/>
    </xf>
    <xf numFmtId="4" fontId="17" fillId="0" borderId="0" xfId="1" applyNumberFormat="1" applyFont="1"/>
    <xf numFmtId="0" fontId="37" fillId="5" borderId="35" xfId="1" applyFont="1" applyFill="1" applyBorder="1" applyAlignment="1">
      <alignment wrapText="1"/>
    </xf>
    <xf numFmtId="0" fontId="37" fillId="5" borderId="36" xfId="1" applyFont="1" applyFill="1" applyBorder="1" applyAlignment="1">
      <alignment horizontal="center" vertical="center" wrapText="1"/>
    </xf>
    <xf numFmtId="0" fontId="37" fillId="5" borderId="36" xfId="3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 wrapText="1"/>
    </xf>
    <xf numFmtId="0" fontId="14" fillId="0" borderId="2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42" fillId="0" borderId="0" xfId="1" applyFont="1" applyAlignment="1">
      <alignment horizontal="center" vertical="center"/>
    </xf>
    <xf numFmtId="4" fontId="17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4" fontId="21" fillId="0" borderId="0" xfId="1" applyNumberFormat="1" applyFont="1" applyAlignment="1">
      <alignment horizontal="center" vertical="center"/>
    </xf>
    <xf numFmtId="4" fontId="41" fillId="0" borderId="0" xfId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34" fillId="7" borderId="28" xfId="1" applyFont="1" applyFill="1" applyBorder="1" applyAlignment="1">
      <alignment wrapText="1"/>
    </xf>
    <xf numFmtId="0" fontId="35" fillId="7" borderId="29" xfId="1" applyFont="1" applyFill="1" applyBorder="1" applyAlignment="1">
      <alignment horizontal="center" vertical="center" wrapText="1"/>
    </xf>
    <xf numFmtId="0" fontId="36" fillId="7" borderId="29" xfId="3" applyFont="1" applyFill="1" applyBorder="1" applyAlignment="1">
      <alignment horizontal="center" vertical="center" wrapText="1"/>
    </xf>
    <xf numFmtId="4" fontId="17" fillId="7" borderId="29" xfId="1" applyNumberFormat="1" applyFont="1" applyFill="1" applyBorder="1" applyAlignment="1">
      <alignment horizontal="center" vertical="center"/>
    </xf>
    <xf numFmtId="4" fontId="17" fillId="7" borderId="30" xfId="1" applyNumberFormat="1" applyFont="1" applyFill="1" applyBorder="1" applyAlignment="1">
      <alignment horizontal="center" vertical="center"/>
    </xf>
    <xf numFmtId="0" fontId="19" fillId="4" borderId="9" xfId="1" applyFont="1" applyFill="1" applyBorder="1" applyAlignment="1">
      <alignment wrapText="1"/>
    </xf>
    <xf numFmtId="0" fontId="15" fillId="0" borderId="19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7" fillId="10" borderId="2" xfId="1" applyFont="1" applyFill="1" applyBorder="1" applyAlignment="1">
      <alignment horizontal="center" vertical="center"/>
    </xf>
    <xf numFmtId="0" fontId="17" fillId="10" borderId="2" xfId="1" applyFont="1" applyFill="1" applyBorder="1" applyAlignment="1">
      <alignment horizontal="center" vertical="center" wrapText="1"/>
    </xf>
    <xf numFmtId="0" fontId="18" fillId="0" borderId="13" xfId="1" applyFont="1" applyBorder="1" applyAlignment="1">
      <alignment horizontal="left" wrapText="1"/>
    </xf>
    <xf numFmtId="0" fontId="18" fillId="0" borderId="0" xfId="1" applyFont="1" applyAlignment="1">
      <alignment horizontal="left" wrapText="1"/>
    </xf>
    <xf numFmtId="0" fontId="14" fillId="0" borderId="0" xfId="1" applyFont="1" applyAlignment="1">
      <alignment horizontal="center" vertical="center" wrapText="1"/>
    </xf>
    <xf numFmtId="0" fontId="14" fillId="0" borderId="11" xfId="1" applyFont="1" applyBorder="1" applyAlignment="1">
      <alignment horizontal="right" wrapText="1"/>
    </xf>
    <xf numFmtId="0" fontId="13" fillId="0" borderId="12" xfId="1" applyBorder="1" applyAlignment="1">
      <alignment wrapText="1"/>
    </xf>
    <xf numFmtId="0" fontId="15" fillId="0" borderId="13" xfId="1" applyFont="1" applyBorder="1" applyAlignment="1">
      <alignment horizontal="center" vertical="center" wrapText="1"/>
    </xf>
    <xf numFmtId="0" fontId="13" fillId="0" borderId="0" xfId="1" applyAlignment="1">
      <alignment horizontal="center" vertical="center" wrapText="1"/>
    </xf>
    <xf numFmtId="0" fontId="13" fillId="0" borderId="14" xfId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3" fillId="0" borderId="14" xfId="1" applyBorder="1"/>
    <xf numFmtId="0" fontId="14" fillId="0" borderId="2" xfId="1" applyFont="1" applyBorder="1" applyAlignment="1">
      <alignment horizontal="left" vertical="top" wrapText="1"/>
    </xf>
    <xf numFmtId="0" fontId="13" fillId="0" borderId="2" xfId="1" applyBorder="1" applyAlignment="1">
      <alignment horizontal="left" vertical="top" wrapText="1"/>
    </xf>
    <xf numFmtId="0" fontId="14" fillId="4" borderId="2" xfId="1" applyFont="1" applyFill="1" applyBorder="1" applyAlignment="1">
      <alignment horizontal="center" vertical="center" wrapText="1"/>
    </xf>
    <xf numFmtId="0" fontId="13" fillId="4" borderId="16" xfId="1" applyFill="1" applyBorder="1" applyAlignment="1">
      <alignment vertical="center" wrapText="1"/>
    </xf>
    <xf numFmtId="0" fontId="16" fillId="0" borderId="13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5" fillId="0" borderId="2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/>
    </xf>
    <xf numFmtId="0" fontId="14" fillId="0" borderId="17" xfId="1" quotePrefix="1" applyFont="1" applyBorder="1" applyAlignment="1">
      <alignment horizontal="center" vertical="center"/>
    </xf>
    <xf numFmtId="0" fontId="14" fillId="0" borderId="18" xfId="1" quotePrefix="1" applyFont="1" applyBorder="1" applyAlignment="1">
      <alignment horizontal="center" vertical="center"/>
    </xf>
    <xf numFmtId="0" fontId="13" fillId="0" borderId="19" xfId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3" fillId="0" borderId="2" xfId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13" fillId="0" borderId="16" xfId="1" applyBorder="1"/>
    <xf numFmtId="0" fontId="26" fillId="0" borderId="2" xfId="1" applyFont="1" applyBorder="1" applyAlignment="1">
      <alignment horizontal="left" vertical="center" wrapText="1"/>
    </xf>
    <xf numFmtId="0" fontId="26" fillId="0" borderId="2" xfId="1" applyFont="1" applyBorder="1" applyAlignment="1">
      <alignment horizontal="left" wrapText="1"/>
    </xf>
    <xf numFmtId="0" fontId="15" fillId="6" borderId="2" xfId="1" applyFont="1" applyFill="1" applyBorder="1" applyAlignment="1">
      <alignment horizontal="left" vertical="center" wrapText="1"/>
    </xf>
    <xf numFmtId="0" fontId="27" fillId="6" borderId="2" xfId="1" applyFont="1" applyFill="1" applyBorder="1"/>
    <xf numFmtId="9" fontId="14" fillId="0" borderId="2" xfId="1" applyNumberFormat="1" applyFont="1" applyBorder="1" applyAlignment="1">
      <alignment horizontal="center" vertical="center"/>
    </xf>
    <xf numFmtId="0" fontId="13" fillId="0" borderId="2" xfId="1" applyBorder="1" applyAlignment="1">
      <alignment horizontal="center"/>
    </xf>
    <xf numFmtId="0" fontId="17" fillId="0" borderId="2" xfId="1" applyFont="1" applyBorder="1" applyAlignment="1">
      <alignment horizontal="left" vertical="center" wrapText="1"/>
    </xf>
    <xf numFmtId="0" fontId="13" fillId="0" borderId="2" xfId="1" applyBorder="1"/>
    <xf numFmtId="0" fontId="14" fillId="0" borderId="2" xfId="1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4" borderId="16" xfId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0" fontId="13" fillId="0" borderId="2" xfId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13" fillId="0" borderId="16" xfId="1" applyBorder="1" applyAlignment="1">
      <alignment vertical="center" wrapText="1"/>
    </xf>
    <xf numFmtId="0" fontId="14" fillId="0" borderId="23" xfId="1" applyFont="1" applyBorder="1" applyAlignment="1">
      <alignment horizontal="center" vertical="top"/>
    </xf>
    <xf numFmtId="0" fontId="13" fillId="0" borderId="23" xfId="1" applyBorder="1" applyAlignment="1">
      <alignment vertical="top"/>
    </xf>
    <xf numFmtId="0" fontId="28" fillId="0" borderId="2" xfId="1" applyFont="1" applyBorder="1" applyAlignment="1">
      <alignment wrapText="1"/>
    </xf>
    <xf numFmtId="0" fontId="13" fillId="0" borderId="2" xfId="1" applyBorder="1" applyAlignment="1">
      <alignment wrapText="1"/>
    </xf>
    <xf numFmtId="0" fontId="14" fillId="0" borderId="20" xfId="1" applyFont="1" applyBorder="1" applyAlignment="1">
      <alignment horizontal="left" vertical="top" wrapText="1"/>
    </xf>
    <xf numFmtId="0" fontId="14" fillId="0" borderId="9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13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4" fillId="0" borderId="21" xfId="1" applyFont="1" applyBorder="1" applyAlignment="1">
      <alignment horizontal="center" vertical="center"/>
    </xf>
    <xf numFmtId="0" fontId="13" fillId="0" borderId="1" xfId="1" applyBorder="1"/>
    <xf numFmtId="0" fontId="14" fillId="0" borderId="1" xfId="1" applyFont="1" applyBorder="1" applyAlignment="1">
      <alignment horizontal="center" wrapText="1"/>
    </xf>
    <xf numFmtId="0" fontId="13" fillId="0" borderId="1" xfId="1" applyBorder="1" applyAlignment="1">
      <alignment horizontal="center" wrapText="1"/>
    </xf>
    <xf numFmtId="0" fontId="14" fillId="0" borderId="23" xfId="1" applyFont="1" applyBorder="1" applyAlignment="1">
      <alignment horizontal="center"/>
    </xf>
    <xf numFmtId="0" fontId="13" fillId="0" borderId="23" xfId="1" applyBorder="1"/>
    <xf numFmtId="0" fontId="14" fillId="4" borderId="21" xfId="1" applyFont="1" applyFill="1" applyBorder="1" applyAlignment="1">
      <alignment horizontal="center" vertical="center"/>
    </xf>
    <xf numFmtId="0" fontId="13" fillId="4" borderId="1" xfId="1" applyFill="1" applyBorder="1"/>
    <xf numFmtId="0" fontId="14" fillId="4" borderId="0" xfId="1" applyFont="1" applyFill="1" applyAlignment="1">
      <alignment wrapText="1"/>
    </xf>
    <xf numFmtId="0" fontId="13" fillId="4" borderId="0" xfId="1" applyFill="1" applyAlignment="1">
      <alignment wrapText="1"/>
    </xf>
    <xf numFmtId="164" fontId="17" fillId="9" borderId="2" xfId="1" applyNumberFormat="1" applyFont="1" applyFill="1" applyBorder="1" applyAlignment="1">
      <alignment horizontal="center" vertical="center" wrapText="1"/>
    </xf>
    <xf numFmtId="164" fontId="26" fillId="9" borderId="16" xfId="1" applyNumberFormat="1" applyFont="1" applyFill="1" applyBorder="1" applyAlignment="1">
      <alignment vertical="center" wrapText="1"/>
    </xf>
    <xf numFmtId="4" fontId="17" fillId="4" borderId="40" xfId="1" applyNumberFormat="1" applyFont="1" applyFill="1" applyBorder="1" applyAlignment="1">
      <alignment horizontal="center" vertical="center"/>
    </xf>
    <xf numFmtId="4" fontId="17" fillId="4" borderId="36" xfId="1" applyNumberFormat="1" applyFont="1" applyFill="1" applyBorder="1" applyAlignment="1">
      <alignment horizontal="center" vertical="center"/>
    </xf>
    <xf numFmtId="4" fontId="17" fillId="5" borderId="41" xfId="1" applyNumberFormat="1" applyFont="1" applyFill="1" applyBorder="1" applyAlignment="1">
      <alignment horizontal="center" vertical="center"/>
    </xf>
    <xf numFmtId="4" fontId="17" fillId="5" borderId="37" xfId="1" applyNumberFormat="1" applyFont="1" applyFill="1" applyBorder="1" applyAlignment="1">
      <alignment horizontal="center" vertical="center"/>
    </xf>
    <xf numFmtId="4" fontId="14" fillId="4" borderId="44" xfId="1" applyNumberFormat="1" applyFont="1" applyFill="1" applyBorder="1" applyAlignment="1">
      <alignment horizontal="center" vertical="center"/>
    </xf>
    <xf numFmtId="0" fontId="13" fillId="4" borderId="44" xfId="1" applyFill="1" applyBorder="1" applyAlignment="1">
      <alignment horizontal="center" vertical="center"/>
    </xf>
    <xf numFmtId="0" fontId="26" fillId="0" borderId="8" xfId="1" applyFont="1" applyBorder="1" applyAlignment="1">
      <alignment horizontal="left" vertical="center" wrapText="1"/>
    </xf>
    <xf numFmtId="0" fontId="26" fillId="0" borderId="8" xfId="1" applyFont="1" applyBorder="1" applyAlignment="1">
      <alignment horizontal="left" wrapText="1"/>
    </xf>
    <xf numFmtId="0" fontId="14" fillId="4" borderId="11" xfId="1" applyFont="1" applyFill="1" applyBorder="1" applyAlignment="1">
      <alignment horizontal="right" wrapText="1"/>
    </xf>
    <xf numFmtId="0" fontId="13" fillId="4" borderId="12" xfId="1" applyFill="1" applyBorder="1" applyAlignment="1">
      <alignment wrapText="1"/>
    </xf>
    <xf numFmtId="0" fontId="18" fillId="4" borderId="13" xfId="1" applyFont="1" applyFill="1" applyBorder="1" applyAlignment="1">
      <alignment horizontal="left" wrapText="1"/>
    </xf>
    <xf numFmtId="0" fontId="18" fillId="4" borderId="0" xfId="1" applyFont="1" applyFill="1" applyAlignment="1">
      <alignment horizontal="left" wrapText="1"/>
    </xf>
    <xf numFmtId="0" fontId="15" fillId="8" borderId="10" xfId="1" applyFont="1" applyFill="1" applyBorder="1" applyAlignment="1">
      <alignment horizontal="center" vertical="center" wrapText="1"/>
    </xf>
    <xf numFmtId="0" fontId="15" fillId="8" borderId="11" xfId="1" applyFont="1" applyFill="1" applyBorder="1" applyAlignment="1">
      <alignment horizontal="center" vertical="center" wrapText="1"/>
    </xf>
    <xf numFmtId="0" fontId="15" fillId="8" borderId="12" xfId="1" applyFont="1" applyFill="1" applyBorder="1" applyAlignment="1">
      <alignment horizontal="center" vertical="center" wrapText="1"/>
    </xf>
    <xf numFmtId="0" fontId="15" fillId="8" borderId="22" xfId="1" applyFont="1" applyFill="1" applyBorder="1" applyAlignment="1">
      <alignment horizontal="center" vertical="center" wrapText="1"/>
    </xf>
    <xf numFmtId="0" fontId="15" fillId="8" borderId="23" xfId="1" applyFont="1" applyFill="1" applyBorder="1" applyAlignment="1">
      <alignment horizontal="center" vertical="center" wrapText="1"/>
    </xf>
    <xf numFmtId="0" fontId="15" fillId="8" borderId="24" xfId="1" applyFont="1" applyFill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4" fillId="0" borderId="42" xfId="1" quotePrefix="1" applyFont="1" applyBorder="1" applyAlignment="1">
      <alignment horizontal="center" vertical="center"/>
    </xf>
    <xf numFmtId="0" fontId="22" fillId="0" borderId="3" xfId="3" applyFont="1" applyBorder="1" applyAlignment="1">
      <alignment horizontal="center" vertical="center" wrapText="1"/>
    </xf>
    <xf numFmtId="0" fontId="13" fillId="0" borderId="27" xfId="1" applyBorder="1"/>
    <xf numFmtId="4" fontId="17" fillId="7" borderId="0" xfId="1" applyNumberFormat="1" applyFont="1" applyFill="1" applyAlignment="1">
      <alignment horizontal="center" vertical="center"/>
    </xf>
    <xf numFmtId="164" fontId="14" fillId="4" borderId="2" xfId="1" applyNumberFormat="1" applyFont="1" applyFill="1" applyBorder="1" applyAlignment="1">
      <alignment horizontal="center" vertical="center" wrapText="1"/>
    </xf>
    <xf numFmtId="164" fontId="13" fillId="4" borderId="16" xfId="1" applyNumberFormat="1" applyFill="1" applyBorder="1" applyAlignment="1">
      <alignment vertical="center" wrapText="1"/>
    </xf>
    <xf numFmtId="4" fontId="41" fillId="0" borderId="13" xfId="1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12" fillId="0" borderId="9" xfId="0" applyNumberFormat="1" applyFont="1" applyFill="1" applyBorder="1" applyAlignment="1" applyProtection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0" fillId="0" borderId="2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3" xr:uid="{74FAFCC5-F52E-47FF-8CB9-D61295660228}"/>
    <cellStyle name="Обычный 2 5" xfId="2" xr:uid="{58A13F30-2E66-46B6-82C2-10CC1C685E0A}"/>
    <cellStyle name="Обычный 3 4" xfId="1" xr:uid="{6E87C359-0910-4C5B-9563-CE4240DF2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9EE0-00F2-4EB2-B9DD-DD9EF7C58BF4}">
  <sheetPr>
    <pageSetUpPr fitToPage="1"/>
  </sheetPr>
  <dimension ref="A1:O65"/>
  <sheetViews>
    <sheetView zoomScale="85" zoomScaleNormal="85" workbookViewId="0">
      <selection activeCell="G16" sqref="G16"/>
    </sheetView>
  </sheetViews>
  <sheetFormatPr defaultColWidth="8.85546875" defaultRowHeight="12.75" x14ac:dyDescent="0.2"/>
  <cols>
    <col min="1" max="1" width="3.85546875" style="30" customWidth="1"/>
    <col min="2" max="2" width="27.85546875" style="31" customWidth="1"/>
    <col min="3" max="3" width="90.28515625" style="32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2" customWidth="1"/>
    <col min="11" max="13" width="8.85546875" style="32"/>
    <col min="14" max="14" width="43.5703125" style="32" customWidth="1"/>
    <col min="15" max="16384" width="8.85546875" style="32"/>
  </cols>
  <sheetData>
    <row r="1" spans="1:15" ht="83.45" customHeight="1" x14ac:dyDescent="0.2"/>
    <row r="2" spans="1:15" ht="25.9" customHeight="1" x14ac:dyDescent="0.2">
      <c r="A2" s="197" t="s">
        <v>163</v>
      </c>
      <c r="B2" s="197"/>
      <c r="C2" s="197"/>
      <c r="D2" s="197"/>
      <c r="E2" s="197"/>
      <c r="F2" s="197"/>
      <c r="G2" s="197"/>
      <c r="H2" s="197"/>
      <c r="I2" s="197"/>
    </row>
    <row r="3" spans="1:15" ht="13.5" thickBot="1" x14ac:dyDescent="0.25"/>
    <row r="4" spans="1:15" ht="27" customHeight="1" x14ac:dyDescent="0.2">
      <c r="A4" s="33"/>
      <c r="B4" s="34"/>
      <c r="C4" s="35"/>
      <c r="D4" s="35"/>
      <c r="E4" s="35"/>
      <c r="F4" s="35"/>
      <c r="G4" s="35"/>
      <c r="H4" s="198" t="s">
        <v>164</v>
      </c>
      <c r="I4" s="199"/>
    </row>
    <row r="5" spans="1:15" ht="27.75" customHeight="1" x14ac:dyDescent="0.2">
      <c r="A5" s="200" t="s">
        <v>165</v>
      </c>
      <c r="B5" s="201"/>
      <c r="C5" s="201"/>
      <c r="D5" s="201"/>
      <c r="E5" s="201"/>
      <c r="F5" s="201"/>
      <c r="G5" s="201"/>
      <c r="H5" s="201"/>
      <c r="I5" s="202"/>
      <c r="K5" s="36"/>
      <c r="L5" s="36"/>
      <c r="M5" s="36"/>
      <c r="N5" s="36"/>
    </row>
    <row r="6" spans="1:15" ht="33.75" customHeight="1" x14ac:dyDescent="0.2">
      <c r="A6" s="203" t="s">
        <v>166</v>
      </c>
      <c r="B6" s="204"/>
      <c r="C6" s="205" t="s">
        <v>167</v>
      </c>
      <c r="D6" s="205"/>
      <c r="E6" s="205"/>
      <c r="F6" s="205"/>
      <c r="G6" s="205"/>
      <c r="H6" s="205"/>
      <c r="I6" s="206"/>
      <c r="K6" s="36"/>
      <c r="L6" s="36"/>
      <c r="M6" s="36"/>
      <c r="N6" s="36"/>
    </row>
    <row r="7" spans="1:15" ht="18.75" x14ac:dyDescent="0.3">
      <c r="A7" s="195" t="s">
        <v>168</v>
      </c>
      <c r="B7" s="196"/>
      <c r="C7" s="37"/>
      <c r="D7" s="37"/>
      <c r="E7" s="37"/>
      <c r="F7" s="38"/>
      <c r="G7" s="38"/>
      <c r="H7" s="38"/>
      <c r="I7" s="39"/>
      <c r="J7" s="40"/>
      <c r="K7" s="41"/>
      <c r="L7" s="42"/>
      <c r="M7" s="42"/>
      <c r="N7" s="42"/>
      <c r="O7" s="42"/>
    </row>
    <row r="8" spans="1:15" ht="18.75" x14ac:dyDescent="0.3">
      <c r="A8" s="43"/>
      <c r="B8" s="44"/>
      <c r="C8" s="45"/>
      <c r="D8" s="45"/>
      <c r="E8" s="45"/>
      <c r="F8" s="46"/>
      <c r="G8" s="46"/>
      <c r="H8" s="46"/>
      <c r="I8" s="47"/>
      <c r="J8" s="40"/>
      <c r="K8" s="41"/>
      <c r="L8" s="42"/>
      <c r="M8" s="42"/>
      <c r="N8" s="42"/>
      <c r="O8" s="42"/>
    </row>
    <row r="9" spans="1:15" ht="15.75" x14ac:dyDescent="0.25">
      <c r="A9" s="211" t="s">
        <v>169</v>
      </c>
      <c r="B9" s="212"/>
      <c r="C9" s="48" t="s">
        <v>170</v>
      </c>
      <c r="I9" s="49"/>
      <c r="J9" s="40"/>
      <c r="K9" s="50"/>
      <c r="L9" s="50"/>
      <c r="M9" s="50"/>
      <c r="N9" s="50"/>
      <c r="O9" s="50"/>
    </row>
    <row r="10" spans="1:15" ht="18.75" x14ac:dyDescent="0.3">
      <c r="A10" s="211" t="s">
        <v>171</v>
      </c>
      <c r="B10" s="212"/>
      <c r="C10" s="51">
        <v>7709918820</v>
      </c>
      <c r="D10" s="37"/>
      <c r="E10" s="37"/>
      <c r="H10" s="52"/>
      <c r="I10" s="49"/>
      <c r="J10" s="40"/>
      <c r="K10" s="50"/>
      <c r="L10" s="50"/>
      <c r="M10" s="50"/>
      <c r="N10" s="50"/>
      <c r="O10" s="50"/>
    </row>
    <row r="11" spans="1:15" ht="18.75" x14ac:dyDescent="0.3">
      <c r="A11" s="53"/>
      <c r="B11" s="54"/>
      <c r="C11" s="52" t="s">
        <v>172</v>
      </c>
      <c r="D11" s="37"/>
      <c r="E11" s="37"/>
      <c r="H11" s="52"/>
      <c r="I11" s="49"/>
      <c r="J11" s="40"/>
      <c r="K11" s="50"/>
      <c r="L11" s="50"/>
      <c r="M11" s="50"/>
      <c r="N11" s="50"/>
      <c r="O11" s="50"/>
    </row>
    <row r="12" spans="1:15" x14ac:dyDescent="0.2">
      <c r="A12" s="55"/>
      <c r="I12" s="49"/>
    </row>
    <row r="13" spans="1:15" ht="27.75" customHeight="1" x14ac:dyDescent="0.2">
      <c r="A13" s="56" t="s">
        <v>173</v>
      </c>
      <c r="B13" s="57" t="s">
        <v>174</v>
      </c>
      <c r="C13" s="58" t="s">
        <v>175</v>
      </c>
      <c r="D13" s="58"/>
      <c r="E13" s="58"/>
      <c r="F13" s="213" t="s">
        <v>176</v>
      </c>
      <c r="G13" s="213"/>
      <c r="H13" s="213"/>
      <c r="I13" s="214"/>
    </row>
    <row r="14" spans="1:15" ht="30" customHeight="1" x14ac:dyDescent="0.2">
      <c r="A14" s="215">
        <v>1</v>
      </c>
      <c r="B14" s="218" t="s">
        <v>177</v>
      </c>
      <c r="C14" s="59" t="s">
        <v>178</v>
      </c>
      <c r="D14" s="59" t="s">
        <v>179</v>
      </c>
      <c r="E14" s="59" t="s">
        <v>180</v>
      </c>
      <c r="F14" s="60" t="s">
        <v>181</v>
      </c>
      <c r="G14" s="60" t="s">
        <v>182</v>
      </c>
      <c r="H14" s="60" t="s">
        <v>183</v>
      </c>
      <c r="I14" s="61" t="s">
        <v>11</v>
      </c>
    </row>
    <row r="15" spans="1:15" ht="15" x14ac:dyDescent="0.2">
      <c r="A15" s="216"/>
      <c r="B15" s="218"/>
      <c r="C15" s="220" t="s">
        <v>184</v>
      </c>
      <c r="D15" s="220"/>
      <c r="E15" s="220"/>
      <c r="F15" s="220"/>
      <c r="G15" s="220"/>
      <c r="H15" s="220"/>
      <c r="I15" s="221"/>
    </row>
    <row r="16" spans="1:15" ht="15.75" x14ac:dyDescent="0.25">
      <c r="A16" s="216"/>
      <c r="B16" s="218"/>
      <c r="C16" s="62" t="s">
        <v>185</v>
      </c>
      <c r="D16" s="63" t="s">
        <v>186</v>
      </c>
      <c r="E16" s="64" t="s">
        <v>187</v>
      </c>
      <c r="F16" s="65">
        <f>'[1]вход-выход'!H4/1.2</f>
        <v>208721452.15000001</v>
      </c>
      <c r="G16" s="65">
        <f>'[1]вход-выход'!L4/1.2</f>
        <v>229784353.21000001</v>
      </c>
      <c r="H16" s="65">
        <f>'[1]вход-выход'!D4/1.2</f>
        <v>0</v>
      </c>
      <c r="I16" s="66">
        <f>SUM(F16:H16)</f>
        <v>438505805.36000001</v>
      </c>
    </row>
    <row r="17" spans="1:9" ht="15.75" x14ac:dyDescent="0.25">
      <c r="A17" s="216"/>
      <c r="B17" s="218"/>
      <c r="C17" s="62" t="s">
        <v>188</v>
      </c>
      <c r="D17" s="63" t="s">
        <v>189</v>
      </c>
      <c r="E17" s="64" t="s">
        <v>187</v>
      </c>
      <c r="F17" s="65">
        <f>'[1]вход-выход'!H5/1.2</f>
        <v>3668490</v>
      </c>
      <c r="G17" s="65">
        <f>'[1]вход-выход'!L5/1.2</f>
        <v>6948068.1500000004</v>
      </c>
      <c r="H17" s="65">
        <f>'[1]вход-выход'!D5/1.2</f>
        <v>0</v>
      </c>
      <c r="I17" s="66">
        <f t="shared" ref="I17:I40" si="0">SUM(F17:H17)</f>
        <v>10616558.15</v>
      </c>
    </row>
    <row r="18" spans="1:9" ht="15.75" x14ac:dyDescent="0.25">
      <c r="A18" s="216"/>
      <c r="B18" s="218"/>
      <c r="C18" s="62" t="s">
        <v>190</v>
      </c>
      <c r="D18" s="63" t="s">
        <v>191</v>
      </c>
      <c r="E18" s="64" t="s">
        <v>187</v>
      </c>
      <c r="F18" s="65">
        <f>'[1]вход-выход'!H6/1.2</f>
        <v>6867423.0700000003</v>
      </c>
      <c r="G18" s="65">
        <f>'[1]вход-выход'!L6/1.2</f>
        <v>10880105.720000001</v>
      </c>
      <c r="H18" s="65">
        <f>'[1]вход-выход'!D6/1.2</f>
        <v>510450</v>
      </c>
      <c r="I18" s="66">
        <f t="shared" si="0"/>
        <v>18257978.789999999</v>
      </c>
    </row>
    <row r="19" spans="1:9" ht="15.75" x14ac:dyDescent="0.25">
      <c r="A19" s="216"/>
      <c r="B19" s="218"/>
      <c r="C19" s="62" t="s">
        <v>192</v>
      </c>
      <c r="D19" s="63" t="s">
        <v>193</v>
      </c>
      <c r="E19" s="64" t="s">
        <v>187</v>
      </c>
      <c r="F19" s="65">
        <f>'[1]вход-выход'!H7/1.2</f>
        <v>59666666.670000002</v>
      </c>
      <c r="G19" s="65">
        <f>'[1]вход-выход'!L7/1.2</f>
        <v>5104500</v>
      </c>
      <c r="H19" s="65">
        <f>'[1]вход-выход'!D7/1.2</f>
        <v>0</v>
      </c>
      <c r="I19" s="66">
        <f t="shared" si="0"/>
        <v>64771166.670000002</v>
      </c>
    </row>
    <row r="20" spans="1:9" ht="15.75" x14ac:dyDescent="0.25">
      <c r="A20" s="216"/>
      <c r="B20" s="218"/>
      <c r="C20" s="62" t="s">
        <v>194</v>
      </c>
      <c r="D20" s="63" t="s">
        <v>195</v>
      </c>
      <c r="E20" s="64" t="s">
        <v>187</v>
      </c>
      <c r="F20" s="65">
        <f>'[1]вход-выход'!H8/1.2</f>
        <v>44000000</v>
      </c>
      <c r="G20" s="65">
        <f>'[1]вход-выход'!L8/1.2</f>
        <v>10805522.08</v>
      </c>
      <c r="H20" s="65">
        <f>'[1]вход-выход'!D8/1.2</f>
        <v>1174035</v>
      </c>
      <c r="I20" s="66">
        <f t="shared" si="0"/>
        <v>55979557.079999998</v>
      </c>
    </row>
    <row r="21" spans="1:9" ht="15.75" x14ac:dyDescent="0.25">
      <c r="A21" s="216"/>
      <c r="B21" s="218"/>
      <c r="C21" s="62" t="s">
        <v>196</v>
      </c>
      <c r="D21" s="63" t="s">
        <v>197</v>
      </c>
      <c r="E21" s="64" t="s">
        <v>187</v>
      </c>
      <c r="F21" s="65">
        <f>'[1]вход-выход'!H9/1.2</f>
        <v>20596910</v>
      </c>
      <c r="G21" s="65">
        <f>'[1]вход-выход'!L9/1.2</f>
        <v>1361200</v>
      </c>
      <c r="H21" s="65">
        <f>'[1]вход-выход'!D9/1.2</f>
        <v>510450</v>
      </c>
      <c r="I21" s="66">
        <f t="shared" si="0"/>
        <v>22468560</v>
      </c>
    </row>
    <row r="22" spans="1:9" ht="15.75" x14ac:dyDescent="0.25">
      <c r="A22" s="216"/>
      <c r="B22" s="218"/>
      <c r="C22" s="62" t="s">
        <v>198</v>
      </c>
      <c r="D22" s="63" t="s">
        <v>199</v>
      </c>
      <c r="E22" s="64" t="s">
        <v>187</v>
      </c>
      <c r="F22" s="65">
        <f>'[1]вход-выход'!H10/1.2</f>
        <v>15412958.859999999</v>
      </c>
      <c r="G22" s="65">
        <f>'[1]вход-выход'!L10/1.2</f>
        <v>15047213.189999999</v>
      </c>
      <c r="H22" s="65">
        <f>'[1]вход-выход'!D10/1.2</f>
        <v>0</v>
      </c>
      <c r="I22" s="66">
        <f t="shared" si="0"/>
        <v>30460172.050000001</v>
      </c>
    </row>
    <row r="23" spans="1:9" ht="15.75" x14ac:dyDescent="0.25">
      <c r="A23" s="216"/>
      <c r="B23" s="218"/>
      <c r="C23" s="62" t="s">
        <v>200</v>
      </c>
      <c r="D23" s="63" t="s">
        <v>201</v>
      </c>
      <c r="E23" s="64" t="s">
        <v>187</v>
      </c>
      <c r="F23" s="65">
        <f>'[1]вход-выход'!H11/1.2</f>
        <v>3300000</v>
      </c>
      <c r="G23" s="65">
        <f>'[1]вход-выход'!L11/1.2</f>
        <v>3848225.84</v>
      </c>
      <c r="H23" s="65">
        <f>'[1]вход-выход'!D11/1.2</f>
        <v>0</v>
      </c>
      <c r="I23" s="66">
        <f t="shared" si="0"/>
        <v>7148225.8399999999</v>
      </c>
    </row>
    <row r="24" spans="1:9" ht="15.75" x14ac:dyDescent="0.25">
      <c r="A24" s="216"/>
      <c r="B24" s="218"/>
      <c r="C24" s="62" t="s">
        <v>202</v>
      </c>
      <c r="D24" s="63" t="s">
        <v>203</v>
      </c>
      <c r="E24" s="64" t="s">
        <v>187</v>
      </c>
      <c r="F24" s="65">
        <f>'[1]вход-выход'!H12/1.2</f>
        <v>2100000</v>
      </c>
      <c r="G24" s="65">
        <f>'[1]вход-выход'!L12/1.2</f>
        <v>2041800</v>
      </c>
      <c r="H24" s="65">
        <f>'[1]вход-выход'!D12/1.2</f>
        <v>0</v>
      </c>
      <c r="I24" s="66">
        <f t="shared" si="0"/>
        <v>4141800</v>
      </c>
    </row>
    <row r="25" spans="1:9" ht="15.75" x14ac:dyDescent="0.25">
      <c r="A25" s="216"/>
      <c r="B25" s="218"/>
      <c r="C25" s="62" t="s">
        <v>204</v>
      </c>
      <c r="D25" s="63" t="s">
        <v>205</v>
      </c>
      <c r="E25" s="64" t="s">
        <v>187</v>
      </c>
      <c r="F25" s="65">
        <f>'[1]вход-выход'!H13/1.2</f>
        <v>0</v>
      </c>
      <c r="G25" s="65">
        <f>'[1]вход-выход'!L13/1.2</f>
        <v>0</v>
      </c>
      <c r="H25" s="65">
        <f>'[1]вход-выход'!D13/1.2</f>
        <v>0</v>
      </c>
      <c r="I25" s="66">
        <f t="shared" si="0"/>
        <v>0</v>
      </c>
    </row>
    <row r="26" spans="1:9" ht="15.75" x14ac:dyDescent="0.25">
      <c r="A26" s="216"/>
      <c r="B26" s="218"/>
      <c r="C26" s="62" t="s">
        <v>206</v>
      </c>
      <c r="D26" s="63" t="s">
        <v>207</v>
      </c>
      <c r="E26" s="64" t="s">
        <v>187</v>
      </c>
      <c r="F26" s="65">
        <f>'[1]вход-выход'!H14/1.2</f>
        <v>72000</v>
      </c>
      <c r="G26" s="65">
        <f>'[1]вход-выход'!L14/1.2</f>
        <v>68060</v>
      </c>
      <c r="H26" s="65">
        <f>'[1]вход-выход'!D14/1.2</f>
        <v>0</v>
      </c>
      <c r="I26" s="66">
        <f t="shared" si="0"/>
        <v>140060</v>
      </c>
    </row>
    <row r="27" spans="1:9" ht="15.75" x14ac:dyDescent="0.25">
      <c r="A27" s="216"/>
      <c r="B27" s="218"/>
      <c r="C27" s="62" t="s">
        <v>208</v>
      </c>
      <c r="D27" s="63" t="s">
        <v>209</v>
      </c>
      <c r="E27" s="64" t="s">
        <v>187</v>
      </c>
      <c r="F27" s="65">
        <f>'[1]вход-выход'!H15/1.2</f>
        <v>5300</v>
      </c>
      <c r="G27" s="65">
        <f>'[1]вход-выход'!L15/1.2</f>
        <v>17015</v>
      </c>
      <c r="H27" s="65">
        <f>'[1]вход-выход'!D15/1.2</f>
        <v>0</v>
      </c>
      <c r="I27" s="66">
        <f t="shared" si="0"/>
        <v>22315</v>
      </c>
    </row>
    <row r="28" spans="1:9" ht="15.75" x14ac:dyDescent="0.25">
      <c r="A28" s="216"/>
      <c r="B28" s="218"/>
      <c r="C28" s="62" t="s">
        <v>210</v>
      </c>
      <c r="D28" s="63" t="s">
        <v>211</v>
      </c>
      <c r="E28" s="64" t="s">
        <v>187</v>
      </c>
      <c r="F28" s="65">
        <f>'[1]вход-выход'!H16/1.2</f>
        <v>195000</v>
      </c>
      <c r="G28" s="65">
        <f>'[1]вход-выход'!L16/1.2</f>
        <v>68060</v>
      </c>
      <c r="H28" s="65">
        <f>'[1]вход-выход'!D16/1.2</f>
        <v>0</v>
      </c>
      <c r="I28" s="66">
        <f t="shared" si="0"/>
        <v>263060</v>
      </c>
    </row>
    <row r="29" spans="1:9" ht="15.75" x14ac:dyDescent="0.25">
      <c r="A29" s="216"/>
      <c r="B29" s="218"/>
      <c r="C29" s="62" t="s">
        <v>212</v>
      </c>
      <c r="D29" s="63" t="s">
        <v>213</v>
      </c>
      <c r="E29" s="64" t="s">
        <v>187</v>
      </c>
      <c r="F29" s="65">
        <f>'[1]вход-выход'!H17/1.2</f>
        <v>2300000</v>
      </c>
      <c r="G29" s="65">
        <f>'[1]вход-выход'!L17/1.2</f>
        <v>255225</v>
      </c>
      <c r="H29" s="65">
        <f>'[1]вход-выход'!D17/1.2</f>
        <v>204180</v>
      </c>
      <c r="I29" s="66">
        <f t="shared" si="0"/>
        <v>2759405</v>
      </c>
    </row>
    <row r="30" spans="1:9" ht="15.75" x14ac:dyDescent="0.25">
      <c r="A30" s="216"/>
      <c r="B30" s="218"/>
      <c r="C30" s="67" t="s">
        <v>214</v>
      </c>
      <c r="D30" s="63" t="s">
        <v>215</v>
      </c>
      <c r="E30" s="64" t="s">
        <v>187</v>
      </c>
      <c r="F30" s="65">
        <f>'[1]вход-выход'!H18/1.2</f>
        <v>386250</v>
      </c>
      <c r="G30" s="65">
        <f>'[1]вход-выход'!L18/1.2</f>
        <v>1011682.97</v>
      </c>
      <c r="H30" s="65">
        <f>'[1]вход-выход'!D18/1.2</f>
        <v>0</v>
      </c>
      <c r="I30" s="66">
        <f t="shared" si="0"/>
        <v>1397932.97</v>
      </c>
    </row>
    <row r="31" spans="1:9" ht="15.75" x14ac:dyDescent="0.25">
      <c r="A31" s="216"/>
      <c r="B31" s="218"/>
      <c r="C31" s="62" t="s">
        <v>216</v>
      </c>
      <c r="D31" s="63" t="s">
        <v>217</v>
      </c>
      <c r="E31" s="64" t="s">
        <v>187</v>
      </c>
      <c r="F31" s="65">
        <f>'[1]вход-выход'!H19/1.2</f>
        <v>3100503.73</v>
      </c>
      <c r="G31" s="65">
        <f>'[1]вход-выход'!L19/1.2</f>
        <v>3335053.9</v>
      </c>
      <c r="H31" s="65">
        <f>'[1]вход-выход'!D19/1.2</f>
        <v>0</v>
      </c>
      <c r="I31" s="66">
        <f t="shared" si="0"/>
        <v>6435557.6299999999</v>
      </c>
    </row>
    <row r="32" spans="1:9" ht="15.75" x14ac:dyDescent="0.25">
      <c r="A32" s="216"/>
      <c r="B32" s="218"/>
      <c r="C32" s="62" t="s">
        <v>218</v>
      </c>
      <c r="D32" s="63" t="s">
        <v>219</v>
      </c>
      <c r="E32" s="64" t="s">
        <v>187</v>
      </c>
      <c r="F32" s="65">
        <f>'[1]вход-выход'!H20/1.2</f>
        <v>0</v>
      </c>
      <c r="G32" s="65">
        <f>'[1]вход-выход'!L20/1.2</f>
        <v>0</v>
      </c>
      <c r="H32" s="65">
        <f>'[1]вход-выход'!D20/1.2</f>
        <v>0</v>
      </c>
      <c r="I32" s="66">
        <f t="shared" si="0"/>
        <v>0</v>
      </c>
    </row>
    <row r="33" spans="1:10" ht="15.75" x14ac:dyDescent="0.25">
      <c r="A33" s="216"/>
      <c r="B33" s="218"/>
      <c r="C33" s="62" t="s">
        <v>220</v>
      </c>
      <c r="D33" s="63" t="s">
        <v>221</v>
      </c>
      <c r="E33" s="64" t="s">
        <v>187</v>
      </c>
      <c r="F33" s="65">
        <f>'[1]вход-выход'!H21/1.2</f>
        <v>3479906.54</v>
      </c>
      <c r="G33" s="65">
        <f>'[1]вход-выход'!L21/1.2</f>
        <v>2887297.95</v>
      </c>
      <c r="H33" s="65">
        <f>'[1]вход-выход'!D21/1.2</f>
        <v>0</v>
      </c>
      <c r="I33" s="66">
        <f t="shared" si="0"/>
        <v>6367204.4900000002</v>
      </c>
    </row>
    <row r="34" spans="1:10" ht="15.75" x14ac:dyDescent="0.25">
      <c r="A34" s="216"/>
      <c r="B34" s="218"/>
      <c r="C34" s="62" t="s">
        <v>222</v>
      </c>
      <c r="D34" s="63" t="s">
        <v>223</v>
      </c>
      <c r="E34" s="64" t="s">
        <v>187</v>
      </c>
      <c r="F34" s="65">
        <f>'[1]вход-выход'!H22/1.2</f>
        <v>8382002.96</v>
      </c>
      <c r="G34" s="65">
        <f>'[1]вход-выход'!L22/1.2</f>
        <v>11204163.67</v>
      </c>
      <c r="H34" s="65">
        <f>'[1]вход-выход'!D22/1.2</f>
        <v>0</v>
      </c>
      <c r="I34" s="66">
        <f t="shared" si="0"/>
        <v>19586166.629999999</v>
      </c>
    </row>
    <row r="35" spans="1:10" ht="15.75" x14ac:dyDescent="0.25">
      <c r="A35" s="216"/>
      <c r="B35" s="218"/>
      <c r="C35" s="62" t="s">
        <v>224</v>
      </c>
      <c r="D35" s="63" t="s">
        <v>225</v>
      </c>
      <c r="E35" s="64" t="s">
        <v>187</v>
      </c>
      <c r="F35" s="65">
        <f>'[1]вход-выход'!H23/1.2</f>
        <v>0</v>
      </c>
      <c r="G35" s="65">
        <f>'[1]вход-выход'!L23/1.2</f>
        <v>0</v>
      </c>
      <c r="H35" s="65">
        <f>'[1]вход-выход'!D23/1.2</f>
        <v>0</v>
      </c>
      <c r="I35" s="66">
        <f t="shared" si="0"/>
        <v>0</v>
      </c>
    </row>
    <row r="36" spans="1:10" ht="15.75" x14ac:dyDescent="0.25">
      <c r="A36" s="216"/>
      <c r="B36" s="218"/>
      <c r="C36" s="62" t="s">
        <v>226</v>
      </c>
      <c r="D36" s="63" t="s">
        <v>227</v>
      </c>
      <c r="E36" s="64" t="s">
        <v>187</v>
      </c>
      <c r="F36" s="65">
        <f>'[1]вход-выход'!H24/1.2</f>
        <v>5067180.29</v>
      </c>
      <c r="G36" s="65">
        <f>'[1]вход-выход'!L24/1.2</f>
        <v>5145920.38</v>
      </c>
      <c r="H36" s="65">
        <f>'[1]вход-выход'!D24/1.2</f>
        <v>0</v>
      </c>
      <c r="I36" s="66">
        <f t="shared" si="0"/>
        <v>10213100.67</v>
      </c>
    </row>
    <row r="37" spans="1:10" ht="15.75" x14ac:dyDescent="0.25">
      <c r="A37" s="216"/>
      <c r="B37" s="218"/>
      <c r="C37" s="67" t="s">
        <v>228</v>
      </c>
      <c r="D37" s="63" t="s">
        <v>229</v>
      </c>
      <c r="E37" s="64" t="s">
        <v>187</v>
      </c>
      <c r="F37" s="65">
        <f>'[1]вход-выход'!H25/1.2</f>
        <v>10088250</v>
      </c>
      <c r="G37" s="65">
        <f>'[1]вход-выход'!L25/1.2</f>
        <v>749085.38</v>
      </c>
      <c r="H37" s="65">
        <f>'[1]вход-выход'!D25/1.2</f>
        <v>0</v>
      </c>
      <c r="I37" s="66">
        <f t="shared" si="0"/>
        <v>10837335.380000001</v>
      </c>
    </row>
    <row r="38" spans="1:10" ht="15.75" x14ac:dyDescent="0.25">
      <c r="A38" s="216"/>
      <c r="B38" s="218"/>
      <c r="C38" s="67" t="s">
        <v>230</v>
      </c>
      <c r="D38" s="63" t="s">
        <v>231</v>
      </c>
      <c r="E38" s="64" t="s">
        <v>187</v>
      </c>
      <c r="F38" s="65">
        <f>'[1]вход-выход'!H26/1.2</f>
        <v>4782400</v>
      </c>
      <c r="G38" s="65">
        <f>'[1]вход-выход'!L26/1.2</f>
        <v>2823405.29</v>
      </c>
      <c r="H38" s="65">
        <f>'[1]вход-выход'!D26/1.2</f>
        <v>0</v>
      </c>
      <c r="I38" s="66">
        <f t="shared" si="0"/>
        <v>7605805.29</v>
      </c>
    </row>
    <row r="39" spans="1:10" ht="15.75" x14ac:dyDescent="0.25">
      <c r="A39" s="216"/>
      <c r="B39" s="218"/>
      <c r="C39" s="67" t="s">
        <v>232</v>
      </c>
      <c r="D39" s="63" t="s">
        <v>233</v>
      </c>
      <c r="E39" s="64" t="s">
        <v>187</v>
      </c>
      <c r="F39" s="65">
        <f>'[1]вход-выход'!H27/1.2</f>
        <v>7229910.5099999998</v>
      </c>
      <c r="G39" s="65">
        <f>'[1]вход-выход'!L27/1.2</f>
        <v>2880919.98</v>
      </c>
      <c r="H39" s="65">
        <f>'[1]вход-выход'!D27/1.2</f>
        <v>0</v>
      </c>
      <c r="I39" s="66">
        <f t="shared" si="0"/>
        <v>10110830.49</v>
      </c>
    </row>
    <row r="40" spans="1:10" ht="15.75" x14ac:dyDescent="0.25">
      <c r="A40" s="216"/>
      <c r="B40" s="218"/>
      <c r="C40" s="67" t="s">
        <v>234</v>
      </c>
      <c r="D40" s="63" t="s">
        <v>235</v>
      </c>
      <c r="E40" s="64" t="s">
        <v>187</v>
      </c>
      <c r="F40" s="65">
        <f>'[1]вход-выход'!H28/1.2</f>
        <v>0</v>
      </c>
      <c r="G40" s="65">
        <f>'[1]вход-выход'!L28/1.2</f>
        <v>0</v>
      </c>
      <c r="H40" s="65">
        <f>'[1]вход-выход'!D28/1.2</f>
        <v>0</v>
      </c>
      <c r="I40" s="66">
        <f t="shared" si="0"/>
        <v>0</v>
      </c>
    </row>
    <row r="41" spans="1:10" ht="15.75" x14ac:dyDescent="0.25">
      <c r="A41" s="217"/>
      <c r="B41" s="219"/>
      <c r="C41" s="67" t="s">
        <v>236</v>
      </c>
      <c r="D41" s="63"/>
      <c r="E41" s="64"/>
      <c r="F41" s="68"/>
      <c r="G41" s="68"/>
      <c r="H41" s="68"/>
      <c r="I41" s="69"/>
    </row>
    <row r="42" spans="1:10" ht="20.25" customHeight="1" x14ac:dyDescent="0.2">
      <c r="A42" s="70">
        <v>2</v>
      </c>
      <c r="B42" s="222" t="s">
        <v>237</v>
      </c>
      <c r="C42" s="223"/>
      <c r="D42" s="223"/>
      <c r="E42" s="223"/>
      <c r="F42" s="223"/>
      <c r="G42" s="223"/>
      <c r="H42" s="223"/>
      <c r="I42" s="66">
        <f>SUM(I16:I41)</f>
        <v>728088597.49000001</v>
      </c>
    </row>
    <row r="43" spans="1:10" ht="17.25" customHeight="1" x14ac:dyDescent="0.2">
      <c r="A43" s="70">
        <v>3</v>
      </c>
      <c r="B43" s="222" t="s">
        <v>238</v>
      </c>
      <c r="C43" s="223"/>
      <c r="D43" s="223"/>
      <c r="E43" s="223"/>
      <c r="F43" s="223"/>
      <c r="G43" s="223"/>
      <c r="H43" s="223"/>
      <c r="I43" s="66">
        <f>I42*0.03</f>
        <v>21842657.920000002</v>
      </c>
    </row>
    <row r="44" spans="1:10" ht="30" customHeight="1" x14ac:dyDescent="0.2">
      <c r="A44" s="70">
        <v>4</v>
      </c>
      <c r="B44" s="224" t="s">
        <v>239</v>
      </c>
      <c r="C44" s="225"/>
      <c r="D44" s="225"/>
      <c r="E44" s="225"/>
      <c r="F44" s="225"/>
      <c r="G44" s="225"/>
      <c r="H44" s="225"/>
      <c r="I44" s="71">
        <f>I42+I43</f>
        <v>749931255.40999997</v>
      </c>
      <c r="J44" s="72" t="s">
        <v>240</v>
      </c>
    </row>
    <row r="45" spans="1:10" ht="30" customHeight="1" x14ac:dyDescent="0.2">
      <c r="A45" s="70">
        <v>5</v>
      </c>
      <c r="B45" s="73" t="s">
        <v>241</v>
      </c>
      <c r="C45" s="226" t="s">
        <v>242</v>
      </c>
      <c r="D45" s="227"/>
      <c r="E45" s="227"/>
      <c r="F45" s="227"/>
      <c r="G45" s="227"/>
      <c r="H45" s="227"/>
      <c r="I45" s="66">
        <f>I44*0.2</f>
        <v>149986251.08000001</v>
      </c>
    </row>
    <row r="46" spans="1:10" ht="22.5" customHeight="1" x14ac:dyDescent="0.2">
      <c r="A46" s="70">
        <v>6</v>
      </c>
      <c r="B46" s="228" t="s">
        <v>243</v>
      </c>
      <c r="C46" s="229"/>
      <c r="D46" s="229"/>
      <c r="E46" s="229"/>
      <c r="F46" s="229"/>
      <c r="G46" s="229"/>
      <c r="H46" s="229"/>
      <c r="I46" s="66">
        <f>I44+I45</f>
        <v>899917506.49000001</v>
      </c>
    </row>
    <row r="47" spans="1:10" ht="42" customHeight="1" x14ac:dyDescent="0.2">
      <c r="A47" s="70">
        <v>7</v>
      </c>
      <c r="B47" s="73" t="s">
        <v>244</v>
      </c>
      <c r="C47" s="207" t="s">
        <v>245</v>
      </c>
      <c r="D47" s="208"/>
      <c r="E47" s="208"/>
      <c r="F47" s="209"/>
      <c r="G47" s="209"/>
      <c r="H47" s="209"/>
      <c r="I47" s="210"/>
      <c r="J47" s="74"/>
    </row>
    <row r="48" spans="1:10" ht="27" customHeight="1" x14ac:dyDescent="0.2">
      <c r="A48" s="70">
        <v>8</v>
      </c>
      <c r="B48" s="73" t="s">
        <v>246</v>
      </c>
      <c r="C48" s="230" t="s">
        <v>247</v>
      </c>
      <c r="D48" s="231"/>
      <c r="E48" s="231"/>
      <c r="F48" s="232" t="s">
        <v>269</v>
      </c>
      <c r="G48" s="232"/>
      <c r="H48" s="232"/>
      <c r="I48" s="210"/>
      <c r="J48" s="98" t="s">
        <v>270</v>
      </c>
    </row>
    <row r="49" spans="1:10" ht="66.75" customHeight="1" x14ac:dyDescent="0.2">
      <c r="A49" s="75">
        <v>9</v>
      </c>
      <c r="B49" s="73" t="s">
        <v>248</v>
      </c>
      <c r="C49" s="230" t="s">
        <v>249</v>
      </c>
      <c r="D49" s="231"/>
      <c r="E49" s="231"/>
      <c r="F49" s="233" t="s">
        <v>250</v>
      </c>
      <c r="G49" s="233"/>
      <c r="H49" s="233"/>
      <c r="I49" s="234"/>
      <c r="J49" s="76"/>
    </row>
    <row r="50" spans="1:10" ht="31.5" customHeight="1" x14ac:dyDescent="0.2">
      <c r="A50" s="75">
        <v>10</v>
      </c>
      <c r="B50" s="73" t="s">
        <v>251</v>
      </c>
      <c r="C50" s="235" t="s">
        <v>252</v>
      </c>
      <c r="D50" s="236"/>
      <c r="E50" s="236"/>
      <c r="F50" s="237" t="s">
        <v>253</v>
      </c>
      <c r="G50" s="237"/>
      <c r="H50" s="237"/>
      <c r="I50" s="238"/>
    </row>
    <row r="51" spans="1:10" ht="55.15" customHeight="1" x14ac:dyDescent="0.2">
      <c r="A51" s="75">
        <v>11</v>
      </c>
      <c r="B51" s="73" t="s">
        <v>254</v>
      </c>
      <c r="C51" s="241"/>
      <c r="D51" s="242"/>
      <c r="E51" s="242"/>
      <c r="F51" s="230" t="s">
        <v>255</v>
      </c>
      <c r="G51" s="230"/>
      <c r="H51" s="230"/>
      <c r="I51" s="238"/>
    </row>
    <row r="52" spans="1:10" x14ac:dyDescent="0.2">
      <c r="A52" s="243"/>
      <c r="B52" s="244"/>
      <c r="C52" s="244"/>
      <c r="F52" s="77"/>
      <c r="G52" s="77"/>
      <c r="H52" s="77"/>
      <c r="I52" s="49"/>
    </row>
    <row r="53" spans="1:10" x14ac:dyDescent="0.2">
      <c r="A53" s="245"/>
      <c r="B53" s="246"/>
      <c r="C53" s="246"/>
      <c r="F53" s="77"/>
      <c r="G53" s="77"/>
      <c r="H53" s="77"/>
      <c r="I53" s="49"/>
    </row>
    <row r="54" spans="1:10" x14ac:dyDescent="0.2">
      <c r="A54" s="247" t="s">
        <v>256</v>
      </c>
      <c r="B54" s="248"/>
      <c r="C54" s="248"/>
      <c r="D54" s="248"/>
      <c r="E54" s="248"/>
      <c r="F54" s="248"/>
      <c r="G54" s="248"/>
      <c r="H54" s="248"/>
      <c r="I54" s="49"/>
    </row>
    <row r="55" spans="1:10" x14ac:dyDescent="0.2">
      <c r="A55" s="55"/>
      <c r="I55" s="49"/>
    </row>
    <row r="56" spans="1:10" ht="15" x14ac:dyDescent="0.25">
      <c r="A56" s="249" t="s">
        <v>257</v>
      </c>
      <c r="B56" s="250"/>
      <c r="D56" s="251" t="s">
        <v>258</v>
      </c>
      <c r="E56" s="252"/>
      <c r="F56" s="252"/>
      <c r="H56" s="78"/>
      <c r="I56" s="49"/>
    </row>
    <row r="57" spans="1:10" s="84" customFormat="1" ht="166.15" customHeight="1" thickBot="1" x14ac:dyDescent="0.25">
      <c r="A57" s="79" t="s">
        <v>259</v>
      </c>
      <c r="B57" s="80"/>
      <c r="C57" s="81"/>
      <c r="D57" s="239" t="s">
        <v>260</v>
      </c>
      <c r="E57" s="240"/>
      <c r="F57" s="240"/>
      <c r="G57" s="81"/>
      <c r="H57" s="82" t="s">
        <v>261</v>
      </c>
      <c r="I57" s="83"/>
    </row>
    <row r="58" spans="1:10" x14ac:dyDescent="0.2">
      <c r="A58" s="72"/>
      <c r="B58" s="85"/>
      <c r="C58" s="52"/>
      <c r="D58" s="52"/>
      <c r="E58" s="52"/>
      <c r="F58" s="52"/>
      <c r="G58" s="52"/>
    </row>
    <row r="59" spans="1:10" x14ac:dyDescent="0.2">
      <c r="A59" s="72"/>
      <c r="B59" s="85"/>
      <c r="C59" s="52"/>
      <c r="D59" s="52"/>
      <c r="E59" s="52"/>
      <c r="F59" s="52"/>
      <c r="G59" s="52"/>
    </row>
    <row r="60" spans="1:10" x14ac:dyDescent="0.2">
      <c r="A60" s="86" t="s">
        <v>262</v>
      </c>
      <c r="B60" s="85"/>
      <c r="C60" s="52"/>
      <c r="D60" s="52"/>
      <c r="E60" s="52"/>
      <c r="F60" s="52"/>
      <c r="G60" s="52"/>
    </row>
    <row r="61" spans="1:10" x14ac:dyDescent="0.2">
      <c r="A61" s="86" t="s">
        <v>263</v>
      </c>
      <c r="B61" s="85"/>
      <c r="C61" s="52"/>
      <c r="D61" s="52"/>
      <c r="E61" s="52"/>
      <c r="F61" s="52"/>
      <c r="G61" s="52"/>
    </row>
    <row r="62" spans="1:10" x14ac:dyDescent="0.2">
      <c r="A62" s="86" t="s">
        <v>264</v>
      </c>
      <c r="B62" s="85"/>
      <c r="C62" s="52"/>
      <c r="D62" s="52"/>
      <c r="E62" s="52"/>
      <c r="F62" s="52"/>
      <c r="G62" s="52"/>
    </row>
    <row r="63" spans="1:10" x14ac:dyDescent="0.2">
      <c r="A63" s="86" t="s">
        <v>265</v>
      </c>
      <c r="B63" s="85"/>
      <c r="C63" s="52"/>
      <c r="D63" s="52"/>
      <c r="E63" s="52"/>
      <c r="F63" s="52"/>
      <c r="G63" s="52"/>
    </row>
    <row r="64" spans="1:10" x14ac:dyDescent="0.2">
      <c r="A64" s="86" t="s">
        <v>266</v>
      </c>
      <c r="B64" s="85"/>
      <c r="C64" s="52"/>
      <c r="D64" s="52"/>
      <c r="E64" s="52"/>
      <c r="F64" s="52"/>
      <c r="G64" s="52"/>
    </row>
    <row r="65" spans="1:7" ht="25.5" x14ac:dyDescent="0.2">
      <c r="A65" s="87"/>
      <c r="B65" s="85" t="s">
        <v>267</v>
      </c>
      <c r="C65" s="52"/>
      <c r="D65" s="52"/>
      <c r="E65" s="52"/>
      <c r="F65" s="52"/>
      <c r="G65" s="52"/>
    </row>
  </sheetData>
  <mergeCells count="32">
    <mergeCell ref="D57:F57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A7:B7"/>
    <mergeCell ref="A2:I2"/>
    <mergeCell ref="H4:I4"/>
    <mergeCell ref="A5:I5"/>
    <mergeCell ref="A6:B6"/>
    <mergeCell ref="C6:I6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917E-DD01-4FBB-A073-8574E91A5342}">
  <sheetPr>
    <tabColor rgb="FFFF0000"/>
  </sheetPr>
  <dimension ref="A1:W61"/>
  <sheetViews>
    <sheetView zoomScale="90" zoomScaleNormal="90" workbookViewId="0">
      <selection activeCell="I38" sqref="I38"/>
    </sheetView>
  </sheetViews>
  <sheetFormatPr defaultColWidth="8.85546875" defaultRowHeight="12.75" x14ac:dyDescent="0.2"/>
  <cols>
    <col min="1" max="1" width="6.7109375" style="30" customWidth="1"/>
    <col min="2" max="2" width="33.1406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33.42578125" style="30" customWidth="1"/>
    <col min="11" max="11" width="18.85546875" style="30" customWidth="1"/>
    <col min="12" max="12" width="15.28515625" style="32" customWidth="1"/>
    <col min="13" max="13" width="24.5703125" style="32" customWidth="1"/>
    <col min="14" max="14" width="24.5703125" style="163" customWidth="1"/>
    <col min="15" max="15" width="17.5703125" style="32" customWidth="1"/>
    <col min="16" max="16" width="32.140625" style="32" customWidth="1"/>
    <col min="17" max="17" width="19.42578125" style="32" customWidth="1"/>
    <col min="18" max="18" width="21.85546875" style="32" customWidth="1"/>
    <col min="19" max="19" width="19.7109375" style="32" customWidth="1"/>
    <col min="20" max="20" width="20.140625" style="32" customWidth="1"/>
    <col min="21" max="21" width="20.28515625" style="32" customWidth="1"/>
    <col min="22" max="22" width="16.28515625" style="32" customWidth="1"/>
    <col min="23" max="23" width="23" style="32" customWidth="1"/>
    <col min="24" max="16384" width="8.85546875" style="32"/>
  </cols>
  <sheetData>
    <row r="1" spans="1:23" ht="27" customHeight="1" x14ac:dyDescent="0.2">
      <c r="A1" s="33"/>
      <c r="B1" s="34"/>
      <c r="C1" s="34"/>
      <c r="D1" s="35"/>
      <c r="E1" s="35"/>
      <c r="F1" s="35"/>
      <c r="G1" s="35"/>
      <c r="H1" s="269" t="s">
        <v>271</v>
      </c>
      <c r="I1" s="270"/>
    </row>
    <row r="2" spans="1:23" ht="27.75" customHeight="1" x14ac:dyDescent="0.2">
      <c r="A2" s="200" t="s">
        <v>165</v>
      </c>
      <c r="B2" s="201"/>
      <c r="C2" s="201"/>
      <c r="D2" s="201"/>
      <c r="E2" s="201"/>
      <c r="F2" s="201"/>
      <c r="G2" s="201"/>
      <c r="H2" s="201"/>
      <c r="I2" s="202"/>
      <c r="K2" s="177"/>
      <c r="L2" s="36"/>
      <c r="M2" s="36"/>
      <c r="N2" s="164"/>
    </row>
    <row r="3" spans="1:23" ht="33.75" customHeight="1" x14ac:dyDescent="0.2">
      <c r="A3" s="203" t="s">
        <v>166</v>
      </c>
      <c r="B3" s="204"/>
      <c r="C3" s="205" t="s">
        <v>167</v>
      </c>
      <c r="D3" s="205"/>
      <c r="E3" s="205"/>
      <c r="F3" s="205"/>
      <c r="G3" s="205"/>
      <c r="H3" s="205"/>
      <c r="I3" s="206"/>
      <c r="K3" s="177"/>
      <c r="L3" s="36"/>
      <c r="M3" s="36"/>
      <c r="N3" s="164"/>
    </row>
    <row r="4" spans="1:23" ht="19.5" thickBot="1" x14ac:dyDescent="0.35">
      <c r="A4" s="271" t="s">
        <v>272</v>
      </c>
      <c r="B4" s="272"/>
      <c r="C4" s="99"/>
      <c r="D4" s="37"/>
      <c r="E4" s="37"/>
      <c r="F4" s="38"/>
      <c r="G4" s="38"/>
      <c r="H4" s="38"/>
      <c r="I4" s="39"/>
      <c r="J4" s="177"/>
      <c r="L4" s="42"/>
      <c r="M4" s="42"/>
      <c r="N4" s="165"/>
      <c r="O4" s="42"/>
    </row>
    <row r="5" spans="1:23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273" t="s">
        <v>325</v>
      </c>
      <c r="K5" s="274"/>
      <c r="L5" s="274"/>
      <c r="M5" s="274"/>
      <c r="N5" s="274"/>
      <c r="O5" s="274"/>
      <c r="P5" s="275"/>
      <c r="U5" s="273" t="s">
        <v>327</v>
      </c>
      <c r="V5" s="274"/>
      <c r="W5" s="274"/>
    </row>
    <row r="6" spans="1:23" ht="15.75" customHeight="1" thickBot="1" x14ac:dyDescent="0.3">
      <c r="A6" s="211" t="s">
        <v>169</v>
      </c>
      <c r="B6" s="212"/>
      <c r="C6" s="101"/>
      <c r="I6" s="49"/>
      <c r="J6" s="276"/>
      <c r="K6" s="277"/>
      <c r="L6" s="277"/>
      <c r="M6" s="277"/>
      <c r="N6" s="277"/>
      <c r="O6" s="277"/>
      <c r="P6" s="278"/>
      <c r="U6" s="276"/>
      <c r="V6" s="277"/>
      <c r="W6" s="277"/>
    </row>
    <row r="7" spans="1:23" ht="18.75" x14ac:dyDescent="0.3">
      <c r="A7" s="211" t="s">
        <v>171</v>
      </c>
      <c r="B7" s="212"/>
      <c r="C7" s="189"/>
      <c r="D7" s="37"/>
      <c r="E7" s="37"/>
      <c r="H7" s="52"/>
      <c r="I7" s="49"/>
      <c r="J7" s="177"/>
      <c r="K7" s="177"/>
      <c r="L7" s="50"/>
      <c r="M7" s="50"/>
      <c r="N7" s="166"/>
      <c r="O7" s="50"/>
    </row>
    <row r="8" spans="1:23" x14ac:dyDescent="0.2">
      <c r="A8" s="193">
        <v>1</v>
      </c>
      <c r="B8" s="194">
        <v>2</v>
      </c>
      <c r="C8" s="194">
        <v>3</v>
      </c>
      <c r="D8" s="193">
        <v>4</v>
      </c>
      <c r="E8" s="193">
        <v>5</v>
      </c>
      <c r="F8" s="194">
        <v>6</v>
      </c>
      <c r="G8" s="194">
        <v>7</v>
      </c>
      <c r="H8" s="193">
        <v>8</v>
      </c>
      <c r="I8" s="193">
        <v>9</v>
      </c>
      <c r="J8" s="194">
        <v>10</v>
      </c>
      <c r="K8" s="194">
        <v>11</v>
      </c>
      <c r="L8" s="193">
        <v>12</v>
      </c>
      <c r="M8" s="193">
        <v>13</v>
      </c>
      <c r="N8" s="194">
        <v>14</v>
      </c>
      <c r="O8" s="194">
        <v>15</v>
      </c>
      <c r="P8" s="193">
        <v>16</v>
      </c>
      <c r="Q8" s="193">
        <v>17</v>
      </c>
      <c r="R8" s="194">
        <v>18</v>
      </c>
      <c r="S8" s="194">
        <v>19</v>
      </c>
      <c r="T8" s="193">
        <v>20</v>
      </c>
      <c r="U8" s="193">
        <v>21</v>
      </c>
      <c r="V8" s="194">
        <v>22</v>
      </c>
      <c r="W8" s="194">
        <v>23</v>
      </c>
    </row>
    <row r="9" spans="1:23" ht="20.25" customHeight="1" x14ac:dyDescent="0.2">
      <c r="A9" s="190" t="s">
        <v>173</v>
      </c>
      <c r="B9" s="191" t="s">
        <v>174</v>
      </c>
      <c r="C9" s="192" t="s">
        <v>175</v>
      </c>
      <c r="D9" s="192"/>
      <c r="E9" s="192"/>
      <c r="F9" s="279" t="s">
        <v>176</v>
      </c>
      <c r="G9" s="279"/>
      <c r="H9" s="279"/>
      <c r="I9" s="280"/>
    </row>
    <row r="10" spans="1:23" ht="60.75" customHeight="1" x14ac:dyDescent="0.25">
      <c r="A10" s="103">
        <v>1</v>
      </c>
      <c r="B10" s="281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4"/>
      <c r="Q10" s="182" t="s">
        <v>323</v>
      </c>
      <c r="R10" s="182" t="s">
        <v>182</v>
      </c>
      <c r="S10" s="30" t="s">
        <v>11</v>
      </c>
      <c r="T10" s="183" t="s">
        <v>324</v>
      </c>
      <c r="U10" s="182" t="s">
        <v>323</v>
      </c>
      <c r="V10" s="182" t="s">
        <v>182</v>
      </c>
      <c r="W10" s="32" t="s">
        <v>11</v>
      </c>
    </row>
    <row r="11" spans="1:23" ht="18.75" customHeight="1" thickBot="1" x14ac:dyDescent="0.25">
      <c r="A11" s="216"/>
      <c r="B11" s="282"/>
      <c r="C11" s="285" t="s">
        <v>184</v>
      </c>
      <c r="D11" s="285"/>
      <c r="E11" s="285"/>
      <c r="F11" s="285"/>
      <c r="G11" s="285"/>
      <c r="H11" s="285"/>
      <c r="I11" s="286"/>
      <c r="M11" s="30" t="s">
        <v>27</v>
      </c>
      <c r="N11" s="153" t="s">
        <v>329</v>
      </c>
      <c r="O11" s="30" t="s">
        <v>330</v>
      </c>
      <c r="P11" s="30" t="s">
        <v>328</v>
      </c>
    </row>
    <row r="12" spans="1:23" s="109" customFormat="1" ht="33" customHeight="1" thickBot="1" x14ac:dyDescent="0.25">
      <c r="A12" s="216"/>
      <c r="B12" s="282"/>
      <c r="C12" s="18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84" t="s">
        <v>185</v>
      </c>
      <c r="K12" s="185" t="s">
        <v>186</v>
      </c>
      <c r="L12" s="186" t="s">
        <v>187</v>
      </c>
      <c r="M12" s="187">
        <f>12920903.62+12030799.01+134093160.7+3375884.11+938116.74+41.31</f>
        <v>163358905.49000001</v>
      </c>
      <c r="N12" s="187">
        <f>P12-M12</f>
        <v>81334280</v>
      </c>
      <c r="O12" s="187">
        <v>0</v>
      </c>
      <c r="P12" s="188">
        <f>4821287.74+9785953.79+7428932.22+159423168.21+44655559.52+18578284.01</f>
        <v>244693185.49000001</v>
      </c>
      <c r="Q12" s="109">
        <f>(I12-M12)/N12</f>
        <v>3.08156114051787</v>
      </c>
      <c r="R12" s="167">
        <f>S12-M12</f>
        <v>250636556.63999999</v>
      </c>
      <c r="S12" s="109">
        <f>M12+N12*Q12</f>
        <v>413995462.13</v>
      </c>
      <c r="T12" s="287">
        <f>(S12+S13+S14+S15)/(P12+P13+P14+P15)</f>
        <v>1.55</v>
      </c>
      <c r="U12" s="167"/>
    </row>
    <row r="13" spans="1:23" s="109" customFormat="1" ht="29.25" customHeight="1" thickBot="1" x14ac:dyDescent="0.25">
      <c r="A13" s="216"/>
      <c r="B13" s="282"/>
      <c r="C13" s="18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84" t="s">
        <v>188</v>
      </c>
      <c r="K13" s="185" t="s">
        <v>189</v>
      </c>
      <c r="L13" s="186" t="s">
        <v>187</v>
      </c>
      <c r="M13" s="187">
        <f>150267.17+383621.98+2550332.67</f>
        <v>3084221.82</v>
      </c>
      <c r="N13" s="187">
        <f>P13-M13</f>
        <v>3556416.94</v>
      </c>
      <c r="O13" s="187">
        <v>0</v>
      </c>
      <c r="P13" s="188">
        <f>4596393.55+1549004.9+495240.31</f>
        <v>6640638.7599999998</v>
      </c>
      <c r="Q13" s="109">
        <f>(I13-M13)/N13</f>
        <v>3.0161928286170001</v>
      </c>
      <c r="R13" s="167">
        <f>S13-M13</f>
        <v>10726839.27</v>
      </c>
      <c r="S13" s="109">
        <f>M13+N13*Q13</f>
        <v>13811061.09</v>
      </c>
      <c r="T13" s="287"/>
      <c r="U13" s="109">
        <v>2.96652</v>
      </c>
      <c r="V13" s="108">
        <f>W13-M13</f>
        <v>10550181.98</v>
      </c>
      <c r="W13" s="108">
        <f>1173636.89+8620013.19+3840753.72</f>
        <v>13634403.800000001</v>
      </c>
    </row>
    <row r="14" spans="1:23" s="109" customFormat="1" ht="22.5" customHeight="1" thickBot="1" x14ac:dyDescent="0.25">
      <c r="A14" s="216"/>
      <c r="B14" s="282"/>
      <c r="C14" s="18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84" t="s">
        <v>190</v>
      </c>
      <c r="K14" s="185" t="s">
        <v>191</v>
      </c>
      <c r="L14" s="186" t="s">
        <v>187</v>
      </c>
      <c r="M14" s="187">
        <f>736977.17+1171004</f>
        <v>1907981.17</v>
      </c>
      <c r="N14" s="187">
        <f>P14-M14</f>
        <v>6285244.8399999999</v>
      </c>
      <c r="O14" s="187">
        <v>0</v>
      </c>
      <c r="P14" s="188">
        <f>2900826.52+5292399.49</f>
        <v>8193226.0099999998</v>
      </c>
      <c r="Q14" s="109">
        <f>(I14-M14)/N14</f>
        <v>1.4603314626005901</v>
      </c>
      <c r="R14" s="167">
        <f>S14-M14</f>
        <v>9178540.7899999991</v>
      </c>
      <c r="S14" s="109">
        <f>M14+N14*Q14</f>
        <v>11086521.960000001</v>
      </c>
      <c r="T14" s="287"/>
    </row>
    <row r="15" spans="1:23" s="109" customFormat="1" ht="41.25" customHeight="1" thickBot="1" x14ac:dyDescent="0.25">
      <c r="A15" s="216"/>
      <c r="B15" s="282"/>
      <c r="C15" s="18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84" t="s">
        <v>192</v>
      </c>
      <c r="K15" s="185" t="s">
        <v>193</v>
      </c>
      <c r="L15" s="186" t="s">
        <v>187</v>
      </c>
      <c r="M15" s="187">
        <v>76784882.959999993</v>
      </c>
      <c r="N15" s="187">
        <f>P15-M15</f>
        <v>1728791.82</v>
      </c>
      <c r="O15" s="187"/>
      <c r="P15" s="188">
        <f>78513674.78</f>
        <v>78513674.780000001</v>
      </c>
      <c r="Q15" s="109">
        <f>(I15-M15)/N15</f>
        <v>5.5105110573695404</v>
      </c>
      <c r="R15" s="167">
        <f>S15-M15</f>
        <v>9526526.4399999995</v>
      </c>
      <c r="S15" s="109">
        <f>M15+N15*Q15</f>
        <v>86311409.400000006</v>
      </c>
      <c r="T15" s="287"/>
    </row>
    <row r="16" spans="1:23" s="109" customFormat="1" ht="17.25" customHeight="1" thickBot="1" x14ac:dyDescent="0.25">
      <c r="A16" s="216"/>
      <c r="B16" s="282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04" t="s">
        <v>194</v>
      </c>
      <c r="K16" s="105" t="s">
        <v>195</v>
      </c>
      <c r="L16" s="106" t="s">
        <v>187</v>
      </c>
      <c r="M16" s="107">
        <v>34890049.149999999</v>
      </c>
      <c r="N16" s="107"/>
      <c r="O16" s="107"/>
      <c r="P16" s="108"/>
    </row>
    <row r="17" spans="1:16" s="109" customFormat="1" ht="15" customHeight="1" thickBot="1" x14ac:dyDescent="0.25">
      <c r="A17" s="216"/>
      <c r="B17" s="282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04" t="s">
        <v>196</v>
      </c>
      <c r="K17" s="105" t="s">
        <v>197</v>
      </c>
      <c r="L17" s="106" t="s">
        <v>187</v>
      </c>
      <c r="M17" s="107">
        <v>21321654.25</v>
      </c>
      <c r="N17" s="107"/>
      <c r="O17" s="107"/>
      <c r="P17" s="108"/>
    </row>
    <row r="18" spans="1:16" s="109" customFormat="1" ht="15" customHeight="1" thickBot="1" x14ac:dyDescent="0.25">
      <c r="A18" s="216"/>
      <c r="B18" s="282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04" t="s">
        <v>198</v>
      </c>
      <c r="K18" s="105" t="s">
        <v>199</v>
      </c>
      <c r="L18" s="106" t="s">
        <v>187</v>
      </c>
      <c r="M18" s="107">
        <v>9841215.3599999994</v>
      </c>
      <c r="N18" s="107"/>
      <c r="O18" s="107"/>
      <c r="P18" s="108"/>
    </row>
    <row r="19" spans="1:16" s="109" customFormat="1" ht="29.25" thickBot="1" x14ac:dyDescent="0.25">
      <c r="A19" s="216"/>
      <c r="B19" s="282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04" t="s">
        <v>200</v>
      </c>
      <c r="K19" s="105" t="s">
        <v>201</v>
      </c>
      <c r="L19" s="106" t="s">
        <v>187</v>
      </c>
      <c r="M19" s="107">
        <v>1271582.77</v>
      </c>
      <c r="N19" s="107"/>
      <c r="O19" s="107"/>
      <c r="P19" s="108"/>
    </row>
    <row r="20" spans="1:16" s="109" customFormat="1" ht="29.25" customHeight="1" x14ac:dyDescent="0.2">
      <c r="A20" s="216"/>
      <c r="B20" s="282"/>
      <c r="C20" s="136" t="s">
        <v>202</v>
      </c>
      <c r="D20" s="137" t="s">
        <v>203</v>
      </c>
      <c r="E20" s="138" t="s">
        <v>187</v>
      </c>
      <c r="F20" s="261">
        <v>1692888.86</v>
      </c>
      <c r="G20" s="261">
        <v>2580823.71</v>
      </c>
      <c r="H20" s="261">
        <v>0</v>
      </c>
      <c r="I20" s="263">
        <v>4273712.57</v>
      </c>
      <c r="J20" s="136" t="s">
        <v>202</v>
      </c>
      <c r="K20" s="137" t="s">
        <v>203</v>
      </c>
      <c r="L20" s="138" t="s">
        <v>187</v>
      </c>
      <c r="M20" s="261">
        <v>1692888.86</v>
      </c>
      <c r="N20" s="261"/>
      <c r="O20" s="261"/>
      <c r="P20" s="263"/>
    </row>
    <row r="21" spans="1:16" s="109" customFormat="1" ht="30" customHeight="1" thickBot="1" x14ac:dyDescent="0.25">
      <c r="A21" s="216"/>
      <c r="B21" s="282"/>
      <c r="C21" s="139" t="s">
        <v>204</v>
      </c>
      <c r="D21" s="140" t="s">
        <v>205</v>
      </c>
      <c r="E21" s="141" t="s">
        <v>187</v>
      </c>
      <c r="F21" s="262"/>
      <c r="G21" s="262"/>
      <c r="H21" s="262"/>
      <c r="I21" s="264"/>
      <c r="J21" s="139" t="s">
        <v>204</v>
      </c>
      <c r="K21" s="140" t="s">
        <v>205</v>
      </c>
      <c r="L21" s="141" t="s">
        <v>187</v>
      </c>
      <c r="M21" s="262"/>
      <c r="N21" s="262"/>
      <c r="O21" s="262"/>
      <c r="P21" s="264"/>
    </row>
    <row r="22" spans="1:16" s="109" customFormat="1" ht="57.75" thickBot="1" x14ac:dyDescent="0.25">
      <c r="A22" s="216"/>
      <c r="B22" s="282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04" t="s">
        <v>206</v>
      </c>
      <c r="K22" s="105" t="s">
        <v>207</v>
      </c>
      <c r="L22" s="106" t="s">
        <v>187</v>
      </c>
      <c r="M22" s="107">
        <v>303465.34999999998</v>
      </c>
      <c r="N22" s="107"/>
      <c r="O22" s="107"/>
      <c r="P22" s="108"/>
    </row>
    <row r="23" spans="1:16" s="109" customFormat="1" ht="72" thickBot="1" x14ac:dyDescent="0.25">
      <c r="A23" s="216"/>
      <c r="B23" s="282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04" t="s">
        <v>298</v>
      </c>
      <c r="K23" s="105" t="s">
        <v>209</v>
      </c>
      <c r="L23" s="106" t="s">
        <v>187</v>
      </c>
      <c r="M23" s="107">
        <v>15372.75</v>
      </c>
      <c r="N23" s="107"/>
      <c r="O23" s="107"/>
      <c r="P23" s="108"/>
    </row>
    <row r="24" spans="1:16" s="109" customFormat="1" ht="43.5" thickBot="1" x14ac:dyDescent="0.25">
      <c r="A24" s="216"/>
      <c r="B24" s="282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04" t="s">
        <v>210</v>
      </c>
      <c r="K24" s="105" t="s">
        <v>211</v>
      </c>
      <c r="L24" s="106" t="s">
        <v>187</v>
      </c>
      <c r="M24" s="107">
        <v>97776.58</v>
      </c>
      <c r="N24" s="107"/>
      <c r="O24" s="107"/>
      <c r="P24" s="108"/>
    </row>
    <row r="25" spans="1:16" s="109" customFormat="1" ht="57.75" thickBot="1" x14ac:dyDescent="0.25">
      <c r="A25" s="216"/>
      <c r="B25" s="282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04" t="s">
        <v>212</v>
      </c>
      <c r="K25" s="105" t="s">
        <v>213</v>
      </c>
      <c r="L25" s="106" t="s">
        <v>187</v>
      </c>
      <c r="M25" s="107">
        <v>2326463.04</v>
      </c>
      <c r="N25" s="107"/>
      <c r="O25" s="107"/>
      <c r="P25" s="108"/>
    </row>
    <row r="26" spans="1:16" s="109" customFormat="1" ht="26.25" thickBot="1" x14ac:dyDescent="0.25">
      <c r="A26" s="216"/>
      <c r="B26" s="282"/>
      <c r="C26" s="142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42" t="s">
        <v>214</v>
      </c>
      <c r="K26" s="105" t="s">
        <v>215</v>
      </c>
      <c r="L26" s="106" t="s">
        <v>187</v>
      </c>
      <c r="M26" s="107">
        <v>414026.72</v>
      </c>
      <c r="N26" s="107"/>
      <c r="O26" s="107"/>
      <c r="P26" s="108"/>
    </row>
    <row r="27" spans="1:16" s="109" customFormat="1" ht="29.25" customHeight="1" x14ac:dyDescent="0.2">
      <c r="A27" s="216"/>
      <c r="B27" s="282"/>
      <c r="C27" s="136" t="s">
        <v>216</v>
      </c>
      <c r="D27" s="137" t="s">
        <v>217</v>
      </c>
      <c r="E27" s="138" t="s">
        <v>187</v>
      </c>
      <c r="F27" s="261">
        <v>2670613.91</v>
      </c>
      <c r="G27" s="261">
        <v>6047262.8700000001</v>
      </c>
      <c r="H27" s="261">
        <v>0</v>
      </c>
      <c r="I27" s="263">
        <v>8717876.7799999993</v>
      </c>
      <c r="J27" s="136" t="s">
        <v>216</v>
      </c>
      <c r="K27" s="137" t="s">
        <v>217</v>
      </c>
      <c r="L27" s="138" t="s">
        <v>187</v>
      </c>
      <c r="M27" s="261">
        <v>2670613.91</v>
      </c>
      <c r="N27" s="261"/>
      <c r="O27" s="261"/>
      <c r="P27" s="263"/>
    </row>
    <row r="28" spans="1:16" s="109" customFormat="1" ht="44.25" customHeight="1" thickBot="1" x14ac:dyDescent="0.25">
      <c r="A28" s="216"/>
      <c r="B28" s="282"/>
      <c r="C28" s="139" t="s">
        <v>218</v>
      </c>
      <c r="D28" s="140" t="s">
        <v>219</v>
      </c>
      <c r="E28" s="141" t="s">
        <v>187</v>
      </c>
      <c r="F28" s="262"/>
      <c r="G28" s="262"/>
      <c r="H28" s="262"/>
      <c r="I28" s="264"/>
      <c r="J28" s="139" t="s">
        <v>218</v>
      </c>
      <c r="K28" s="140" t="s">
        <v>219</v>
      </c>
      <c r="L28" s="141" t="s">
        <v>187</v>
      </c>
      <c r="M28" s="262"/>
      <c r="N28" s="262"/>
      <c r="O28" s="262"/>
      <c r="P28" s="264"/>
    </row>
    <row r="29" spans="1:16" s="109" customFormat="1" ht="57.75" thickBot="1" x14ac:dyDescent="0.25">
      <c r="A29" s="216"/>
      <c r="B29" s="282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04" t="s">
        <v>220</v>
      </c>
      <c r="K29" s="105" t="s">
        <v>221</v>
      </c>
      <c r="L29" s="106" t="s">
        <v>187</v>
      </c>
      <c r="M29" s="107">
        <v>2994069.66</v>
      </c>
      <c r="N29" s="107"/>
      <c r="O29" s="107"/>
      <c r="P29" s="108"/>
    </row>
    <row r="30" spans="1:16" s="109" customFormat="1" ht="29.25" customHeight="1" x14ac:dyDescent="0.2">
      <c r="A30" s="216"/>
      <c r="B30" s="282"/>
      <c r="C30" s="136" t="s">
        <v>222</v>
      </c>
      <c r="D30" s="137" t="s">
        <v>223</v>
      </c>
      <c r="E30" s="138" t="s">
        <v>187</v>
      </c>
      <c r="F30" s="261">
        <v>7144506.8899999997</v>
      </c>
      <c r="G30" s="261">
        <v>21965233.530000001</v>
      </c>
      <c r="H30" s="261">
        <v>0</v>
      </c>
      <c r="I30" s="263">
        <v>29109740.420000002</v>
      </c>
      <c r="J30" s="136" t="s">
        <v>222</v>
      </c>
      <c r="K30" s="137" t="s">
        <v>223</v>
      </c>
      <c r="L30" s="138" t="s">
        <v>187</v>
      </c>
      <c r="M30" s="261">
        <v>7144506.8899999997</v>
      </c>
      <c r="N30" s="261"/>
      <c r="O30" s="261"/>
      <c r="P30" s="263"/>
    </row>
    <row r="31" spans="1:16" s="109" customFormat="1" ht="30" customHeight="1" thickBot="1" x14ac:dyDescent="0.25">
      <c r="A31" s="216"/>
      <c r="B31" s="282"/>
      <c r="C31" s="139" t="s">
        <v>224</v>
      </c>
      <c r="D31" s="140" t="s">
        <v>225</v>
      </c>
      <c r="E31" s="141" t="s">
        <v>187</v>
      </c>
      <c r="F31" s="262"/>
      <c r="G31" s="262"/>
      <c r="H31" s="262"/>
      <c r="I31" s="264"/>
      <c r="J31" s="139" t="s">
        <v>224</v>
      </c>
      <c r="K31" s="140" t="s">
        <v>225</v>
      </c>
      <c r="L31" s="141" t="s">
        <v>187</v>
      </c>
      <c r="M31" s="262"/>
      <c r="N31" s="262"/>
      <c r="O31" s="262"/>
      <c r="P31" s="264"/>
    </row>
    <row r="32" spans="1:16" s="109" customFormat="1" ht="57.75" thickBot="1" x14ac:dyDescent="0.25">
      <c r="A32" s="216"/>
      <c r="B32" s="282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04" t="s">
        <v>226</v>
      </c>
      <c r="K32" s="105" t="s">
        <v>227</v>
      </c>
      <c r="L32" s="106" t="s">
        <v>187</v>
      </c>
      <c r="M32" s="107">
        <v>4359741.72</v>
      </c>
      <c r="N32" s="107"/>
      <c r="O32" s="107"/>
      <c r="P32" s="108"/>
    </row>
    <row r="33" spans="1:16" s="109" customFormat="1" ht="39" thickBot="1" x14ac:dyDescent="0.25">
      <c r="A33" s="216"/>
      <c r="B33" s="282"/>
      <c r="C33" s="142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42" t="s">
        <v>228</v>
      </c>
      <c r="K33" s="105" t="s">
        <v>229</v>
      </c>
      <c r="L33" s="106" t="s">
        <v>187</v>
      </c>
      <c r="M33" s="107">
        <v>10472998.66</v>
      </c>
      <c r="N33" s="107"/>
      <c r="O33" s="107"/>
      <c r="P33" s="108"/>
    </row>
    <row r="34" spans="1:16" s="109" customFormat="1" ht="26.25" thickBot="1" x14ac:dyDescent="0.25">
      <c r="A34" s="216"/>
      <c r="B34" s="282"/>
      <c r="C34" s="142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42" t="s">
        <v>230</v>
      </c>
      <c r="K34" s="105" t="s">
        <v>231</v>
      </c>
      <c r="L34" s="106" t="s">
        <v>187</v>
      </c>
      <c r="M34" s="107">
        <v>4572480.51</v>
      </c>
      <c r="N34" s="107"/>
      <c r="O34" s="107"/>
      <c r="P34" s="108"/>
    </row>
    <row r="35" spans="1:16" s="109" customFormat="1" ht="26.25" customHeight="1" x14ac:dyDescent="0.2">
      <c r="A35" s="216"/>
      <c r="B35" s="282"/>
      <c r="C35" s="143" t="s">
        <v>232</v>
      </c>
      <c r="D35" s="137" t="s">
        <v>233</v>
      </c>
      <c r="E35" s="138" t="s">
        <v>187</v>
      </c>
      <c r="F35" s="261">
        <v>6220522.6100000003</v>
      </c>
      <c r="G35" s="261">
        <v>4585856.66</v>
      </c>
      <c r="H35" s="261">
        <v>0</v>
      </c>
      <c r="I35" s="263">
        <v>10806379.27</v>
      </c>
      <c r="J35" s="143" t="s">
        <v>232</v>
      </c>
      <c r="K35" s="137" t="s">
        <v>233</v>
      </c>
      <c r="L35" s="138" t="s">
        <v>187</v>
      </c>
      <c r="M35" s="261">
        <v>6220522.6100000003</v>
      </c>
      <c r="N35" s="261"/>
      <c r="O35" s="261"/>
      <c r="P35" s="263"/>
    </row>
    <row r="36" spans="1:16" s="109" customFormat="1" ht="27" customHeight="1" thickBot="1" x14ac:dyDescent="0.25">
      <c r="A36" s="216"/>
      <c r="B36" s="282"/>
      <c r="C36" s="144" t="s">
        <v>234</v>
      </c>
      <c r="D36" s="140" t="s">
        <v>235</v>
      </c>
      <c r="E36" s="141" t="s">
        <v>187</v>
      </c>
      <c r="F36" s="262"/>
      <c r="G36" s="262"/>
      <c r="H36" s="262"/>
      <c r="I36" s="264"/>
      <c r="J36" s="144" t="s">
        <v>234</v>
      </c>
      <c r="K36" s="140" t="s">
        <v>235</v>
      </c>
      <c r="L36" s="141" t="s">
        <v>187</v>
      </c>
      <c r="M36" s="262"/>
      <c r="N36" s="262"/>
      <c r="O36" s="262"/>
      <c r="P36" s="264"/>
    </row>
    <row r="37" spans="1:16" ht="15.75" thickBot="1" x14ac:dyDescent="0.25">
      <c r="A37" s="284"/>
      <c r="B37" s="283"/>
      <c r="C37" s="145" t="s">
        <v>316</v>
      </c>
      <c r="D37" s="146"/>
      <c r="E37" s="147"/>
      <c r="F37" s="265"/>
      <c r="G37" s="266"/>
      <c r="H37" s="266"/>
      <c r="I37" s="148">
        <f>F37</f>
        <v>0</v>
      </c>
      <c r="J37" s="175"/>
      <c r="K37" s="151"/>
    </row>
    <row r="38" spans="1:16" ht="20.25" customHeight="1" thickTop="1" x14ac:dyDescent="0.2">
      <c r="A38" s="149">
        <v>2</v>
      </c>
      <c r="B38" s="267" t="s">
        <v>237</v>
      </c>
      <c r="C38" s="268"/>
      <c r="D38" s="268"/>
      <c r="E38" s="268"/>
      <c r="F38" s="268"/>
      <c r="G38" s="268"/>
      <c r="H38" s="268"/>
      <c r="I38" s="150">
        <f>I12+I13+I14+I15+I16+I17+I18+I19+I20+I22+I23+I24+I25+I26+I27+I29+I30+I32+I33+I34+I35</f>
        <v>728088597.48000002</v>
      </c>
      <c r="J38" s="153"/>
      <c r="K38" s="151"/>
    </row>
    <row r="39" spans="1:16" ht="17.25" customHeight="1" x14ac:dyDescent="0.2">
      <c r="A39" s="70">
        <v>3</v>
      </c>
      <c r="B39" s="222" t="s">
        <v>238</v>
      </c>
      <c r="C39" s="223"/>
      <c r="D39" s="223"/>
      <c r="E39" s="223"/>
      <c r="F39" s="223"/>
      <c r="G39" s="223"/>
      <c r="H39" s="223"/>
      <c r="I39" s="66">
        <f>I38*0.03+0.01</f>
        <v>21842657.93</v>
      </c>
      <c r="J39" s="153"/>
      <c r="K39" s="151"/>
    </row>
    <row r="40" spans="1:16" ht="30" customHeight="1" x14ac:dyDescent="0.2">
      <c r="A40" s="70">
        <v>4</v>
      </c>
      <c r="B40" s="224" t="s">
        <v>239</v>
      </c>
      <c r="C40" s="225"/>
      <c r="D40" s="225"/>
      <c r="E40" s="225"/>
      <c r="F40" s="225"/>
      <c r="G40" s="225"/>
      <c r="H40" s="225"/>
      <c r="I40" s="71">
        <f>I38+I39</f>
        <v>749931255.40999997</v>
      </c>
      <c r="J40" s="175"/>
      <c r="K40" s="151"/>
    </row>
    <row r="41" spans="1:16" ht="30" customHeight="1" x14ac:dyDescent="0.2">
      <c r="A41" s="70">
        <v>5</v>
      </c>
      <c r="B41" s="171" t="s">
        <v>241</v>
      </c>
      <c r="C41" s="226" t="s">
        <v>242</v>
      </c>
      <c r="D41" s="227"/>
      <c r="E41" s="227"/>
      <c r="F41" s="227"/>
      <c r="G41" s="227"/>
      <c r="H41" s="227"/>
      <c r="I41" s="66">
        <f>I40*0.2</f>
        <v>149986251.08000001</v>
      </c>
      <c r="J41" s="153"/>
      <c r="K41" s="151"/>
    </row>
    <row r="42" spans="1:16" ht="22.5" customHeight="1" x14ac:dyDescent="0.2">
      <c r="A42" s="70">
        <v>6</v>
      </c>
      <c r="B42" s="228" t="s">
        <v>243</v>
      </c>
      <c r="C42" s="229"/>
      <c r="D42" s="229"/>
      <c r="E42" s="229"/>
      <c r="F42" s="229"/>
      <c r="G42" s="229"/>
      <c r="H42" s="229"/>
      <c r="I42" s="152">
        <f>I40+I41</f>
        <v>899917506.49000001</v>
      </c>
      <c r="J42" s="175"/>
      <c r="K42" s="154"/>
    </row>
    <row r="43" spans="1:16" ht="75.75" customHeight="1" x14ac:dyDescent="0.2">
      <c r="A43" s="70">
        <v>7</v>
      </c>
      <c r="B43" s="171" t="s">
        <v>244</v>
      </c>
      <c r="C43" s="207" t="s">
        <v>245</v>
      </c>
      <c r="D43" s="208"/>
      <c r="E43" s="208"/>
      <c r="F43" s="259">
        <v>2.9665203986000002</v>
      </c>
      <c r="G43" s="259"/>
      <c r="H43" s="259"/>
      <c r="I43" s="260"/>
      <c r="J43" s="180" t="s">
        <v>326</v>
      </c>
      <c r="K43" s="181"/>
    </row>
    <row r="44" spans="1:16" ht="27" customHeight="1" x14ac:dyDescent="0.2">
      <c r="A44" s="70">
        <v>8</v>
      </c>
      <c r="B44" s="171" t="s">
        <v>246</v>
      </c>
      <c r="C44" s="230" t="s">
        <v>247</v>
      </c>
      <c r="D44" s="231"/>
      <c r="E44" s="231"/>
      <c r="F44" s="232" t="s">
        <v>317</v>
      </c>
      <c r="G44" s="232"/>
      <c r="H44" s="232"/>
      <c r="I44" s="210"/>
    </row>
    <row r="45" spans="1:16" ht="66.75" customHeight="1" x14ac:dyDescent="0.2">
      <c r="A45" s="75">
        <v>9</v>
      </c>
      <c r="B45" s="171" t="s">
        <v>248</v>
      </c>
      <c r="C45" s="230" t="s">
        <v>249</v>
      </c>
      <c r="D45" s="231"/>
      <c r="E45" s="231"/>
      <c r="F45" s="233" t="s">
        <v>318</v>
      </c>
      <c r="G45" s="233"/>
      <c r="H45" s="233"/>
      <c r="I45" s="234"/>
      <c r="J45" s="176"/>
    </row>
    <row r="46" spans="1:16" ht="31.5" customHeight="1" x14ac:dyDescent="0.2">
      <c r="A46" s="75">
        <v>10</v>
      </c>
      <c r="B46" s="171" t="s">
        <v>251</v>
      </c>
      <c r="C46" s="235" t="s">
        <v>252</v>
      </c>
      <c r="D46" s="236"/>
      <c r="E46" s="236"/>
      <c r="F46" s="232" t="s">
        <v>317</v>
      </c>
      <c r="G46" s="232"/>
      <c r="H46" s="232"/>
      <c r="I46" s="210"/>
    </row>
    <row r="47" spans="1:16" ht="29.25" customHeight="1" x14ac:dyDescent="0.2">
      <c r="A47" s="75">
        <v>11</v>
      </c>
      <c r="B47" s="171" t="s">
        <v>254</v>
      </c>
      <c r="C47" s="241"/>
      <c r="D47" s="242"/>
      <c r="E47" s="242"/>
      <c r="F47" s="209"/>
      <c r="G47" s="209"/>
      <c r="H47" s="209"/>
      <c r="I47" s="210"/>
    </row>
    <row r="48" spans="1:16" x14ac:dyDescent="0.2">
      <c r="A48" s="55"/>
      <c r="F48" s="77"/>
      <c r="G48" s="77"/>
      <c r="H48" s="77"/>
      <c r="I48" s="49"/>
    </row>
    <row r="49" spans="1:9" x14ac:dyDescent="0.2">
      <c r="A49" s="247" t="s">
        <v>319</v>
      </c>
      <c r="B49" s="248"/>
      <c r="C49" s="248"/>
      <c r="D49" s="248"/>
      <c r="E49" s="248"/>
      <c r="F49" s="248"/>
      <c r="G49" s="248"/>
      <c r="H49" s="248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255"/>
      <c r="B52" s="256"/>
      <c r="D52" s="257" t="s">
        <v>320</v>
      </c>
      <c r="E52" s="258"/>
      <c r="F52" s="258"/>
      <c r="H52" s="156"/>
      <c r="I52" s="49"/>
    </row>
    <row r="53" spans="1:9" ht="13.5" thickBot="1" x14ac:dyDescent="0.25">
      <c r="A53" s="157" t="s">
        <v>259</v>
      </c>
      <c r="B53" s="158"/>
      <c r="C53" s="159"/>
      <c r="D53" s="253" t="s">
        <v>260</v>
      </c>
      <c r="E53" s="254"/>
      <c r="F53" s="254"/>
      <c r="G53" s="160"/>
      <c r="H53" s="172" t="s">
        <v>261</v>
      </c>
      <c r="I53" s="162"/>
    </row>
    <row r="54" spans="1:9" x14ac:dyDescent="0.2">
      <c r="A54" s="72"/>
      <c r="B54" s="173"/>
      <c r="C54" s="173"/>
      <c r="D54" s="52"/>
      <c r="E54" s="52"/>
      <c r="F54" s="52"/>
      <c r="G54" s="52"/>
    </row>
    <row r="55" spans="1:9" x14ac:dyDescent="0.2">
      <c r="A55" s="72"/>
      <c r="B55" s="173"/>
      <c r="C55" s="173"/>
      <c r="D55" s="52"/>
      <c r="E55" s="52"/>
      <c r="F55" s="52"/>
      <c r="G55" s="52"/>
    </row>
    <row r="56" spans="1:9" x14ac:dyDescent="0.2">
      <c r="A56" s="86" t="s">
        <v>262</v>
      </c>
      <c r="B56" s="173"/>
      <c r="C56" s="173"/>
      <c r="D56" s="52"/>
      <c r="E56" s="52"/>
      <c r="F56" s="52"/>
      <c r="G56" s="52"/>
    </row>
    <row r="57" spans="1:9" x14ac:dyDescent="0.2">
      <c r="A57" s="86" t="s">
        <v>263</v>
      </c>
      <c r="B57" s="173"/>
      <c r="C57" s="173"/>
      <c r="D57" s="52"/>
      <c r="E57" s="52"/>
      <c r="F57" s="52"/>
      <c r="G57" s="52"/>
    </row>
    <row r="58" spans="1:9" x14ac:dyDescent="0.2">
      <c r="A58" s="86" t="s">
        <v>264</v>
      </c>
      <c r="B58" s="173"/>
      <c r="C58" s="173"/>
      <c r="D58" s="52"/>
      <c r="E58" s="52"/>
      <c r="F58" s="52"/>
      <c r="G58" s="52"/>
    </row>
    <row r="59" spans="1:9" x14ac:dyDescent="0.2">
      <c r="A59" s="86" t="s">
        <v>265</v>
      </c>
      <c r="B59" s="173"/>
      <c r="C59" s="173"/>
      <c r="D59" s="52"/>
      <c r="E59" s="52"/>
      <c r="F59" s="52"/>
      <c r="G59" s="52"/>
    </row>
    <row r="60" spans="1:9" x14ac:dyDescent="0.2">
      <c r="A60" s="86" t="s">
        <v>266</v>
      </c>
      <c r="B60" s="173"/>
      <c r="C60" s="173"/>
      <c r="D60" s="52"/>
      <c r="E60" s="52"/>
      <c r="F60" s="52"/>
      <c r="G60" s="52"/>
    </row>
    <row r="61" spans="1:9" ht="25.5" x14ac:dyDescent="0.2">
      <c r="A61" s="87"/>
      <c r="B61" s="173" t="s">
        <v>267</v>
      </c>
      <c r="C61" s="173"/>
      <c r="D61" s="52"/>
      <c r="E61" s="52"/>
      <c r="F61" s="52"/>
      <c r="G61" s="52"/>
    </row>
  </sheetData>
  <autoFilter ref="A10:O47" xr:uid="{FB5ECEE2-919B-4004-82CA-985DF75D28D9}"/>
  <mergeCells count="66">
    <mergeCell ref="U5:W6"/>
    <mergeCell ref="M35:M36"/>
    <mergeCell ref="N35:N36"/>
    <mergeCell ref="O35:O36"/>
    <mergeCell ref="P35:P36"/>
    <mergeCell ref="T12:T15"/>
    <mergeCell ref="M27:M28"/>
    <mergeCell ref="N27:N28"/>
    <mergeCell ref="O27:O28"/>
    <mergeCell ref="P27:P28"/>
    <mergeCell ref="M30:M31"/>
    <mergeCell ref="N30:N31"/>
    <mergeCell ref="O30:O31"/>
    <mergeCell ref="P30:P31"/>
    <mergeCell ref="A6:B6"/>
    <mergeCell ref="M20:M21"/>
    <mergeCell ref="N20:N21"/>
    <mergeCell ref="O20:O21"/>
    <mergeCell ref="P20:P21"/>
    <mergeCell ref="J5:P6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30:F31"/>
    <mergeCell ref="H1:I1"/>
    <mergeCell ref="A2:I2"/>
    <mergeCell ref="A3:B3"/>
    <mergeCell ref="C3:I3"/>
    <mergeCell ref="A4:B4"/>
    <mergeCell ref="F27:F28"/>
    <mergeCell ref="G27:G28"/>
    <mergeCell ref="H27:H28"/>
    <mergeCell ref="I27:I28"/>
    <mergeCell ref="B42:H42"/>
    <mergeCell ref="G30:G31"/>
    <mergeCell ref="H30:H31"/>
    <mergeCell ref="I30:I31"/>
    <mergeCell ref="F35:F36"/>
    <mergeCell ref="G35:G36"/>
    <mergeCell ref="H35:H36"/>
    <mergeCell ref="I35:I36"/>
    <mergeCell ref="F37:H37"/>
    <mergeCell ref="B38:H38"/>
    <mergeCell ref="B39:H39"/>
    <mergeCell ref="B40:H40"/>
    <mergeCell ref="C41:H41"/>
    <mergeCell ref="C43:E43"/>
    <mergeCell ref="F43:I43"/>
    <mergeCell ref="C44:E44"/>
    <mergeCell ref="F44:I44"/>
    <mergeCell ref="C45:E45"/>
    <mergeCell ref="F45:I45"/>
    <mergeCell ref="D53:F53"/>
    <mergeCell ref="C46:E46"/>
    <mergeCell ref="F46:I46"/>
    <mergeCell ref="C47:E47"/>
    <mergeCell ref="F47:I47"/>
    <mergeCell ref="A49:H49"/>
    <mergeCell ref="A52:B52"/>
    <mergeCell ref="D52:F52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8E80-8759-4B25-9401-E5F1155D292E}">
  <dimension ref="A1:K103"/>
  <sheetViews>
    <sheetView tabSelected="1" zoomScale="80" zoomScaleNormal="80" workbookViewId="0">
      <selection activeCell="I13" sqref="I13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14" style="163" bestFit="1" customWidth="1"/>
    <col min="11" max="16384" width="8.85546875" style="32"/>
  </cols>
  <sheetData>
    <row r="1" spans="1:11" ht="27" customHeight="1" x14ac:dyDescent="0.2">
      <c r="A1" s="33"/>
      <c r="B1" s="34"/>
      <c r="C1" s="34"/>
      <c r="D1" s="35"/>
      <c r="E1" s="35"/>
      <c r="F1" s="35"/>
      <c r="G1" s="35"/>
      <c r="H1" s="269" t="s">
        <v>271</v>
      </c>
      <c r="I1" s="270"/>
    </row>
    <row r="2" spans="1:11" ht="27.75" customHeight="1" x14ac:dyDescent="0.2">
      <c r="A2" s="200" t="s">
        <v>165</v>
      </c>
      <c r="B2" s="201"/>
      <c r="C2" s="201"/>
      <c r="D2" s="201"/>
      <c r="E2" s="201"/>
      <c r="F2" s="201"/>
      <c r="G2" s="201"/>
      <c r="H2" s="201"/>
      <c r="I2" s="202"/>
      <c r="J2" s="164"/>
    </row>
    <row r="3" spans="1:11" ht="33.75" customHeight="1" x14ac:dyDescent="0.2">
      <c r="A3" s="203" t="s">
        <v>166</v>
      </c>
      <c r="B3" s="204"/>
      <c r="C3" s="205" t="s">
        <v>167</v>
      </c>
      <c r="D3" s="205"/>
      <c r="E3" s="205"/>
      <c r="F3" s="205"/>
      <c r="G3" s="205"/>
      <c r="H3" s="205"/>
      <c r="I3" s="206"/>
      <c r="J3" s="164"/>
    </row>
    <row r="4" spans="1:11" ht="18.75" x14ac:dyDescent="0.3">
      <c r="A4" s="271" t="s">
        <v>272</v>
      </c>
      <c r="B4" s="272"/>
      <c r="C4" s="99"/>
      <c r="D4" s="37"/>
      <c r="E4" s="37"/>
      <c r="F4" s="38"/>
      <c r="G4" s="38"/>
      <c r="H4" s="38"/>
      <c r="I4" s="39"/>
      <c r="J4" s="165"/>
      <c r="K4" s="42"/>
    </row>
    <row r="5" spans="1:11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65"/>
      <c r="K5" s="42"/>
    </row>
    <row r="6" spans="1:11" ht="15.75" x14ac:dyDescent="0.25">
      <c r="A6" s="211" t="s">
        <v>169</v>
      </c>
      <c r="B6" s="212"/>
      <c r="C6" s="101"/>
      <c r="I6" s="49"/>
      <c r="J6" s="166"/>
      <c r="K6" s="50"/>
    </row>
    <row r="7" spans="1:11" ht="18.75" x14ac:dyDescent="0.3">
      <c r="A7" s="211" t="s">
        <v>171</v>
      </c>
      <c r="B7" s="212"/>
      <c r="C7" s="102"/>
      <c r="D7" s="37"/>
      <c r="E7" s="37"/>
      <c r="H7" s="52"/>
      <c r="I7" s="49"/>
      <c r="J7" s="166"/>
      <c r="K7" s="50"/>
    </row>
    <row r="8" spans="1:11" x14ac:dyDescent="0.2">
      <c r="A8" s="55"/>
      <c r="I8" s="49"/>
    </row>
    <row r="9" spans="1:11" ht="27.75" customHeight="1" x14ac:dyDescent="0.2">
      <c r="A9" s="56" t="s">
        <v>173</v>
      </c>
      <c r="B9" s="57" t="s">
        <v>174</v>
      </c>
      <c r="C9" s="90" t="s">
        <v>175</v>
      </c>
      <c r="D9" s="90"/>
      <c r="E9" s="90"/>
      <c r="F9" s="213" t="s">
        <v>176</v>
      </c>
      <c r="G9" s="213"/>
      <c r="H9" s="213"/>
      <c r="I9" s="214"/>
    </row>
    <row r="10" spans="1:11" ht="30" customHeight="1" x14ac:dyDescent="0.2">
      <c r="A10" s="103">
        <v>1</v>
      </c>
      <c r="B10" s="281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</row>
    <row r="11" spans="1:11" ht="18.75" customHeight="1" thickBot="1" x14ac:dyDescent="0.25">
      <c r="A11" s="216"/>
      <c r="B11" s="282"/>
      <c r="C11" s="285" t="s">
        <v>184</v>
      </c>
      <c r="D11" s="285"/>
      <c r="E11" s="285"/>
      <c r="F11" s="285"/>
      <c r="G11" s="285"/>
      <c r="H11" s="285"/>
      <c r="I11" s="286"/>
    </row>
    <row r="12" spans="1:11" s="109" customFormat="1" ht="15" customHeight="1" thickBot="1" x14ac:dyDescent="0.25">
      <c r="A12" s="216"/>
      <c r="B12" s="282"/>
      <c r="C12" s="104" t="s">
        <v>185</v>
      </c>
      <c r="D12" s="105" t="s">
        <v>186</v>
      </c>
      <c r="E12" s="106" t="s">
        <v>187</v>
      </c>
      <c r="F12" s="107">
        <f>SUM(F13:F18)</f>
        <v>163358905.49000001</v>
      </c>
      <c r="G12" s="107">
        <f t="shared" ref="G12:H12" si="0">SUM(G13:G18)</f>
        <v>250636556.63999999</v>
      </c>
      <c r="H12" s="107">
        <f t="shared" si="0"/>
        <v>0</v>
      </c>
      <c r="I12" s="108">
        <f>SUM(F12:H12)</f>
        <v>413995462.13</v>
      </c>
      <c r="J12" s="167"/>
    </row>
    <row r="13" spans="1:11" s="116" customFormat="1" ht="15" x14ac:dyDescent="0.25">
      <c r="A13" s="216"/>
      <c r="B13" s="282"/>
      <c r="C13" s="110" t="s">
        <v>273</v>
      </c>
      <c r="D13" s="111"/>
      <c r="E13" s="112"/>
      <c r="F13" s="113">
        <v>41.31</v>
      </c>
      <c r="G13" s="113">
        <v>14302328.24</v>
      </c>
      <c r="H13" s="113">
        <v>0</v>
      </c>
      <c r="I13" s="114">
        <f>F13+G13</f>
        <v>14302369.550000001</v>
      </c>
      <c r="J13" s="115"/>
    </row>
    <row r="14" spans="1:11" s="116" customFormat="1" ht="15" x14ac:dyDescent="0.25">
      <c r="A14" s="216"/>
      <c r="B14" s="282"/>
      <c r="C14" s="117" t="s">
        <v>274</v>
      </c>
      <c r="D14" s="118"/>
      <c r="E14" s="119"/>
      <c r="F14" s="120">
        <v>938116.74</v>
      </c>
      <c r="G14" s="120">
        <v>26301021.870000001</v>
      </c>
      <c r="H14" s="113">
        <v>0</v>
      </c>
      <c r="I14" s="114">
        <f t="shared" ref="I14:I18" si="1">F14+G14</f>
        <v>27239138.609999999</v>
      </c>
      <c r="J14" s="115"/>
    </row>
    <row r="15" spans="1:11" s="116" customFormat="1" ht="15" x14ac:dyDescent="0.25">
      <c r="A15" s="216"/>
      <c r="B15" s="282"/>
      <c r="C15" s="117" t="s">
        <v>275</v>
      </c>
      <c r="D15" s="118"/>
      <c r="E15" s="119"/>
      <c r="F15" s="120">
        <v>3375884.11</v>
      </c>
      <c r="G15" s="120">
        <v>12216811.4</v>
      </c>
      <c r="H15" s="113">
        <v>0</v>
      </c>
      <c r="I15" s="114">
        <f t="shared" si="1"/>
        <v>15592695.51</v>
      </c>
      <c r="J15" s="115"/>
    </row>
    <row r="16" spans="1:11" s="116" customFormat="1" ht="15" x14ac:dyDescent="0.25">
      <c r="A16" s="216"/>
      <c r="B16" s="282"/>
      <c r="C16" s="117" t="s">
        <v>276</v>
      </c>
      <c r="D16" s="118"/>
      <c r="E16" s="119"/>
      <c r="F16" s="120">
        <v>134093160.7</v>
      </c>
      <c r="G16" s="120">
        <v>82822477.260000005</v>
      </c>
      <c r="H16" s="113">
        <v>0</v>
      </c>
      <c r="I16" s="114">
        <f t="shared" si="1"/>
        <v>216915637.96000001</v>
      </c>
      <c r="J16" s="115"/>
    </row>
    <row r="17" spans="1:10" s="116" customFormat="1" ht="15" x14ac:dyDescent="0.25">
      <c r="A17" s="216"/>
      <c r="B17" s="282"/>
      <c r="C17" s="117" t="s">
        <v>277</v>
      </c>
      <c r="D17" s="121"/>
      <c r="E17" s="122"/>
      <c r="F17" s="120">
        <v>12030799.01</v>
      </c>
      <c r="G17" s="120">
        <v>97471109.159999996</v>
      </c>
      <c r="H17" s="113">
        <v>0</v>
      </c>
      <c r="I17" s="114">
        <f t="shared" si="1"/>
        <v>109501908.17</v>
      </c>
      <c r="J17" s="115"/>
    </row>
    <row r="18" spans="1:10" s="116" customFormat="1" ht="15.75" thickBot="1" x14ac:dyDescent="0.3">
      <c r="A18" s="216"/>
      <c r="B18" s="282"/>
      <c r="C18" s="117" t="s">
        <v>278</v>
      </c>
      <c r="D18" s="121"/>
      <c r="E18" s="121"/>
      <c r="F18" s="120">
        <v>12920903.619999999</v>
      </c>
      <c r="G18" s="120">
        <v>17522808.710000001</v>
      </c>
      <c r="H18" s="113">
        <v>0</v>
      </c>
      <c r="I18" s="114">
        <f t="shared" si="1"/>
        <v>30443712.329999998</v>
      </c>
      <c r="J18" s="115"/>
    </row>
    <row r="19" spans="1:10" s="109" customFormat="1" ht="15" customHeight="1" thickBot="1" x14ac:dyDescent="0.25">
      <c r="A19" s="216"/>
      <c r="B19" s="282"/>
      <c r="C19" s="104" t="s">
        <v>188</v>
      </c>
      <c r="D19" s="105" t="s">
        <v>189</v>
      </c>
      <c r="E19" s="106" t="s">
        <v>187</v>
      </c>
      <c r="F19" s="107">
        <f>SUM(F20:F22)</f>
        <v>3084221.82</v>
      </c>
      <c r="G19" s="107">
        <f>SUM(G20:G22)</f>
        <v>10726839.27</v>
      </c>
      <c r="H19" s="107">
        <f>SUM(H20:H22)</f>
        <v>0</v>
      </c>
      <c r="I19" s="108">
        <f t="shared" ref="I19:I74" si="2">SUM(F19:H19)</f>
        <v>13811061.09</v>
      </c>
      <c r="J19" s="167"/>
    </row>
    <row r="20" spans="1:10" s="116" customFormat="1" ht="30" x14ac:dyDescent="0.25">
      <c r="A20" s="216"/>
      <c r="B20" s="282"/>
      <c r="C20" s="110" t="s">
        <v>279</v>
      </c>
      <c r="D20" s="123"/>
      <c r="E20" s="124"/>
      <c r="F20" s="113">
        <v>150267.17000000001</v>
      </c>
      <c r="G20" s="113">
        <v>1031976.75</v>
      </c>
      <c r="H20" s="113">
        <v>0</v>
      </c>
      <c r="I20" s="114">
        <f>F20+G20</f>
        <v>1182243.92</v>
      </c>
      <c r="J20" s="115">
        <f>I20*1.03</f>
        <v>1217711.24</v>
      </c>
    </row>
    <row r="21" spans="1:10" s="116" customFormat="1" ht="30" x14ac:dyDescent="0.25">
      <c r="A21" s="216"/>
      <c r="B21" s="282"/>
      <c r="C21" s="117" t="s">
        <v>280</v>
      </c>
      <c r="D21" s="121"/>
      <c r="E21" s="122"/>
      <c r="F21" s="113">
        <v>383621.98</v>
      </c>
      <c r="G21" s="113">
        <v>3479105.04</v>
      </c>
      <c r="H21" s="113">
        <v>0</v>
      </c>
      <c r="I21" s="114">
        <f>F21+G21</f>
        <v>3862727.02</v>
      </c>
      <c r="J21" s="115"/>
    </row>
    <row r="22" spans="1:10" s="116" customFormat="1" ht="30.75" thickBot="1" x14ac:dyDescent="0.3">
      <c r="A22" s="216"/>
      <c r="B22" s="282"/>
      <c r="C22" s="125" t="s">
        <v>281</v>
      </c>
      <c r="D22" s="126"/>
      <c r="E22" s="127"/>
      <c r="F22" s="128">
        <v>2550332.67</v>
      </c>
      <c r="G22" s="128">
        <v>6215757.4800000004</v>
      </c>
      <c r="H22" s="128">
        <v>0</v>
      </c>
      <c r="I22" s="129">
        <f>F22+G22</f>
        <v>8766090.1500000004</v>
      </c>
      <c r="J22" s="115"/>
    </row>
    <row r="23" spans="1:10" s="109" customFormat="1" ht="15" customHeight="1" thickBot="1" x14ac:dyDescent="0.25">
      <c r="A23" s="216"/>
      <c r="B23" s="282"/>
      <c r="C23" s="104" t="s">
        <v>190</v>
      </c>
      <c r="D23" s="105" t="s">
        <v>191</v>
      </c>
      <c r="E23" s="106" t="s">
        <v>187</v>
      </c>
      <c r="F23" s="107">
        <f>SUM(F24:F25)</f>
        <v>1907981.17</v>
      </c>
      <c r="G23" s="107">
        <f t="shared" ref="G23:H23" si="3">SUM(G24:G25)</f>
        <v>9178540.7899999991</v>
      </c>
      <c r="H23" s="107">
        <f t="shared" si="3"/>
        <v>0</v>
      </c>
      <c r="I23" s="108">
        <f t="shared" si="2"/>
        <v>11086521.960000001</v>
      </c>
      <c r="J23" s="167"/>
    </row>
    <row r="24" spans="1:10" s="116" customFormat="1" ht="15" x14ac:dyDescent="0.25">
      <c r="A24" s="216"/>
      <c r="B24" s="282"/>
      <c r="C24" s="110" t="s">
        <v>282</v>
      </c>
      <c r="D24" s="123"/>
      <c r="E24" s="124"/>
      <c r="F24" s="113">
        <v>1171004</v>
      </c>
      <c r="G24" s="113">
        <v>3637187.7</v>
      </c>
      <c r="H24" s="113">
        <v>0</v>
      </c>
      <c r="I24" s="114">
        <f>F24+G24</f>
        <v>4808191.7</v>
      </c>
      <c r="J24" s="115"/>
    </row>
    <row r="25" spans="1:10" s="116" customFormat="1" ht="15.75" thickBot="1" x14ac:dyDescent="0.3">
      <c r="A25" s="216"/>
      <c r="B25" s="282"/>
      <c r="C25" s="125" t="s">
        <v>283</v>
      </c>
      <c r="D25" s="126"/>
      <c r="E25" s="127"/>
      <c r="F25" s="113">
        <v>736977.17</v>
      </c>
      <c r="G25" s="113">
        <v>5541353.0899999999</v>
      </c>
      <c r="H25" s="113">
        <v>0</v>
      </c>
      <c r="I25" s="114">
        <f>F25+G25</f>
        <v>6278330.2599999998</v>
      </c>
      <c r="J25" s="115"/>
    </row>
    <row r="26" spans="1:10" s="109" customFormat="1" ht="19.5" customHeight="1" thickBot="1" x14ac:dyDescent="0.25">
      <c r="A26" s="216"/>
      <c r="B26" s="282"/>
      <c r="C26" s="104" t="s">
        <v>192</v>
      </c>
      <c r="D26" s="105" t="s">
        <v>193</v>
      </c>
      <c r="E26" s="106" t="s">
        <v>187</v>
      </c>
      <c r="F26" s="107">
        <f>F27</f>
        <v>76784882.959999993</v>
      </c>
      <c r="G26" s="107">
        <f>G27</f>
        <v>9526526.4399999995</v>
      </c>
      <c r="H26" s="107">
        <f>H27</f>
        <v>0</v>
      </c>
      <c r="I26" s="108">
        <f t="shared" si="2"/>
        <v>86311409.400000006</v>
      </c>
      <c r="J26" s="167"/>
    </row>
    <row r="27" spans="1:10" s="116" customFormat="1" ht="30.75" thickBot="1" x14ac:dyDescent="0.3">
      <c r="A27" s="216"/>
      <c r="B27" s="282"/>
      <c r="C27" s="168" t="s">
        <v>284</v>
      </c>
      <c r="D27" s="169"/>
      <c r="E27" s="170"/>
      <c r="F27" s="113">
        <v>76784882.959999993</v>
      </c>
      <c r="G27" s="113">
        <v>9526526.4399999995</v>
      </c>
      <c r="H27" s="113">
        <v>0</v>
      </c>
      <c r="I27" s="134">
        <f>F27+G27</f>
        <v>86311409.400000006</v>
      </c>
      <c r="J27" s="115"/>
    </row>
    <row r="28" spans="1:10" s="109" customFormat="1" ht="17.25" customHeight="1" thickBot="1" x14ac:dyDescent="0.25">
      <c r="A28" s="216"/>
      <c r="B28" s="282"/>
      <c r="C28" s="104" t="s">
        <v>194</v>
      </c>
      <c r="D28" s="105" t="s">
        <v>195</v>
      </c>
      <c r="E28" s="106" t="s">
        <v>187</v>
      </c>
      <c r="F28" s="107">
        <f>SUM(F29:F33)</f>
        <v>34890049.149999999</v>
      </c>
      <c r="G28" s="107">
        <f t="shared" ref="G28:H28" si="4">SUM(G29:G33)</f>
        <v>12698127.99</v>
      </c>
      <c r="H28" s="107">
        <f t="shared" si="4"/>
        <v>924961.23</v>
      </c>
      <c r="I28" s="108">
        <f t="shared" si="2"/>
        <v>48513138.369999997</v>
      </c>
      <c r="J28" s="167"/>
    </row>
    <row r="29" spans="1:10" s="116" customFormat="1" ht="15" x14ac:dyDescent="0.25">
      <c r="A29" s="216"/>
      <c r="B29" s="282"/>
      <c r="C29" s="110" t="s">
        <v>285</v>
      </c>
      <c r="D29" s="123"/>
      <c r="E29" s="124"/>
      <c r="F29" s="113">
        <v>0</v>
      </c>
      <c r="G29" s="113">
        <v>106411.36</v>
      </c>
      <c r="H29" s="113">
        <v>0</v>
      </c>
      <c r="I29" s="114">
        <f>F29+G29</f>
        <v>106411.36</v>
      </c>
      <c r="J29" s="115"/>
    </row>
    <row r="30" spans="1:10" s="116" customFormat="1" ht="15.75" customHeight="1" x14ac:dyDescent="0.25">
      <c r="A30" s="216"/>
      <c r="B30" s="282"/>
      <c r="C30" s="117" t="s">
        <v>286</v>
      </c>
      <c r="D30" s="121"/>
      <c r="E30" s="122"/>
      <c r="F30" s="120">
        <v>16093406.539999999</v>
      </c>
      <c r="G30" s="120">
        <v>5659540.5899999999</v>
      </c>
      <c r="H30" s="120">
        <v>0</v>
      </c>
      <c r="I30" s="114">
        <f t="shared" ref="I30:I31" si="5">F30+G30</f>
        <v>21752947.129999999</v>
      </c>
      <c r="J30" s="115"/>
    </row>
    <row r="31" spans="1:10" s="116" customFormat="1" ht="30" x14ac:dyDescent="0.25">
      <c r="A31" s="216"/>
      <c r="B31" s="282"/>
      <c r="C31" s="117" t="s">
        <v>287</v>
      </c>
      <c r="D31" s="121"/>
      <c r="E31" s="122"/>
      <c r="F31" s="120">
        <v>18796642.609999999</v>
      </c>
      <c r="G31" s="120">
        <v>6932176.04</v>
      </c>
      <c r="H31" s="120">
        <v>0</v>
      </c>
      <c r="I31" s="114">
        <f t="shared" si="5"/>
        <v>25728818.649999999</v>
      </c>
      <c r="J31" s="115"/>
    </row>
    <row r="32" spans="1:10" s="116" customFormat="1" ht="15" x14ac:dyDescent="0.25">
      <c r="A32" s="216"/>
      <c r="B32" s="282"/>
      <c r="C32" s="117" t="s">
        <v>288</v>
      </c>
      <c r="D32" s="121"/>
      <c r="E32" s="122"/>
      <c r="F32" s="120">
        <v>0</v>
      </c>
      <c r="G32" s="120">
        <v>0</v>
      </c>
      <c r="H32" s="120">
        <v>416492.29</v>
      </c>
      <c r="I32" s="114">
        <f>F32+G32+H32</f>
        <v>416492.29</v>
      </c>
      <c r="J32" s="115"/>
    </row>
    <row r="33" spans="1:10" s="116" customFormat="1" ht="15.75" thickBot="1" x14ac:dyDescent="0.3">
      <c r="A33" s="216"/>
      <c r="B33" s="282"/>
      <c r="C33" s="125" t="s">
        <v>289</v>
      </c>
      <c r="D33" s="126"/>
      <c r="E33" s="127"/>
      <c r="F33" s="128"/>
      <c r="G33" s="128"/>
      <c r="H33" s="120">
        <v>508468.94</v>
      </c>
      <c r="I33" s="129">
        <f>F33+G33+H33</f>
        <v>508468.94</v>
      </c>
      <c r="J33" s="115"/>
    </row>
    <row r="34" spans="1:10" s="109" customFormat="1" ht="15" customHeight="1" thickBot="1" x14ac:dyDescent="0.25">
      <c r="A34" s="216"/>
      <c r="B34" s="282"/>
      <c r="C34" s="104" t="s">
        <v>196</v>
      </c>
      <c r="D34" s="105" t="s">
        <v>197</v>
      </c>
      <c r="E34" s="106" t="s">
        <v>187</v>
      </c>
      <c r="F34" s="107">
        <f>F35</f>
        <v>21321654.25</v>
      </c>
      <c r="G34" s="107">
        <f>G35</f>
        <v>2266669.66</v>
      </c>
      <c r="H34" s="107">
        <f>H35</f>
        <v>0</v>
      </c>
      <c r="I34" s="108">
        <f t="shared" si="2"/>
        <v>23588323.91</v>
      </c>
      <c r="J34" s="167"/>
    </row>
    <row r="35" spans="1:10" s="116" customFormat="1" ht="15.75" thickBot="1" x14ac:dyDescent="0.3">
      <c r="A35" s="216"/>
      <c r="B35" s="282"/>
      <c r="C35" s="130" t="s">
        <v>290</v>
      </c>
      <c r="D35" s="131"/>
      <c r="E35" s="132"/>
      <c r="F35" s="133">
        <v>21321654.25</v>
      </c>
      <c r="G35" s="133">
        <v>2266669.66</v>
      </c>
      <c r="H35" s="133">
        <v>0</v>
      </c>
      <c r="I35" s="134">
        <f>F35+G35</f>
        <v>23588323.91</v>
      </c>
      <c r="J35" s="115"/>
    </row>
    <row r="36" spans="1:10" s="109" customFormat="1" ht="15" customHeight="1" thickBot="1" x14ac:dyDescent="0.25">
      <c r="A36" s="216"/>
      <c r="B36" s="282"/>
      <c r="C36" s="104" t="s">
        <v>198</v>
      </c>
      <c r="D36" s="105" t="s">
        <v>199</v>
      </c>
      <c r="E36" s="106" t="s">
        <v>187</v>
      </c>
      <c r="F36" s="107">
        <f>SUM(F37:F39)</f>
        <v>9841215.3599999994</v>
      </c>
      <c r="G36" s="107">
        <f t="shared" ref="G36:H36" si="6">SUM(G37:G39)</f>
        <v>18090371.18</v>
      </c>
      <c r="H36" s="107">
        <f t="shared" si="6"/>
        <v>0</v>
      </c>
      <c r="I36" s="108">
        <f t="shared" si="2"/>
        <v>27931586.539999999</v>
      </c>
      <c r="J36" s="167"/>
    </row>
    <row r="37" spans="1:10" s="116" customFormat="1" ht="21" customHeight="1" x14ac:dyDescent="0.25">
      <c r="A37" s="216"/>
      <c r="B37" s="282"/>
      <c r="C37" s="110" t="s">
        <v>291</v>
      </c>
      <c r="D37" s="123"/>
      <c r="E37" s="124"/>
      <c r="F37" s="113">
        <v>6388848.6799999997</v>
      </c>
      <c r="G37" s="113">
        <v>10489299.15</v>
      </c>
      <c r="H37" s="113">
        <v>0</v>
      </c>
      <c r="I37" s="114">
        <f>F37+G37</f>
        <v>16878147.829999998</v>
      </c>
      <c r="J37" s="115"/>
    </row>
    <row r="38" spans="1:10" s="116" customFormat="1" ht="18" customHeight="1" x14ac:dyDescent="0.25">
      <c r="A38" s="216"/>
      <c r="B38" s="282"/>
      <c r="C38" s="117" t="s">
        <v>292</v>
      </c>
      <c r="D38" s="121"/>
      <c r="E38" s="122"/>
      <c r="F38" s="120">
        <v>1962508.08</v>
      </c>
      <c r="G38" s="120">
        <v>4192638.5</v>
      </c>
      <c r="H38" s="120">
        <v>0</v>
      </c>
      <c r="I38" s="135">
        <f>F38+G38</f>
        <v>6155146.5800000001</v>
      </c>
      <c r="J38" s="115"/>
    </row>
    <row r="39" spans="1:10" s="116" customFormat="1" ht="18" customHeight="1" thickBot="1" x14ac:dyDescent="0.3">
      <c r="A39" s="216"/>
      <c r="B39" s="282"/>
      <c r="C39" s="125" t="s">
        <v>293</v>
      </c>
      <c r="D39" s="126"/>
      <c r="E39" s="127"/>
      <c r="F39" s="128">
        <v>1489858.6</v>
      </c>
      <c r="G39" s="128">
        <v>3408433.53</v>
      </c>
      <c r="H39" s="128">
        <v>0</v>
      </c>
      <c r="I39" s="129">
        <f>F39+G39</f>
        <v>4898292.13</v>
      </c>
      <c r="J39" s="115"/>
    </row>
    <row r="40" spans="1:10" s="109" customFormat="1" ht="29.25" thickBot="1" x14ac:dyDescent="0.25">
      <c r="A40" s="216"/>
      <c r="B40" s="282"/>
      <c r="C40" s="104" t="s">
        <v>200</v>
      </c>
      <c r="D40" s="105" t="s">
        <v>201</v>
      </c>
      <c r="E40" s="106" t="s">
        <v>187</v>
      </c>
      <c r="F40" s="107">
        <f>SUM(F41:F42)</f>
        <v>1271582.77</v>
      </c>
      <c r="G40" s="107">
        <f t="shared" ref="G40:H40" si="7">SUM(G41:G42)</f>
        <v>3583023.72</v>
      </c>
      <c r="H40" s="107">
        <f t="shared" si="7"/>
        <v>0</v>
      </c>
      <c r="I40" s="108">
        <f t="shared" si="2"/>
        <v>4854606.49</v>
      </c>
      <c r="J40" s="167"/>
    </row>
    <row r="41" spans="1:10" s="116" customFormat="1" ht="15" x14ac:dyDescent="0.25">
      <c r="A41" s="216"/>
      <c r="B41" s="282"/>
      <c r="C41" s="110" t="s">
        <v>294</v>
      </c>
      <c r="D41" s="123"/>
      <c r="E41" s="124"/>
      <c r="F41" s="113">
        <v>0</v>
      </c>
      <c r="G41" s="113">
        <v>1092626.0900000001</v>
      </c>
      <c r="H41" s="113">
        <v>0</v>
      </c>
      <c r="I41" s="114">
        <f>F41+G41</f>
        <v>1092626.0900000001</v>
      </c>
      <c r="J41" s="115"/>
    </row>
    <row r="42" spans="1:10" s="116" customFormat="1" ht="15.75" thickBot="1" x14ac:dyDescent="0.3">
      <c r="A42" s="216"/>
      <c r="B42" s="282"/>
      <c r="C42" s="125" t="s">
        <v>295</v>
      </c>
      <c r="D42" s="126"/>
      <c r="E42" s="127"/>
      <c r="F42" s="128">
        <v>1271582.77</v>
      </c>
      <c r="G42" s="128">
        <v>2490397.63</v>
      </c>
      <c r="H42" s="128">
        <v>0</v>
      </c>
      <c r="I42" s="129">
        <f>F42+G42</f>
        <v>3761980.4</v>
      </c>
      <c r="J42" s="115"/>
    </row>
    <row r="43" spans="1:10" s="109" customFormat="1" ht="28.5" x14ac:dyDescent="0.2">
      <c r="A43" s="216"/>
      <c r="B43" s="282"/>
      <c r="C43" s="136" t="s">
        <v>202</v>
      </c>
      <c r="D43" s="137" t="s">
        <v>203</v>
      </c>
      <c r="E43" s="138" t="s">
        <v>187</v>
      </c>
      <c r="F43" s="261">
        <f>F45</f>
        <v>1692888.86</v>
      </c>
      <c r="G43" s="261">
        <f>G45</f>
        <v>2580823.71</v>
      </c>
      <c r="H43" s="261">
        <f>H45</f>
        <v>0</v>
      </c>
      <c r="I43" s="263">
        <f>SUM(F43:H44)</f>
        <v>4273712.57</v>
      </c>
      <c r="J43" s="167"/>
    </row>
    <row r="44" spans="1:10" s="109" customFormat="1" ht="30" customHeight="1" thickBot="1" x14ac:dyDescent="0.25">
      <c r="A44" s="216"/>
      <c r="B44" s="282"/>
      <c r="C44" s="139" t="s">
        <v>204</v>
      </c>
      <c r="D44" s="140" t="s">
        <v>205</v>
      </c>
      <c r="E44" s="141" t="s">
        <v>187</v>
      </c>
      <c r="F44" s="262"/>
      <c r="G44" s="262"/>
      <c r="H44" s="262"/>
      <c r="I44" s="264"/>
      <c r="J44" s="167"/>
    </row>
    <row r="45" spans="1:10" s="116" customFormat="1" ht="15.75" thickBot="1" x14ac:dyDescent="0.3">
      <c r="A45" s="216"/>
      <c r="B45" s="282"/>
      <c r="C45" s="130" t="s">
        <v>296</v>
      </c>
      <c r="D45" s="131"/>
      <c r="E45" s="132"/>
      <c r="F45" s="133">
        <v>1692888.86</v>
      </c>
      <c r="G45" s="133">
        <v>2580823.71</v>
      </c>
      <c r="H45" s="133">
        <v>0</v>
      </c>
      <c r="I45" s="134">
        <f>F45+G45</f>
        <v>4273712.57</v>
      </c>
      <c r="J45" s="115"/>
    </row>
    <row r="46" spans="1:10" s="109" customFormat="1" ht="29.25" thickBot="1" x14ac:dyDescent="0.25">
      <c r="A46" s="216"/>
      <c r="B46" s="282"/>
      <c r="C46" s="104" t="s">
        <v>206</v>
      </c>
      <c r="D46" s="105" t="s">
        <v>207</v>
      </c>
      <c r="E46" s="106" t="s">
        <v>187</v>
      </c>
      <c r="F46" s="107">
        <f>F47</f>
        <v>303465.34999999998</v>
      </c>
      <c r="G46" s="107">
        <f>G47</f>
        <v>279013.05</v>
      </c>
      <c r="H46" s="107">
        <f>H47</f>
        <v>0</v>
      </c>
      <c r="I46" s="108">
        <f t="shared" si="2"/>
        <v>582478.4</v>
      </c>
      <c r="J46" s="167"/>
    </row>
    <row r="47" spans="1:10" s="116" customFormat="1" ht="15.75" thickBot="1" x14ac:dyDescent="0.3">
      <c r="A47" s="216"/>
      <c r="B47" s="282"/>
      <c r="C47" s="130" t="s">
        <v>297</v>
      </c>
      <c r="D47" s="131"/>
      <c r="E47" s="132"/>
      <c r="F47" s="133">
        <v>303465.34999999998</v>
      </c>
      <c r="G47" s="133">
        <v>279013.05</v>
      </c>
      <c r="H47" s="133">
        <v>0</v>
      </c>
      <c r="I47" s="134">
        <f>F47+G47</f>
        <v>582478.4</v>
      </c>
      <c r="J47" s="115"/>
    </row>
    <row r="48" spans="1:10" s="109" customFormat="1" ht="43.5" thickBot="1" x14ac:dyDescent="0.25">
      <c r="A48" s="216"/>
      <c r="B48" s="282"/>
      <c r="C48" s="104" t="s">
        <v>298</v>
      </c>
      <c r="D48" s="105" t="s">
        <v>209</v>
      </c>
      <c r="E48" s="106" t="s">
        <v>187</v>
      </c>
      <c r="F48" s="107">
        <f>F49</f>
        <v>15372.75</v>
      </c>
      <c r="G48" s="107">
        <f>G49</f>
        <v>29870.7</v>
      </c>
      <c r="H48" s="107">
        <f>H49</f>
        <v>0</v>
      </c>
      <c r="I48" s="108">
        <f t="shared" si="2"/>
        <v>45243.45</v>
      </c>
      <c r="J48" s="167"/>
    </row>
    <row r="49" spans="1:10" s="116" customFormat="1" ht="20.25" customHeight="1" thickBot="1" x14ac:dyDescent="0.3">
      <c r="A49" s="216"/>
      <c r="B49" s="282"/>
      <c r="C49" s="130" t="s">
        <v>299</v>
      </c>
      <c r="D49" s="131"/>
      <c r="E49" s="132"/>
      <c r="F49" s="133">
        <v>15372.75</v>
      </c>
      <c r="G49" s="133">
        <v>29870.7</v>
      </c>
      <c r="H49" s="133">
        <v>0</v>
      </c>
      <c r="I49" s="134">
        <f>F49+G49</f>
        <v>45243.45</v>
      </c>
      <c r="J49" s="115"/>
    </row>
    <row r="50" spans="1:10" s="109" customFormat="1" ht="29.25" thickBot="1" x14ac:dyDescent="0.25">
      <c r="A50" s="216"/>
      <c r="B50" s="282"/>
      <c r="C50" s="104" t="s">
        <v>210</v>
      </c>
      <c r="D50" s="105" t="s">
        <v>211</v>
      </c>
      <c r="E50" s="106" t="s">
        <v>187</v>
      </c>
      <c r="F50" s="107">
        <f>SUM(F51:F52)</f>
        <v>97776.58</v>
      </c>
      <c r="G50" s="107">
        <f t="shared" ref="G50:H50" si="8">SUM(G51:G52)</f>
        <v>177367.39</v>
      </c>
      <c r="H50" s="107">
        <f t="shared" si="8"/>
        <v>0</v>
      </c>
      <c r="I50" s="108">
        <f t="shared" si="2"/>
        <v>275143.96999999997</v>
      </c>
      <c r="J50" s="167"/>
    </row>
    <row r="51" spans="1:10" s="116" customFormat="1" ht="20.25" customHeight="1" x14ac:dyDescent="0.25">
      <c r="A51" s="216"/>
      <c r="B51" s="282"/>
      <c r="C51" s="110" t="s">
        <v>300</v>
      </c>
      <c r="D51" s="123"/>
      <c r="E51" s="124"/>
      <c r="F51" s="113">
        <v>71960.509999999995</v>
      </c>
      <c r="G51" s="113">
        <v>137996.84</v>
      </c>
      <c r="H51" s="113">
        <v>0</v>
      </c>
      <c r="I51" s="114">
        <f>F51+G51</f>
        <v>209957.35</v>
      </c>
      <c r="J51" s="115"/>
    </row>
    <row r="52" spans="1:10" s="116" customFormat="1" ht="20.25" customHeight="1" thickBot="1" x14ac:dyDescent="0.3">
      <c r="A52" s="216"/>
      <c r="B52" s="282"/>
      <c r="C52" s="125" t="s">
        <v>301</v>
      </c>
      <c r="D52" s="126"/>
      <c r="E52" s="127"/>
      <c r="F52" s="113">
        <v>25816.07</v>
      </c>
      <c r="G52" s="113">
        <v>39370.550000000003</v>
      </c>
      <c r="H52" s="113">
        <v>0</v>
      </c>
      <c r="I52" s="114">
        <f>F52+G52</f>
        <v>65186.62</v>
      </c>
      <c r="J52" s="115"/>
    </row>
    <row r="53" spans="1:10" s="109" customFormat="1" ht="43.5" thickBot="1" x14ac:dyDescent="0.25">
      <c r="A53" s="216"/>
      <c r="B53" s="282"/>
      <c r="C53" s="104" t="s">
        <v>212</v>
      </c>
      <c r="D53" s="105" t="s">
        <v>213</v>
      </c>
      <c r="E53" s="106" t="s">
        <v>187</v>
      </c>
      <c r="F53" s="107">
        <f>SUM(F54:F55)</f>
        <v>2326463.04</v>
      </c>
      <c r="G53" s="107">
        <f t="shared" ref="G53:H53" si="9">SUM(G54:G55)</f>
        <v>828387.69</v>
      </c>
      <c r="H53" s="107">
        <f t="shared" si="9"/>
        <v>364775.3</v>
      </c>
      <c r="I53" s="108">
        <f t="shared" si="2"/>
        <v>3519626.03</v>
      </c>
      <c r="J53" s="167"/>
    </row>
    <row r="54" spans="1:10" s="116" customFormat="1" ht="15" x14ac:dyDescent="0.25">
      <c r="A54" s="216"/>
      <c r="B54" s="282"/>
      <c r="C54" s="110" t="s">
        <v>302</v>
      </c>
      <c r="D54" s="123"/>
      <c r="E54" s="124"/>
      <c r="F54" s="113">
        <v>2326463.04</v>
      </c>
      <c r="G54" s="113">
        <v>828387.69</v>
      </c>
      <c r="H54" s="113">
        <v>0</v>
      </c>
      <c r="I54" s="114">
        <f>F54+G54</f>
        <v>3154850.73</v>
      </c>
      <c r="J54" s="115"/>
    </row>
    <row r="55" spans="1:10" s="116" customFormat="1" ht="15.75" thickBot="1" x14ac:dyDescent="0.3">
      <c r="A55" s="216"/>
      <c r="B55" s="282"/>
      <c r="C55" s="125" t="s">
        <v>303</v>
      </c>
      <c r="D55" s="126"/>
      <c r="E55" s="127"/>
      <c r="F55" s="128"/>
      <c r="G55" s="128"/>
      <c r="H55" s="113">
        <v>364775.3</v>
      </c>
      <c r="I55" s="129">
        <f>F55+G55+H55</f>
        <v>364775.3</v>
      </c>
      <c r="J55" s="115"/>
    </row>
    <row r="56" spans="1:10" s="109" customFormat="1" ht="26.25" thickBot="1" x14ac:dyDescent="0.25">
      <c r="A56" s="216"/>
      <c r="B56" s="282"/>
      <c r="C56" s="142" t="s">
        <v>214</v>
      </c>
      <c r="D56" s="105" t="s">
        <v>215</v>
      </c>
      <c r="E56" s="106" t="s">
        <v>187</v>
      </c>
      <c r="F56" s="107">
        <f>F57</f>
        <v>414026.72</v>
      </c>
      <c r="G56" s="107">
        <f>G57</f>
        <v>488792.32000000001</v>
      </c>
      <c r="H56" s="107">
        <f>H57</f>
        <v>0</v>
      </c>
      <c r="I56" s="108">
        <f t="shared" si="2"/>
        <v>902819.04</v>
      </c>
      <c r="J56" s="167"/>
    </row>
    <row r="57" spans="1:10" s="116" customFormat="1" ht="15.75" thickBot="1" x14ac:dyDescent="0.3">
      <c r="A57" s="216"/>
      <c r="B57" s="282"/>
      <c r="C57" s="130" t="s">
        <v>304</v>
      </c>
      <c r="D57" s="131"/>
      <c r="E57" s="132"/>
      <c r="F57" s="133">
        <v>414026.72</v>
      </c>
      <c r="G57" s="133">
        <v>488792.32000000001</v>
      </c>
      <c r="H57" s="133">
        <v>0</v>
      </c>
      <c r="I57" s="134">
        <f>F57+G57</f>
        <v>902819.04</v>
      </c>
      <c r="J57" s="115"/>
    </row>
    <row r="58" spans="1:10" s="109" customFormat="1" ht="28.5" x14ac:dyDescent="0.2">
      <c r="A58" s="216"/>
      <c r="B58" s="282"/>
      <c r="C58" s="136" t="s">
        <v>216</v>
      </c>
      <c r="D58" s="137" t="s">
        <v>217</v>
      </c>
      <c r="E58" s="138" t="s">
        <v>187</v>
      </c>
      <c r="F58" s="261">
        <f>SUM(F60:F62)</f>
        <v>2670613.91</v>
      </c>
      <c r="G58" s="261">
        <f t="shared" ref="G58:H58" si="10">SUM(G60:G62)</f>
        <v>6047262.8700000001</v>
      </c>
      <c r="H58" s="261">
        <f t="shared" si="10"/>
        <v>0</v>
      </c>
      <c r="I58" s="263">
        <f>SUM(F58:H59)</f>
        <v>8717876.7799999993</v>
      </c>
      <c r="J58" s="167"/>
    </row>
    <row r="59" spans="1:10" s="109" customFormat="1" ht="44.25" customHeight="1" thickBot="1" x14ac:dyDescent="0.25">
      <c r="A59" s="216"/>
      <c r="B59" s="282"/>
      <c r="C59" s="139" t="s">
        <v>218</v>
      </c>
      <c r="D59" s="140" t="s">
        <v>219</v>
      </c>
      <c r="E59" s="141" t="s">
        <v>187</v>
      </c>
      <c r="F59" s="262"/>
      <c r="G59" s="262"/>
      <c r="H59" s="262"/>
      <c r="I59" s="264"/>
      <c r="J59" s="167"/>
    </row>
    <row r="60" spans="1:10" s="116" customFormat="1" ht="30" x14ac:dyDescent="0.25">
      <c r="A60" s="216"/>
      <c r="B60" s="282"/>
      <c r="C60" s="110" t="s">
        <v>305</v>
      </c>
      <c r="D60" s="123"/>
      <c r="E60" s="124"/>
      <c r="F60" s="113">
        <v>2977.96</v>
      </c>
      <c r="G60" s="113">
        <v>2195346.77</v>
      </c>
      <c r="H60" s="113">
        <v>0</v>
      </c>
      <c r="I60" s="114">
        <f>F60+G60</f>
        <v>2198324.73</v>
      </c>
      <c r="J60" s="115"/>
    </row>
    <row r="61" spans="1:10" s="116" customFormat="1" ht="30" x14ac:dyDescent="0.25">
      <c r="A61" s="216"/>
      <c r="B61" s="282"/>
      <c r="C61" s="117" t="s">
        <v>306</v>
      </c>
      <c r="D61" s="121"/>
      <c r="E61" s="122"/>
      <c r="F61" s="120">
        <v>523235.51</v>
      </c>
      <c r="G61" s="120">
        <v>762192.99</v>
      </c>
      <c r="H61" s="120">
        <v>0</v>
      </c>
      <c r="I61" s="135">
        <f>F61+G61</f>
        <v>1285428.5</v>
      </c>
      <c r="J61" s="115"/>
    </row>
    <row r="62" spans="1:10" s="116" customFormat="1" ht="30.75" thickBot="1" x14ac:dyDescent="0.3">
      <c r="A62" s="216"/>
      <c r="B62" s="282"/>
      <c r="C62" s="125" t="s">
        <v>307</v>
      </c>
      <c r="D62" s="126"/>
      <c r="E62" s="127"/>
      <c r="F62" s="128">
        <v>2144400.44</v>
      </c>
      <c r="G62" s="128">
        <v>3089723.11</v>
      </c>
      <c r="H62" s="128">
        <v>0</v>
      </c>
      <c r="I62" s="129">
        <f>F62+G62</f>
        <v>5234123.55</v>
      </c>
      <c r="J62" s="115"/>
    </row>
    <row r="63" spans="1:10" s="109" customFormat="1" ht="29.25" thickBot="1" x14ac:dyDescent="0.25">
      <c r="A63" s="216"/>
      <c r="B63" s="282"/>
      <c r="C63" s="104" t="s">
        <v>220</v>
      </c>
      <c r="D63" s="105" t="s">
        <v>221</v>
      </c>
      <c r="E63" s="106" t="s">
        <v>187</v>
      </c>
      <c r="F63" s="107">
        <f>SUM(F64)</f>
        <v>2994069.66</v>
      </c>
      <c r="G63" s="107">
        <f t="shared" ref="G63:H63" si="11">SUM(G64)</f>
        <v>4501903.91</v>
      </c>
      <c r="H63" s="107">
        <f t="shared" si="11"/>
        <v>0</v>
      </c>
      <c r="I63" s="108">
        <f t="shared" si="2"/>
        <v>7495973.5700000003</v>
      </c>
      <c r="J63" s="167"/>
    </row>
    <row r="64" spans="1:10" s="116" customFormat="1" ht="30.75" thickBot="1" x14ac:dyDescent="0.3">
      <c r="A64" s="216"/>
      <c r="B64" s="282"/>
      <c r="C64" s="130" t="s">
        <v>308</v>
      </c>
      <c r="D64" s="131"/>
      <c r="E64" s="132"/>
      <c r="F64" s="133">
        <v>2994069.66</v>
      </c>
      <c r="G64" s="133">
        <v>4501903.91</v>
      </c>
      <c r="H64" s="133">
        <v>0</v>
      </c>
      <c r="I64" s="134">
        <f>F64+G64</f>
        <v>7495973.5700000003</v>
      </c>
      <c r="J64" s="115"/>
    </row>
    <row r="65" spans="1:10" s="109" customFormat="1" ht="28.5" x14ac:dyDescent="0.2">
      <c r="A65" s="216"/>
      <c r="B65" s="282"/>
      <c r="C65" s="136" t="s">
        <v>222</v>
      </c>
      <c r="D65" s="137" t="s">
        <v>223</v>
      </c>
      <c r="E65" s="138" t="s">
        <v>187</v>
      </c>
      <c r="F65" s="261">
        <f>SUM(F67:F69)</f>
        <v>7144506.8899999997</v>
      </c>
      <c r="G65" s="261">
        <f t="shared" ref="G65:H65" si="12">SUM(G67:G69)</f>
        <v>21965233.530000001</v>
      </c>
      <c r="H65" s="261">
        <f t="shared" si="12"/>
        <v>0</v>
      </c>
      <c r="I65" s="263">
        <f>SUM(F65:H66)</f>
        <v>29109740.420000002</v>
      </c>
      <c r="J65" s="167"/>
    </row>
    <row r="66" spans="1:10" s="109" customFormat="1" ht="30" customHeight="1" thickBot="1" x14ac:dyDescent="0.25">
      <c r="A66" s="216"/>
      <c r="B66" s="282"/>
      <c r="C66" s="139" t="s">
        <v>224</v>
      </c>
      <c r="D66" s="140" t="s">
        <v>225</v>
      </c>
      <c r="E66" s="141" t="s">
        <v>187</v>
      </c>
      <c r="F66" s="262"/>
      <c r="G66" s="262"/>
      <c r="H66" s="262"/>
      <c r="I66" s="264"/>
      <c r="J66" s="167"/>
    </row>
    <row r="67" spans="1:10" s="116" customFormat="1" ht="30" x14ac:dyDescent="0.25">
      <c r="A67" s="216"/>
      <c r="B67" s="282"/>
      <c r="C67" s="110" t="s">
        <v>309</v>
      </c>
      <c r="D67" s="123"/>
      <c r="E67" s="124"/>
      <c r="F67" s="113">
        <v>9139.8799999999992</v>
      </c>
      <c r="G67" s="113">
        <v>10156208.470000001</v>
      </c>
      <c r="H67" s="113">
        <v>0</v>
      </c>
      <c r="I67" s="114">
        <f>F67+G67</f>
        <v>10165348.35</v>
      </c>
      <c r="J67" s="115"/>
    </row>
    <row r="68" spans="1:10" s="116" customFormat="1" ht="30" x14ac:dyDescent="0.25">
      <c r="A68" s="216"/>
      <c r="B68" s="282"/>
      <c r="C68" s="117" t="s">
        <v>310</v>
      </c>
      <c r="D68" s="121"/>
      <c r="E68" s="122"/>
      <c r="F68" s="120">
        <v>2551375.62</v>
      </c>
      <c r="G68" s="120">
        <v>5431810.4000000004</v>
      </c>
      <c r="H68" s="120">
        <v>0</v>
      </c>
      <c r="I68" s="135">
        <f>F68+G68</f>
        <v>7983186.0199999996</v>
      </c>
      <c r="J68" s="115"/>
    </row>
    <row r="69" spans="1:10" s="116" customFormat="1" ht="30.75" thickBot="1" x14ac:dyDescent="0.3">
      <c r="A69" s="216"/>
      <c r="B69" s="282"/>
      <c r="C69" s="125" t="s">
        <v>311</v>
      </c>
      <c r="D69" s="126"/>
      <c r="E69" s="127"/>
      <c r="F69" s="128">
        <v>4583991.3899999997</v>
      </c>
      <c r="G69" s="128">
        <v>6377214.6600000001</v>
      </c>
      <c r="H69" s="128">
        <v>0</v>
      </c>
      <c r="I69" s="129">
        <f>F69+G69</f>
        <v>10961206.050000001</v>
      </c>
      <c r="J69" s="115"/>
    </row>
    <row r="70" spans="1:10" s="109" customFormat="1" ht="29.25" thickBot="1" x14ac:dyDescent="0.25">
      <c r="A70" s="216"/>
      <c r="B70" s="282"/>
      <c r="C70" s="104" t="s">
        <v>226</v>
      </c>
      <c r="D70" s="105" t="s">
        <v>227</v>
      </c>
      <c r="E70" s="106" t="s">
        <v>187</v>
      </c>
      <c r="F70" s="107">
        <f>F71</f>
        <v>4359741.72</v>
      </c>
      <c r="G70" s="107">
        <f>G71</f>
        <v>7971335.8099999996</v>
      </c>
      <c r="H70" s="107">
        <f>H71</f>
        <v>0</v>
      </c>
      <c r="I70" s="108">
        <f t="shared" si="2"/>
        <v>12331077.529999999</v>
      </c>
      <c r="J70" s="167"/>
    </row>
    <row r="71" spans="1:10" s="116" customFormat="1" ht="30.75" thickBot="1" x14ac:dyDescent="0.3">
      <c r="A71" s="216"/>
      <c r="B71" s="282"/>
      <c r="C71" s="130" t="s">
        <v>312</v>
      </c>
      <c r="D71" s="131"/>
      <c r="E71" s="132"/>
      <c r="F71" s="133">
        <v>4359741.72</v>
      </c>
      <c r="G71" s="133">
        <v>7971335.8099999996</v>
      </c>
      <c r="H71" s="133">
        <v>0</v>
      </c>
      <c r="I71" s="134">
        <f>F71+G71</f>
        <v>12331077.529999999</v>
      </c>
      <c r="J71" s="115"/>
    </row>
    <row r="72" spans="1:10" s="109" customFormat="1" ht="26.25" thickBot="1" x14ac:dyDescent="0.25">
      <c r="A72" s="216"/>
      <c r="B72" s="282"/>
      <c r="C72" s="142" t="s">
        <v>228</v>
      </c>
      <c r="D72" s="105" t="s">
        <v>229</v>
      </c>
      <c r="E72" s="106" t="s">
        <v>187</v>
      </c>
      <c r="F72" s="107">
        <f>F73</f>
        <v>10472998.66</v>
      </c>
      <c r="G72" s="107">
        <f>G73</f>
        <v>2037728.47</v>
      </c>
      <c r="H72" s="107">
        <f>H73</f>
        <v>0</v>
      </c>
      <c r="I72" s="108">
        <f t="shared" si="2"/>
        <v>12510727.130000001</v>
      </c>
      <c r="J72" s="167"/>
    </row>
    <row r="73" spans="1:10" s="116" customFormat="1" ht="22.5" customHeight="1" thickBot="1" x14ac:dyDescent="0.3">
      <c r="A73" s="216"/>
      <c r="B73" s="282"/>
      <c r="C73" s="130" t="s">
        <v>313</v>
      </c>
      <c r="D73" s="131"/>
      <c r="E73" s="132"/>
      <c r="F73" s="133">
        <v>10472998.66</v>
      </c>
      <c r="G73" s="133">
        <v>2037728.47</v>
      </c>
      <c r="H73" s="133">
        <v>0</v>
      </c>
      <c r="I73" s="134">
        <f>F73+G73</f>
        <v>12510727.130000001</v>
      </c>
      <c r="J73" s="115"/>
    </row>
    <row r="74" spans="1:10" s="109" customFormat="1" ht="26.25" thickBot="1" x14ac:dyDescent="0.25">
      <c r="A74" s="216"/>
      <c r="B74" s="282"/>
      <c r="C74" s="142" t="s">
        <v>230</v>
      </c>
      <c r="D74" s="105" t="s">
        <v>231</v>
      </c>
      <c r="E74" s="106" t="s">
        <v>187</v>
      </c>
      <c r="F74" s="107">
        <f>F75</f>
        <v>4572480.51</v>
      </c>
      <c r="G74" s="107">
        <f>G75</f>
        <v>2853208.92</v>
      </c>
      <c r="H74" s="107">
        <f>H75</f>
        <v>0</v>
      </c>
      <c r="I74" s="108">
        <f t="shared" si="2"/>
        <v>7425689.4299999997</v>
      </c>
      <c r="J74" s="167"/>
    </row>
    <row r="75" spans="1:10" s="116" customFormat="1" ht="22.5" customHeight="1" thickBot="1" x14ac:dyDescent="0.3">
      <c r="A75" s="216"/>
      <c r="B75" s="282"/>
      <c r="C75" s="130" t="s">
        <v>314</v>
      </c>
      <c r="D75" s="131"/>
      <c r="E75" s="132"/>
      <c r="F75" s="133">
        <v>4572480.51</v>
      </c>
      <c r="G75" s="133">
        <v>2853208.92</v>
      </c>
      <c r="H75" s="133">
        <v>0</v>
      </c>
      <c r="I75" s="134">
        <f>F75+G75</f>
        <v>7425689.4299999997</v>
      </c>
      <c r="J75" s="115"/>
    </row>
    <row r="76" spans="1:10" s="109" customFormat="1" ht="25.5" x14ac:dyDescent="0.2">
      <c r="A76" s="216"/>
      <c r="B76" s="282"/>
      <c r="C76" s="143" t="s">
        <v>232</v>
      </c>
      <c r="D76" s="137" t="s">
        <v>233</v>
      </c>
      <c r="E76" s="138" t="s">
        <v>187</v>
      </c>
      <c r="F76" s="261">
        <f>F78</f>
        <v>6220522.6100000003</v>
      </c>
      <c r="G76" s="261">
        <f>G78</f>
        <v>4585856.66</v>
      </c>
      <c r="H76" s="261">
        <f>H78</f>
        <v>0</v>
      </c>
      <c r="I76" s="263">
        <f>SUM(F76:H77)</f>
        <v>10806379.27</v>
      </c>
      <c r="J76" s="167"/>
    </row>
    <row r="77" spans="1:10" s="109" customFormat="1" ht="27" customHeight="1" thickBot="1" x14ac:dyDescent="0.25">
      <c r="A77" s="216"/>
      <c r="B77" s="282"/>
      <c r="C77" s="144" t="s">
        <v>234</v>
      </c>
      <c r="D77" s="140" t="s">
        <v>235</v>
      </c>
      <c r="E77" s="141" t="s">
        <v>187</v>
      </c>
      <c r="F77" s="262"/>
      <c r="G77" s="262"/>
      <c r="H77" s="262"/>
      <c r="I77" s="264"/>
      <c r="J77" s="167"/>
    </row>
    <row r="78" spans="1:10" s="116" customFormat="1" ht="20.25" customHeight="1" thickBot="1" x14ac:dyDescent="0.3">
      <c r="A78" s="216"/>
      <c r="B78" s="282"/>
      <c r="C78" s="125" t="s">
        <v>315</v>
      </c>
      <c r="D78" s="126"/>
      <c r="E78" s="127"/>
      <c r="F78" s="128">
        <v>6220522.6100000003</v>
      </c>
      <c r="G78" s="128">
        <v>4585856.66</v>
      </c>
      <c r="H78" s="128">
        <v>0</v>
      </c>
      <c r="I78" s="129">
        <f>F78+G78</f>
        <v>10806379.27</v>
      </c>
      <c r="J78" s="115"/>
    </row>
    <row r="79" spans="1:10" ht="15.75" thickBot="1" x14ac:dyDescent="0.25">
      <c r="A79" s="284"/>
      <c r="B79" s="283"/>
      <c r="C79" s="145" t="s">
        <v>316</v>
      </c>
      <c r="D79" s="146"/>
      <c r="E79" s="147"/>
      <c r="F79" s="265"/>
      <c r="G79" s="266"/>
      <c r="H79" s="266"/>
      <c r="I79" s="148">
        <f>F79</f>
        <v>0</v>
      </c>
    </row>
    <row r="80" spans="1:10" ht="20.25" customHeight="1" thickTop="1" x14ac:dyDescent="0.2">
      <c r="A80" s="149">
        <v>2</v>
      </c>
      <c r="B80" s="267" t="s">
        <v>237</v>
      </c>
      <c r="C80" s="268"/>
      <c r="D80" s="268"/>
      <c r="E80" s="268"/>
      <c r="F80" s="268"/>
      <c r="G80" s="268"/>
      <c r="H80" s="268"/>
      <c r="I80" s="150">
        <f>I12+I19+I23+I26+I28+I34+I36+I40+I43+I46+I48+I50+I53+I56+I58+I63+I65+I70+I72+I74+I76</f>
        <v>728088597.48000002</v>
      </c>
    </row>
    <row r="81" spans="1:9" ht="17.25" customHeight="1" x14ac:dyDescent="0.2">
      <c r="A81" s="70">
        <v>3</v>
      </c>
      <c r="B81" s="222" t="s">
        <v>238</v>
      </c>
      <c r="C81" s="223"/>
      <c r="D81" s="223"/>
      <c r="E81" s="223"/>
      <c r="F81" s="223"/>
      <c r="G81" s="223"/>
      <c r="H81" s="223"/>
      <c r="I81" s="66">
        <f>I80*0.03+0.01</f>
        <v>21842657.93</v>
      </c>
    </row>
    <row r="82" spans="1:9" ht="30" customHeight="1" x14ac:dyDescent="0.2">
      <c r="A82" s="70">
        <v>4</v>
      </c>
      <c r="B82" s="224" t="s">
        <v>239</v>
      </c>
      <c r="C82" s="225"/>
      <c r="D82" s="225"/>
      <c r="E82" s="225"/>
      <c r="F82" s="225"/>
      <c r="G82" s="225"/>
      <c r="H82" s="225"/>
      <c r="I82" s="71">
        <f>I80+I81</f>
        <v>749931255.40999997</v>
      </c>
    </row>
    <row r="83" spans="1:9" ht="30" customHeight="1" x14ac:dyDescent="0.2">
      <c r="A83" s="70">
        <v>5</v>
      </c>
      <c r="B83" s="89" t="s">
        <v>241</v>
      </c>
      <c r="C83" s="226" t="s">
        <v>242</v>
      </c>
      <c r="D83" s="227"/>
      <c r="E83" s="227"/>
      <c r="F83" s="227"/>
      <c r="G83" s="227"/>
      <c r="H83" s="227"/>
      <c r="I83" s="66">
        <f>I82*0.2</f>
        <v>149986251.08000001</v>
      </c>
    </row>
    <row r="84" spans="1:9" ht="22.5" customHeight="1" x14ac:dyDescent="0.2">
      <c r="A84" s="70">
        <v>6</v>
      </c>
      <c r="B84" s="228" t="s">
        <v>243</v>
      </c>
      <c r="C84" s="229"/>
      <c r="D84" s="229"/>
      <c r="E84" s="229"/>
      <c r="F84" s="229"/>
      <c r="G84" s="229"/>
      <c r="H84" s="229"/>
      <c r="I84" s="152">
        <f>I82+I83</f>
        <v>899917506.49000001</v>
      </c>
    </row>
    <row r="85" spans="1:9" ht="75.75" customHeight="1" x14ac:dyDescent="0.2">
      <c r="A85" s="70">
        <v>7</v>
      </c>
      <c r="B85" s="89" t="s">
        <v>244</v>
      </c>
      <c r="C85" s="207" t="s">
        <v>245</v>
      </c>
      <c r="D85" s="208"/>
      <c r="E85" s="208"/>
      <c r="F85" s="288">
        <v>2.9665203986000002</v>
      </c>
      <c r="G85" s="288"/>
      <c r="H85" s="288"/>
      <c r="I85" s="289"/>
    </row>
    <row r="86" spans="1:9" ht="27" customHeight="1" x14ac:dyDescent="0.2">
      <c r="A86" s="70">
        <v>8</v>
      </c>
      <c r="B86" s="89" t="s">
        <v>246</v>
      </c>
      <c r="C86" s="230" t="s">
        <v>247</v>
      </c>
      <c r="D86" s="231"/>
      <c r="E86" s="231"/>
      <c r="F86" s="232" t="s">
        <v>317</v>
      </c>
      <c r="G86" s="232"/>
      <c r="H86" s="232"/>
      <c r="I86" s="210"/>
    </row>
    <row r="87" spans="1:9" ht="66.75" customHeight="1" x14ac:dyDescent="0.2">
      <c r="A87" s="75">
        <v>9</v>
      </c>
      <c r="B87" s="89" t="s">
        <v>248</v>
      </c>
      <c r="C87" s="230" t="s">
        <v>249</v>
      </c>
      <c r="D87" s="231"/>
      <c r="E87" s="231"/>
      <c r="F87" s="233" t="s">
        <v>318</v>
      </c>
      <c r="G87" s="233"/>
      <c r="H87" s="233"/>
      <c r="I87" s="234"/>
    </row>
    <row r="88" spans="1:9" ht="31.5" customHeight="1" x14ac:dyDescent="0.2">
      <c r="A88" s="75">
        <v>10</v>
      </c>
      <c r="B88" s="89" t="s">
        <v>251</v>
      </c>
      <c r="C88" s="235" t="s">
        <v>252</v>
      </c>
      <c r="D88" s="236"/>
      <c r="E88" s="236"/>
      <c r="F88" s="232" t="s">
        <v>317</v>
      </c>
      <c r="G88" s="232"/>
      <c r="H88" s="232"/>
      <c r="I88" s="210"/>
    </row>
    <row r="89" spans="1:9" ht="29.25" customHeight="1" x14ac:dyDescent="0.2">
      <c r="A89" s="75">
        <v>11</v>
      </c>
      <c r="B89" s="89" t="s">
        <v>254</v>
      </c>
      <c r="C89" s="241"/>
      <c r="D89" s="242"/>
      <c r="E89" s="242"/>
      <c r="F89" s="209"/>
      <c r="G89" s="209"/>
      <c r="H89" s="209"/>
      <c r="I89" s="210"/>
    </row>
    <row r="90" spans="1:9" x14ac:dyDescent="0.2">
      <c r="A90" s="55"/>
      <c r="F90" s="77"/>
      <c r="G90" s="77"/>
      <c r="H90" s="77"/>
      <c r="I90" s="49"/>
    </row>
    <row r="91" spans="1:9" x14ac:dyDescent="0.2">
      <c r="A91" s="247" t="s">
        <v>319</v>
      </c>
      <c r="B91" s="248"/>
      <c r="C91" s="248"/>
      <c r="D91" s="248"/>
      <c r="E91" s="248"/>
      <c r="F91" s="248"/>
      <c r="G91" s="248"/>
      <c r="H91" s="248"/>
      <c r="I91" s="49"/>
    </row>
    <row r="92" spans="1:9" x14ac:dyDescent="0.2">
      <c r="A92" s="55"/>
      <c r="I92" s="49"/>
    </row>
    <row r="93" spans="1:9" x14ac:dyDescent="0.2">
      <c r="A93" s="55"/>
      <c r="I93" s="49"/>
    </row>
    <row r="94" spans="1:9" ht="15" x14ac:dyDescent="0.25">
      <c r="A94" s="255"/>
      <c r="B94" s="256"/>
      <c r="D94" s="257" t="s">
        <v>320</v>
      </c>
      <c r="E94" s="258"/>
      <c r="F94" s="258"/>
      <c r="H94" s="156"/>
      <c r="I94" s="49"/>
    </row>
    <row r="95" spans="1:9" ht="13.5" thickBot="1" x14ac:dyDescent="0.25">
      <c r="A95" s="157" t="s">
        <v>259</v>
      </c>
      <c r="B95" s="158"/>
      <c r="C95" s="159"/>
      <c r="D95" s="253" t="s">
        <v>260</v>
      </c>
      <c r="E95" s="254"/>
      <c r="F95" s="254"/>
      <c r="G95" s="160"/>
      <c r="H95" s="161" t="s">
        <v>261</v>
      </c>
      <c r="I95" s="162"/>
    </row>
    <row r="96" spans="1:9" x14ac:dyDescent="0.2">
      <c r="A96" s="72"/>
      <c r="B96" s="88"/>
      <c r="C96" s="88"/>
      <c r="D96" s="52"/>
      <c r="E96" s="52"/>
      <c r="F96" s="52"/>
      <c r="G96" s="52"/>
    </row>
    <row r="97" spans="1:7" x14ac:dyDescent="0.2">
      <c r="A97" s="72"/>
      <c r="B97" s="88"/>
      <c r="C97" s="88"/>
      <c r="D97" s="52"/>
      <c r="E97" s="52"/>
      <c r="F97" s="52"/>
      <c r="G97" s="52"/>
    </row>
    <row r="98" spans="1:7" x14ac:dyDescent="0.2">
      <c r="A98" s="86" t="s">
        <v>262</v>
      </c>
      <c r="B98" s="88"/>
      <c r="C98" s="88"/>
      <c r="D98" s="52"/>
      <c r="E98" s="52"/>
      <c r="F98" s="52"/>
      <c r="G98" s="52"/>
    </row>
    <row r="99" spans="1:7" x14ac:dyDescent="0.2">
      <c r="A99" s="86" t="s">
        <v>263</v>
      </c>
      <c r="B99" s="88"/>
      <c r="C99" s="88"/>
      <c r="D99" s="52"/>
      <c r="E99" s="52"/>
      <c r="F99" s="52"/>
      <c r="G99" s="52"/>
    </row>
    <row r="100" spans="1:7" x14ac:dyDescent="0.2">
      <c r="A100" s="86" t="s">
        <v>264</v>
      </c>
      <c r="B100" s="88"/>
      <c r="C100" s="88"/>
      <c r="D100" s="52"/>
      <c r="E100" s="52"/>
      <c r="F100" s="52"/>
      <c r="G100" s="52"/>
    </row>
    <row r="101" spans="1:7" x14ac:dyDescent="0.2">
      <c r="A101" s="86" t="s">
        <v>265</v>
      </c>
      <c r="B101" s="88"/>
      <c r="C101" s="88"/>
      <c r="D101" s="52"/>
      <c r="E101" s="52"/>
      <c r="F101" s="52"/>
      <c r="G101" s="52"/>
    </row>
    <row r="102" spans="1:7" x14ac:dyDescent="0.2">
      <c r="A102" s="86" t="s">
        <v>266</v>
      </c>
      <c r="B102" s="88"/>
      <c r="C102" s="88"/>
      <c r="D102" s="52"/>
      <c r="E102" s="52"/>
      <c r="F102" s="52"/>
      <c r="G102" s="52"/>
    </row>
    <row r="103" spans="1:7" x14ac:dyDescent="0.2">
      <c r="A103" s="87"/>
      <c r="B103" s="88" t="s">
        <v>267</v>
      </c>
      <c r="C103" s="88"/>
      <c r="D103" s="52"/>
      <c r="E103" s="52"/>
      <c r="F103" s="52"/>
      <c r="G103" s="52"/>
    </row>
  </sheetData>
  <autoFilter ref="A10:K89" xr:uid="{FB5ECEE2-919B-4004-82CA-985DF75D28D9}"/>
  <mergeCells count="47"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  <mergeCell ref="B81:H81"/>
    <mergeCell ref="B82:H82"/>
    <mergeCell ref="C83:H83"/>
    <mergeCell ref="B84:H84"/>
    <mergeCell ref="C85:E85"/>
    <mergeCell ref="F85:I85"/>
    <mergeCell ref="B80:H80"/>
    <mergeCell ref="G58:G59"/>
    <mergeCell ref="H58:H59"/>
    <mergeCell ref="I58:I59"/>
    <mergeCell ref="F65:F66"/>
    <mergeCell ref="G65:G66"/>
    <mergeCell ref="H65:H66"/>
    <mergeCell ref="I65:I66"/>
    <mergeCell ref="F76:F77"/>
    <mergeCell ref="G76:G77"/>
    <mergeCell ref="H76:H77"/>
    <mergeCell ref="I76:I77"/>
    <mergeCell ref="F79:H79"/>
    <mergeCell ref="A7:B7"/>
    <mergeCell ref="F9:I9"/>
    <mergeCell ref="B10:B79"/>
    <mergeCell ref="A11:A79"/>
    <mergeCell ref="C11:I11"/>
    <mergeCell ref="F43:F44"/>
    <mergeCell ref="G43:G44"/>
    <mergeCell ref="H43:H44"/>
    <mergeCell ref="I43:I44"/>
    <mergeCell ref="F58:F59"/>
    <mergeCell ref="A6:B6"/>
    <mergeCell ref="H1:I1"/>
    <mergeCell ref="A2:I2"/>
    <mergeCell ref="A3:B3"/>
    <mergeCell ref="C3:I3"/>
    <mergeCell ref="A4:B4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029F-7D97-4348-960F-D7D4CFBD93EE}">
  <sheetPr>
    <tabColor rgb="FFFFFF00"/>
  </sheetPr>
  <dimension ref="A1:O61"/>
  <sheetViews>
    <sheetView zoomScale="80" zoomScaleNormal="80" workbookViewId="0">
      <selection activeCell="B10" sqref="B10:B37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0" customWidth="1"/>
    <col min="11" max="11" width="18.85546875" style="30" customWidth="1"/>
    <col min="12" max="12" width="15.28515625" style="32" customWidth="1"/>
    <col min="13" max="13" width="14" style="32" customWidth="1"/>
    <col min="14" max="14" width="14" style="163" bestFit="1" customWidth="1"/>
    <col min="15" max="16384" width="8.85546875" style="32"/>
  </cols>
  <sheetData>
    <row r="1" spans="1:15" ht="27" customHeight="1" x14ac:dyDescent="0.2">
      <c r="A1" s="33"/>
      <c r="B1" s="34"/>
      <c r="C1" s="34"/>
      <c r="D1" s="35"/>
      <c r="E1" s="35"/>
      <c r="F1" s="35"/>
      <c r="G1" s="35"/>
      <c r="H1" s="269" t="s">
        <v>271</v>
      </c>
      <c r="I1" s="270"/>
    </row>
    <row r="2" spans="1:15" ht="27.75" customHeight="1" x14ac:dyDescent="0.2">
      <c r="A2" s="200" t="s">
        <v>165</v>
      </c>
      <c r="B2" s="201"/>
      <c r="C2" s="201"/>
      <c r="D2" s="201"/>
      <c r="E2" s="201"/>
      <c r="F2" s="201"/>
      <c r="G2" s="201"/>
      <c r="H2" s="201"/>
      <c r="I2" s="202"/>
      <c r="K2" s="177"/>
      <c r="L2" s="36"/>
      <c r="M2" s="36"/>
      <c r="N2" s="164"/>
    </row>
    <row r="3" spans="1:15" ht="33.75" customHeight="1" x14ac:dyDescent="0.2">
      <c r="A3" s="203" t="s">
        <v>166</v>
      </c>
      <c r="B3" s="204"/>
      <c r="C3" s="205" t="s">
        <v>167</v>
      </c>
      <c r="D3" s="205"/>
      <c r="E3" s="205"/>
      <c r="F3" s="205"/>
      <c r="G3" s="205"/>
      <c r="H3" s="205"/>
      <c r="I3" s="206"/>
      <c r="K3" s="177"/>
      <c r="L3" s="36"/>
      <c r="M3" s="36"/>
      <c r="N3" s="164"/>
    </row>
    <row r="4" spans="1:15" ht="18.75" x14ac:dyDescent="0.3">
      <c r="A4" s="271" t="s">
        <v>272</v>
      </c>
      <c r="B4" s="272"/>
      <c r="C4" s="99"/>
      <c r="D4" s="37"/>
      <c r="E4" s="37"/>
      <c r="F4" s="38"/>
      <c r="G4" s="38"/>
      <c r="H4" s="38"/>
      <c r="I4" s="39"/>
      <c r="J4" s="177"/>
      <c r="L4" s="42"/>
      <c r="M4" s="42"/>
      <c r="N4" s="165"/>
      <c r="O4" s="42"/>
    </row>
    <row r="5" spans="1:15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77"/>
      <c r="L5" s="42"/>
      <c r="M5" s="42"/>
      <c r="N5" s="165"/>
      <c r="O5" s="42"/>
    </row>
    <row r="6" spans="1:15" ht="15.75" x14ac:dyDescent="0.25">
      <c r="A6" s="211" t="s">
        <v>169</v>
      </c>
      <c r="B6" s="212"/>
      <c r="C6" s="101"/>
      <c r="I6" s="49"/>
      <c r="J6" s="177"/>
      <c r="K6" s="177"/>
      <c r="L6" s="50"/>
      <c r="M6" s="50"/>
      <c r="N6" s="166"/>
      <c r="O6" s="50"/>
    </row>
    <row r="7" spans="1:15" ht="18.75" x14ac:dyDescent="0.3">
      <c r="A7" s="211" t="s">
        <v>171</v>
      </c>
      <c r="B7" s="212"/>
      <c r="C7" s="102"/>
      <c r="D7" s="37"/>
      <c r="E7" s="37"/>
      <c r="H7" s="52"/>
      <c r="I7" s="49"/>
      <c r="J7" s="177"/>
      <c r="K7" s="177"/>
      <c r="L7" s="50"/>
      <c r="M7" s="50"/>
      <c r="N7" s="166"/>
      <c r="O7" s="50"/>
    </row>
    <row r="8" spans="1:15" x14ac:dyDescent="0.2">
      <c r="A8" s="55"/>
      <c r="I8" s="49"/>
    </row>
    <row r="9" spans="1:15" ht="27.75" customHeight="1" x14ac:dyDescent="0.2">
      <c r="A9" s="56" t="s">
        <v>173</v>
      </c>
      <c r="B9" s="57" t="s">
        <v>174</v>
      </c>
      <c r="C9" s="90" t="s">
        <v>175</v>
      </c>
      <c r="D9" s="90"/>
      <c r="E9" s="90"/>
      <c r="F9" s="213" t="s">
        <v>176</v>
      </c>
      <c r="G9" s="213"/>
      <c r="H9" s="213"/>
      <c r="I9" s="214"/>
    </row>
    <row r="10" spans="1:15" ht="30" customHeight="1" x14ac:dyDescent="0.2">
      <c r="A10" s="103">
        <v>1</v>
      </c>
      <c r="B10" s="281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4" t="s">
        <v>321</v>
      </c>
      <c r="K10" s="30" t="s">
        <v>322</v>
      </c>
    </row>
    <row r="11" spans="1:15" ht="18.75" customHeight="1" thickBot="1" x14ac:dyDescent="0.25">
      <c r="A11" s="216"/>
      <c r="B11" s="282"/>
      <c r="C11" s="285" t="s">
        <v>184</v>
      </c>
      <c r="D11" s="285"/>
      <c r="E11" s="285"/>
      <c r="F11" s="285"/>
      <c r="G11" s="285"/>
      <c r="H11" s="285"/>
      <c r="I11" s="286"/>
    </row>
    <row r="12" spans="1:15" s="109" customFormat="1" ht="15" customHeight="1" thickBot="1" x14ac:dyDescent="0.25">
      <c r="A12" s="216"/>
      <c r="B12" s="282"/>
      <c r="C12" s="10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75">
        <v>438505805.36000001</v>
      </c>
      <c r="K12" s="178">
        <f>I12-J12</f>
        <v>-24510343.23</v>
      </c>
      <c r="N12" s="167"/>
    </row>
    <row r="13" spans="1:15" s="109" customFormat="1" ht="15" customHeight="1" thickBot="1" x14ac:dyDescent="0.25">
      <c r="A13" s="216"/>
      <c r="B13" s="282"/>
      <c r="C13" s="10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79">
        <v>10616558.15</v>
      </c>
      <c r="K13" s="178">
        <f t="shared" ref="K13:K36" si="0">I13-J13</f>
        <v>3194502.94</v>
      </c>
      <c r="L13" s="115"/>
      <c r="M13" s="115"/>
      <c r="N13" s="167"/>
    </row>
    <row r="14" spans="1:15" s="109" customFormat="1" ht="15" customHeight="1" thickBot="1" x14ac:dyDescent="0.25">
      <c r="A14" s="216"/>
      <c r="B14" s="282"/>
      <c r="C14" s="10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79">
        <v>18257978.789999999</v>
      </c>
      <c r="K14" s="178">
        <f t="shared" si="0"/>
        <v>-7171456.8300000001</v>
      </c>
      <c r="L14" s="115"/>
      <c r="M14" s="115"/>
      <c r="N14" s="167"/>
    </row>
    <row r="15" spans="1:15" s="109" customFormat="1" ht="19.5" customHeight="1" thickBot="1" x14ac:dyDescent="0.25">
      <c r="A15" s="216"/>
      <c r="B15" s="282"/>
      <c r="C15" s="10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79">
        <v>64771166.670000002</v>
      </c>
      <c r="K15" s="178">
        <f t="shared" si="0"/>
        <v>21540242.73</v>
      </c>
      <c r="L15" s="115"/>
      <c r="M15" s="115"/>
      <c r="N15" s="167"/>
    </row>
    <row r="16" spans="1:15" s="109" customFormat="1" ht="17.25" customHeight="1" thickBot="1" x14ac:dyDescent="0.25">
      <c r="A16" s="216"/>
      <c r="B16" s="282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79">
        <v>55979557.079999998</v>
      </c>
      <c r="K16" s="178">
        <f t="shared" si="0"/>
        <v>-7466418.71</v>
      </c>
      <c r="L16" s="115"/>
      <c r="M16" s="115"/>
      <c r="N16" s="167"/>
    </row>
    <row r="17" spans="1:14" s="109" customFormat="1" ht="15" customHeight="1" thickBot="1" x14ac:dyDescent="0.25">
      <c r="A17" s="216"/>
      <c r="B17" s="282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79">
        <v>22468560</v>
      </c>
      <c r="K17" s="178">
        <f t="shared" si="0"/>
        <v>1119763.9099999999</v>
      </c>
      <c r="M17" s="115"/>
      <c r="N17" s="167"/>
    </row>
    <row r="18" spans="1:14" s="109" customFormat="1" ht="15" customHeight="1" thickBot="1" x14ac:dyDescent="0.25">
      <c r="A18" s="216"/>
      <c r="B18" s="282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79">
        <v>30460172.050000001</v>
      </c>
      <c r="K18" s="178">
        <f t="shared" si="0"/>
        <v>-2528585.5099999998</v>
      </c>
      <c r="M18" s="115"/>
      <c r="N18" s="167"/>
    </row>
    <row r="19" spans="1:14" s="109" customFormat="1" ht="29.25" thickBot="1" x14ac:dyDescent="0.25">
      <c r="A19" s="216"/>
      <c r="B19" s="282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79">
        <v>7148225.8399999999</v>
      </c>
      <c r="K19" s="178">
        <f t="shared" si="0"/>
        <v>-2293619.35</v>
      </c>
      <c r="M19" s="115"/>
      <c r="N19" s="167"/>
    </row>
    <row r="20" spans="1:14" s="109" customFormat="1" ht="29.25" customHeight="1" x14ac:dyDescent="0.2">
      <c r="A20" s="216"/>
      <c r="B20" s="282"/>
      <c r="C20" s="136" t="s">
        <v>202</v>
      </c>
      <c r="D20" s="137" t="s">
        <v>203</v>
      </c>
      <c r="E20" s="138" t="s">
        <v>187</v>
      </c>
      <c r="F20" s="261">
        <v>1692888.86</v>
      </c>
      <c r="G20" s="261">
        <v>2580823.71</v>
      </c>
      <c r="H20" s="261">
        <v>0</v>
      </c>
      <c r="I20" s="263">
        <v>4273712.57</v>
      </c>
      <c r="J20" s="290">
        <v>4141800</v>
      </c>
      <c r="K20" s="178">
        <f t="shared" si="0"/>
        <v>131912.57</v>
      </c>
      <c r="M20" s="115"/>
      <c r="N20" s="167"/>
    </row>
    <row r="21" spans="1:14" s="109" customFormat="1" ht="30" customHeight="1" thickBot="1" x14ac:dyDescent="0.25">
      <c r="A21" s="216"/>
      <c r="B21" s="282"/>
      <c r="C21" s="139" t="s">
        <v>204</v>
      </c>
      <c r="D21" s="140" t="s">
        <v>205</v>
      </c>
      <c r="E21" s="141" t="s">
        <v>187</v>
      </c>
      <c r="F21" s="262"/>
      <c r="G21" s="262"/>
      <c r="H21" s="262"/>
      <c r="I21" s="264"/>
      <c r="J21" s="290"/>
      <c r="K21" s="178">
        <f t="shared" si="0"/>
        <v>0</v>
      </c>
      <c r="M21" s="115"/>
      <c r="N21" s="167"/>
    </row>
    <row r="22" spans="1:14" s="109" customFormat="1" ht="29.25" thickBot="1" x14ac:dyDescent="0.25">
      <c r="A22" s="216"/>
      <c r="B22" s="282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79">
        <v>140060</v>
      </c>
      <c r="K22" s="178">
        <f t="shared" si="0"/>
        <v>442418.4</v>
      </c>
      <c r="M22" s="115"/>
      <c r="N22" s="167"/>
    </row>
    <row r="23" spans="1:14" s="109" customFormat="1" ht="43.5" thickBot="1" x14ac:dyDescent="0.25">
      <c r="A23" s="216"/>
      <c r="B23" s="282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79">
        <v>22315</v>
      </c>
      <c r="K23" s="178">
        <f t="shared" si="0"/>
        <v>22928.45</v>
      </c>
      <c r="M23" s="115"/>
      <c r="N23" s="167"/>
    </row>
    <row r="24" spans="1:14" s="109" customFormat="1" ht="29.25" thickBot="1" x14ac:dyDescent="0.25">
      <c r="A24" s="216"/>
      <c r="B24" s="282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79">
        <v>263060</v>
      </c>
      <c r="K24" s="178">
        <f t="shared" si="0"/>
        <v>12083.97</v>
      </c>
      <c r="M24" s="115"/>
      <c r="N24" s="167"/>
    </row>
    <row r="25" spans="1:14" s="109" customFormat="1" ht="43.5" thickBot="1" x14ac:dyDescent="0.25">
      <c r="A25" s="216"/>
      <c r="B25" s="282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79">
        <v>2759405</v>
      </c>
      <c r="K25" s="178">
        <f t="shared" si="0"/>
        <v>760221.03</v>
      </c>
      <c r="M25" s="115"/>
      <c r="N25" s="167"/>
    </row>
    <row r="26" spans="1:14" s="109" customFormat="1" ht="26.25" thickBot="1" x14ac:dyDescent="0.25">
      <c r="A26" s="216"/>
      <c r="B26" s="282"/>
      <c r="C26" s="142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79">
        <v>1397932.97</v>
      </c>
      <c r="K26" s="178">
        <f t="shared" si="0"/>
        <v>-495113.93</v>
      </c>
      <c r="M26" s="115"/>
      <c r="N26" s="167"/>
    </row>
    <row r="27" spans="1:14" s="109" customFormat="1" ht="29.25" customHeight="1" x14ac:dyDescent="0.2">
      <c r="A27" s="216"/>
      <c r="B27" s="282"/>
      <c r="C27" s="136" t="s">
        <v>216</v>
      </c>
      <c r="D27" s="137" t="s">
        <v>217</v>
      </c>
      <c r="E27" s="138" t="s">
        <v>187</v>
      </c>
      <c r="F27" s="261">
        <v>2670613.91</v>
      </c>
      <c r="G27" s="261">
        <v>6047262.8700000001</v>
      </c>
      <c r="H27" s="261">
        <v>0</v>
      </c>
      <c r="I27" s="263">
        <v>8717876.7799999993</v>
      </c>
      <c r="J27" s="290">
        <v>6435557.6299999999</v>
      </c>
      <c r="K27" s="178">
        <f t="shared" si="0"/>
        <v>2282319.15</v>
      </c>
      <c r="M27" s="115"/>
      <c r="N27" s="167"/>
    </row>
    <row r="28" spans="1:14" s="109" customFormat="1" ht="44.25" customHeight="1" thickBot="1" x14ac:dyDescent="0.25">
      <c r="A28" s="216"/>
      <c r="B28" s="282"/>
      <c r="C28" s="139" t="s">
        <v>218</v>
      </c>
      <c r="D28" s="140" t="s">
        <v>219</v>
      </c>
      <c r="E28" s="141" t="s">
        <v>187</v>
      </c>
      <c r="F28" s="262"/>
      <c r="G28" s="262"/>
      <c r="H28" s="262"/>
      <c r="I28" s="264"/>
      <c r="J28" s="290"/>
      <c r="K28" s="178">
        <f t="shared" si="0"/>
        <v>0</v>
      </c>
      <c r="M28" s="115"/>
      <c r="N28" s="167"/>
    </row>
    <row r="29" spans="1:14" s="109" customFormat="1" ht="29.25" thickBot="1" x14ac:dyDescent="0.25">
      <c r="A29" s="216"/>
      <c r="B29" s="282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79">
        <v>6367204.4900000002</v>
      </c>
      <c r="K29" s="178">
        <f t="shared" si="0"/>
        <v>1128769.08</v>
      </c>
      <c r="M29" s="115"/>
      <c r="N29" s="167"/>
    </row>
    <row r="30" spans="1:14" s="109" customFormat="1" ht="29.25" customHeight="1" x14ac:dyDescent="0.2">
      <c r="A30" s="216"/>
      <c r="B30" s="282"/>
      <c r="C30" s="136" t="s">
        <v>222</v>
      </c>
      <c r="D30" s="137" t="s">
        <v>223</v>
      </c>
      <c r="E30" s="138" t="s">
        <v>187</v>
      </c>
      <c r="F30" s="261">
        <v>7144506.8899999997</v>
      </c>
      <c r="G30" s="261">
        <v>21965233.530000001</v>
      </c>
      <c r="H30" s="261">
        <v>0</v>
      </c>
      <c r="I30" s="263">
        <v>29109740.420000002</v>
      </c>
      <c r="J30" s="290">
        <v>19586166.629999999</v>
      </c>
      <c r="K30" s="178">
        <f t="shared" si="0"/>
        <v>9523573.7899999991</v>
      </c>
      <c r="M30" s="115"/>
      <c r="N30" s="167"/>
    </row>
    <row r="31" spans="1:14" s="109" customFormat="1" ht="30" customHeight="1" thickBot="1" x14ac:dyDescent="0.25">
      <c r="A31" s="216"/>
      <c r="B31" s="282"/>
      <c r="C31" s="139" t="s">
        <v>224</v>
      </c>
      <c r="D31" s="140" t="s">
        <v>225</v>
      </c>
      <c r="E31" s="141" t="s">
        <v>187</v>
      </c>
      <c r="F31" s="262"/>
      <c r="G31" s="262"/>
      <c r="H31" s="262"/>
      <c r="I31" s="264"/>
      <c r="J31" s="290"/>
      <c r="K31" s="178">
        <f t="shared" si="0"/>
        <v>0</v>
      </c>
      <c r="M31" s="115"/>
      <c r="N31" s="167"/>
    </row>
    <row r="32" spans="1:14" s="109" customFormat="1" ht="29.25" thickBot="1" x14ac:dyDescent="0.25">
      <c r="A32" s="216"/>
      <c r="B32" s="282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79">
        <v>10213100.67</v>
      </c>
      <c r="K32" s="178">
        <f t="shared" si="0"/>
        <v>2117976.86</v>
      </c>
      <c r="M32" s="115"/>
      <c r="N32" s="167"/>
    </row>
    <row r="33" spans="1:14" s="109" customFormat="1" ht="26.25" thickBot="1" x14ac:dyDescent="0.25">
      <c r="A33" s="216"/>
      <c r="B33" s="282"/>
      <c r="C33" s="142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79">
        <v>10837335.380000001</v>
      </c>
      <c r="K33" s="178">
        <f t="shared" si="0"/>
        <v>1673391.75</v>
      </c>
      <c r="M33" s="115"/>
      <c r="N33" s="167"/>
    </row>
    <row r="34" spans="1:14" s="109" customFormat="1" ht="26.25" thickBot="1" x14ac:dyDescent="0.25">
      <c r="A34" s="216"/>
      <c r="B34" s="282"/>
      <c r="C34" s="142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79">
        <v>7605805.29</v>
      </c>
      <c r="K34" s="178">
        <f t="shared" si="0"/>
        <v>-180115.86</v>
      </c>
      <c r="M34" s="115"/>
      <c r="N34" s="167"/>
    </row>
    <row r="35" spans="1:14" s="109" customFormat="1" ht="26.25" customHeight="1" x14ac:dyDescent="0.2">
      <c r="A35" s="216"/>
      <c r="B35" s="282"/>
      <c r="C35" s="143" t="s">
        <v>232</v>
      </c>
      <c r="D35" s="137" t="s">
        <v>233</v>
      </c>
      <c r="E35" s="138" t="s">
        <v>187</v>
      </c>
      <c r="F35" s="261">
        <v>6220522.6100000003</v>
      </c>
      <c r="G35" s="261">
        <v>4585856.66</v>
      </c>
      <c r="H35" s="261">
        <v>0</v>
      </c>
      <c r="I35" s="263">
        <v>10806379.27</v>
      </c>
      <c r="J35" s="290">
        <v>10110830.49</v>
      </c>
      <c r="K35" s="178">
        <f t="shared" si="0"/>
        <v>695548.78</v>
      </c>
      <c r="M35" s="115"/>
      <c r="N35" s="167"/>
    </row>
    <row r="36" spans="1:14" s="109" customFormat="1" ht="27" customHeight="1" thickBot="1" x14ac:dyDescent="0.25">
      <c r="A36" s="216"/>
      <c r="B36" s="282"/>
      <c r="C36" s="144" t="s">
        <v>234</v>
      </c>
      <c r="D36" s="140" t="s">
        <v>235</v>
      </c>
      <c r="E36" s="141" t="s">
        <v>187</v>
      </c>
      <c r="F36" s="262"/>
      <c r="G36" s="262"/>
      <c r="H36" s="262"/>
      <c r="I36" s="264"/>
      <c r="J36" s="290"/>
      <c r="K36" s="178">
        <f t="shared" si="0"/>
        <v>0</v>
      </c>
      <c r="M36" s="115"/>
      <c r="N36" s="167"/>
    </row>
    <row r="37" spans="1:14" ht="15.75" thickBot="1" x14ac:dyDescent="0.25">
      <c r="A37" s="284"/>
      <c r="B37" s="283"/>
      <c r="C37" s="145" t="s">
        <v>316</v>
      </c>
      <c r="D37" s="146"/>
      <c r="E37" s="147"/>
      <c r="F37" s="265"/>
      <c r="G37" s="266"/>
      <c r="H37" s="266"/>
      <c r="I37" s="148">
        <f>F37</f>
        <v>0</v>
      </c>
      <c r="J37" s="175"/>
      <c r="K37" s="151"/>
    </row>
    <row r="38" spans="1:14" ht="20.25" customHeight="1" thickTop="1" x14ac:dyDescent="0.2">
      <c r="A38" s="149">
        <v>2</v>
      </c>
      <c r="B38" s="267" t="s">
        <v>237</v>
      </c>
      <c r="C38" s="268"/>
      <c r="D38" s="268"/>
      <c r="E38" s="268"/>
      <c r="F38" s="268"/>
      <c r="G38" s="268"/>
      <c r="H38" s="268"/>
      <c r="I38" s="150">
        <f>I12+I13+I14+I15+I16+I17+I18+I19+I20+I22+I23+I24+I25+I26+I27+I29+I30+I32+I33+I34+I35</f>
        <v>728088597.48000002</v>
      </c>
      <c r="J38" s="153">
        <f>J12+J13+J14+J15+J16+J17+J18+J19+J20+J22+J23+J24+J25+J26+J27+J29+J30+J32+J33+J34+J35</f>
        <v>728088597.49000001</v>
      </c>
      <c r="K38" s="151"/>
    </row>
    <row r="39" spans="1:14" ht="17.25" customHeight="1" x14ac:dyDescent="0.2">
      <c r="A39" s="70">
        <v>3</v>
      </c>
      <c r="B39" s="222" t="s">
        <v>238</v>
      </c>
      <c r="C39" s="223"/>
      <c r="D39" s="223"/>
      <c r="E39" s="223"/>
      <c r="F39" s="223"/>
      <c r="G39" s="223"/>
      <c r="H39" s="223"/>
      <c r="I39" s="66">
        <f>I38*0.03+0.01</f>
        <v>21842657.93</v>
      </c>
      <c r="J39" s="153">
        <f>J38*0.03</f>
        <v>21842657.920000002</v>
      </c>
      <c r="K39" s="151"/>
    </row>
    <row r="40" spans="1:14" ht="30" customHeight="1" x14ac:dyDescent="0.2">
      <c r="A40" s="70">
        <v>4</v>
      </c>
      <c r="B40" s="224" t="s">
        <v>239</v>
      </c>
      <c r="C40" s="225"/>
      <c r="D40" s="225"/>
      <c r="E40" s="225"/>
      <c r="F40" s="225"/>
      <c r="G40" s="225"/>
      <c r="H40" s="225"/>
      <c r="I40" s="71">
        <f>I38+I39</f>
        <v>749931255.40999997</v>
      </c>
      <c r="J40" s="175">
        <f>J38+J39</f>
        <v>749931255.40999997</v>
      </c>
      <c r="K40" s="151"/>
    </row>
    <row r="41" spans="1:14" ht="30" customHeight="1" x14ac:dyDescent="0.2">
      <c r="A41" s="70">
        <v>5</v>
      </c>
      <c r="B41" s="89" t="s">
        <v>241</v>
      </c>
      <c r="C41" s="226" t="s">
        <v>242</v>
      </c>
      <c r="D41" s="227"/>
      <c r="E41" s="227"/>
      <c r="F41" s="227"/>
      <c r="G41" s="227"/>
      <c r="H41" s="227"/>
      <c r="I41" s="66">
        <f>I40*0.2</f>
        <v>149986251.08000001</v>
      </c>
      <c r="J41" s="153">
        <f>J40*0.2</f>
        <v>149986251.08000001</v>
      </c>
      <c r="K41" s="151"/>
    </row>
    <row r="42" spans="1:14" ht="22.5" customHeight="1" x14ac:dyDescent="0.2">
      <c r="A42" s="70">
        <v>6</v>
      </c>
      <c r="B42" s="228" t="s">
        <v>243</v>
      </c>
      <c r="C42" s="229"/>
      <c r="D42" s="229"/>
      <c r="E42" s="229"/>
      <c r="F42" s="229"/>
      <c r="G42" s="229"/>
      <c r="H42" s="229"/>
      <c r="I42" s="152">
        <f>I40+I41</f>
        <v>899917506.49000001</v>
      </c>
      <c r="J42" s="175">
        <f>J40+J41</f>
        <v>899917506.49000001</v>
      </c>
      <c r="K42" s="154">
        <f>J42-I42</f>
        <v>0</v>
      </c>
    </row>
    <row r="43" spans="1:14" ht="75.75" customHeight="1" x14ac:dyDescent="0.2">
      <c r="A43" s="70">
        <v>7</v>
      </c>
      <c r="B43" s="89" t="s">
        <v>244</v>
      </c>
      <c r="C43" s="207" t="s">
        <v>245</v>
      </c>
      <c r="D43" s="208"/>
      <c r="E43" s="208"/>
      <c r="F43" s="288">
        <v>2.9665203986000002</v>
      </c>
      <c r="G43" s="288"/>
      <c r="H43" s="288"/>
      <c r="I43" s="289"/>
      <c r="J43" s="155"/>
    </row>
    <row r="44" spans="1:14" ht="27" customHeight="1" x14ac:dyDescent="0.2">
      <c r="A44" s="70">
        <v>8</v>
      </c>
      <c r="B44" s="89" t="s">
        <v>246</v>
      </c>
      <c r="C44" s="230" t="s">
        <v>247</v>
      </c>
      <c r="D44" s="231"/>
      <c r="E44" s="231"/>
      <c r="F44" s="232" t="s">
        <v>317</v>
      </c>
      <c r="G44" s="232"/>
      <c r="H44" s="232"/>
      <c r="I44" s="210"/>
    </row>
    <row r="45" spans="1:14" ht="66.75" customHeight="1" x14ac:dyDescent="0.2">
      <c r="A45" s="75">
        <v>9</v>
      </c>
      <c r="B45" s="89" t="s">
        <v>248</v>
      </c>
      <c r="C45" s="230" t="s">
        <v>249</v>
      </c>
      <c r="D45" s="231"/>
      <c r="E45" s="231"/>
      <c r="F45" s="233" t="s">
        <v>318</v>
      </c>
      <c r="G45" s="233"/>
      <c r="H45" s="233"/>
      <c r="I45" s="234"/>
      <c r="J45" s="176"/>
    </row>
    <row r="46" spans="1:14" ht="31.5" customHeight="1" x14ac:dyDescent="0.2">
      <c r="A46" s="75">
        <v>10</v>
      </c>
      <c r="B46" s="89" t="s">
        <v>251</v>
      </c>
      <c r="C46" s="235" t="s">
        <v>252</v>
      </c>
      <c r="D46" s="236"/>
      <c r="E46" s="236"/>
      <c r="F46" s="232" t="s">
        <v>317</v>
      </c>
      <c r="G46" s="232"/>
      <c r="H46" s="232"/>
      <c r="I46" s="210"/>
    </row>
    <row r="47" spans="1:14" ht="29.25" customHeight="1" x14ac:dyDescent="0.2">
      <c r="A47" s="75">
        <v>11</v>
      </c>
      <c r="B47" s="89" t="s">
        <v>254</v>
      </c>
      <c r="C47" s="241"/>
      <c r="D47" s="242"/>
      <c r="E47" s="242"/>
      <c r="F47" s="209"/>
      <c r="G47" s="209"/>
      <c r="H47" s="209"/>
      <c r="I47" s="210"/>
    </row>
    <row r="48" spans="1:14" x14ac:dyDescent="0.2">
      <c r="A48" s="55"/>
      <c r="F48" s="77"/>
      <c r="G48" s="77"/>
      <c r="H48" s="77"/>
      <c r="I48" s="49"/>
    </row>
    <row r="49" spans="1:9" x14ac:dyDescent="0.2">
      <c r="A49" s="247" t="s">
        <v>319</v>
      </c>
      <c r="B49" s="248"/>
      <c r="C49" s="248"/>
      <c r="D49" s="248"/>
      <c r="E49" s="248"/>
      <c r="F49" s="248"/>
      <c r="G49" s="248"/>
      <c r="H49" s="248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255"/>
      <c r="B52" s="256"/>
      <c r="D52" s="257" t="s">
        <v>320</v>
      </c>
      <c r="E52" s="258"/>
      <c r="F52" s="258"/>
      <c r="H52" s="156"/>
      <c r="I52" s="49"/>
    </row>
    <row r="53" spans="1:9" ht="13.5" thickBot="1" x14ac:dyDescent="0.25">
      <c r="A53" s="157" t="s">
        <v>259</v>
      </c>
      <c r="B53" s="158"/>
      <c r="C53" s="159"/>
      <c r="D53" s="253" t="s">
        <v>260</v>
      </c>
      <c r="E53" s="254"/>
      <c r="F53" s="254"/>
      <c r="G53" s="160"/>
      <c r="H53" s="161" t="s">
        <v>261</v>
      </c>
      <c r="I53" s="162"/>
    </row>
    <row r="54" spans="1:9" x14ac:dyDescent="0.2">
      <c r="A54" s="72"/>
      <c r="B54" s="88"/>
      <c r="C54" s="88"/>
      <c r="D54" s="52"/>
      <c r="E54" s="52"/>
      <c r="F54" s="52"/>
      <c r="G54" s="52"/>
    </row>
    <row r="55" spans="1:9" x14ac:dyDescent="0.2">
      <c r="A55" s="72"/>
      <c r="B55" s="88"/>
      <c r="C55" s="88"/>
      <c r="D55" s="52"/>
      <c r="E55" s="52"/>
      <c r="F55" s="52"/>
      <c r="G55" s="52"/>
    </row>
    <row r="56" spans="1:9" x14ac:dyDescent="0.2">
      <c r="A56" s="86" t="s">
        <v>262</v>
      </c>
      <c r="B56" s="88"/>
      <c r="C56" s="88"/>
      <c r="D56" s="52"/>
      <c r="E56" s="52"/>
      <c r="F56" s="52"/>
      <c r="G56" s="52"/>
    </row>
    <row r="57" spans="1:9" x14ac:dyDescent="0.2">
      <c r="A57" s="86" t="s">
        <v>263</v>
      </c>
      <c r="B57" s="88"/>
      <c r="C57" s="88"/>
      <c r="D57" s="52"/>
      <c r="E57" s="52"/>
      <c r="F57" s="52"/>
      <c r="G57" s="52"/>
    </row>
    <row r="58" spans="1:9" x14ac:dyDescent="0.2">
      <c r="A58" s="86" t="s">
        <v>264</v>
      </c>
      <c r="B58" s="88"/>
      <c r="C58" s="88"/>
      <c r="D58" s="52"/>
      <c r="E58" s="52"/>
      <c r="F58" s="52"/>
      <c r="G58" s="52"/>
    </row>
    <row r="59" spans="1:9" x14ac:dyDescent="0.2">
      <c r="A59" s="86" t="s">
        <v>265</v>
      </c>
      <c r="B59" s="88"/>
      <c r="C59" s="88"/>
      <c r="D59" s="52"/>
      <c r="E59" s="52"/>
      <c r="F59" s="52"/>
      <c r="G59" s="52"/>
    </row>
    <row r="60" spans="1:9" x14ac:dyDescent="0.2">
      <c r="A60" s="86" t="s">
        <v>266</v>
      </c>
      <c r="B60" s="88"/>
      <c r="C60" s="88"/>
      <c r="D60" s="52"/>
      <c r="E60" s="52"/>
      <c r="F60" s="52"/>
      <c r="G60" s="52"/>
    </row>
    <row r="61" spans="1:9" x14ac:dyDescent="0.2">
      <c r="A61" s="87"/>
      <c r="B61" s="88" t="s">
        <v>267</v>
      </c>
      <c r="C61" s="88"/>
      <c r="D61" s="52"/>
      <c r="E61" s="52"/>
      <c r="F61" s="52"/>
      <c r="G61" s="52"/>
    </row>
  </sheetData>
  <autoFilter ref="A10:O47" xr:uid="{FB5ECEE2-919B-4004-82CA-985DF75D28D9}"/>
  <mergeCells count="51">
    <mergeCell ref="J20:J21"/>
    <mergeCell ref="J27:J28"/>
    <mergeCell ref="J30:J31"/>
    <mergeCell ref="J35:J36"/>
    <mergeCell ref="C47:E47"/>
    <mergeCell ref="F47:I47"/>
    <mergeCell ref="B39:H39"/>
    <mergeCell ref="B40:H40"/>
    <mergeCell ref="C41:H41"/>
    <mergeCell ref="B42:H42"/>
    <mergeCell ref="C43:E43"/>
    <mergeCell ref="F43:I43"/>
    <mergeCell ref="F35:F36"/>
    <mergeCell ref="G35:G36"/>
    <mergeCell ref="H35:H36"/>
    <mergeCell ref="I35:I36"/>
    <mergeCell ref="A49:H49"/>
    <mergeCell ref="A52:B52"/>
    <mergeCell ref="D52:F52"/>
    <mergeCell ref="D53:F53"/>
    <mergeCell ref="C44:E44"/>
    <mergeCell ref="F44:I44"/>
    <mergeCell ref="C45:E45"/>
    <mergeCell ref="F45:I45"/>
    <mergeCell ref="C46:E46"/>
    <mergeCell ref="F46:I46"/>
    <mergeCell ref="B38:H38"/>
    <mergeCell ref="G27:G28"/>
    <mergeCell ref="H27:H28"/>
    <mergeCell ref="I27:I28"/>
    <mergeCell ref="F30:F31"/>
    <mergeCell ref="G30:G31"/>
    <mergeCell ref="H30:H31"/>
    <mergeCell ref="I30:I31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27:F28"/>
    <mergeCell ref="F37:H37"/>
    <mergeCell ref="A6:B6"/>
    <mergeCell ref="H1:I1"/>
    <mergeCell ref="A2:I2"/>
    <mergeCell ref="A3:B3"/>
    <mergeCell ref="C3:I3"/>
    <mergeCell ref="A4:B4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8"/>
  <sheetViews>
    <sheetView workbookViewId="0">
      <selection activeCell="V11" sqref="V1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2.140625" style="1" customWidth="1"/>
    <col min="3" max="3" width="35.42578125" style="1" customWidth="1"/>
    <col min="4" max="8" width="17.140625" style="1" customWidth="1"/>
    <col min="9" max="9" width="17.140625" style="1" hidden="1" customWidth="1"/>
    <col min="10" max="10" width="17.140625" style="1" customWidth="1"/>
    <col min="11" max="12" width="17.140625" style="1" hidden="1" customWidth="1"/>
    <col min="13" max="14" width="13.5703125" style="1" customWidth="1"/>
    <col min="15" max="17" width="14.140625" style="1" customWidth="1"/>
    <col min="18" max="18" width="18.85546875" style="1" customWidth="1"/>
    <col min="19" max="19" width="10.42578125" style="1" customWidth="1"/>
    <col min="20" max="20" width="14.140625" style="1" customWidth="1"/>
    <col min="21" max="21" width="14.140625" style="97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91"/>
      <c r="V1" s="3"/>
      <c r="W1" s="3"/>
      <c r="X1" s="3"/>
    </row>
    <row r="2" spans="1:123" customFormat="1" ht="18" customHeight="1" outlineLevel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91"/>
      <c r="V2" s="3"/>
      <c r="W2" s="3"/>
      <c r="X2" s="3"/>
    </row>
    <row r="3" spans="1:123" customFormat="1" ht="18" customHeight="1" outlineLevel="1" x14ac:dyDescent="0.25">
      <c r="A3" s="300" t="s">
        <v>1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BU3" s="7" t="s">
        <v>1</v>
      </c>
      <c r="BV3" s="7" t="s">
        <v>0</v>
      </c>
      <c r="BW3" s="7" t="s">
        <v>0</v>
      </c>
      <c r="BX3" s="7" t="s">
        <v>0</v>
      </c>
      <c r="BY3" s="7" t="s">
        <v>0</v>
      </c>
      <c r="BZ3" s="7" t="s">
        <v>0</v>
      </c>
      <c r="CA3" s="7" t="s">
        <v>0</v>
      </c>
      <c r="CB3" s="7" t="s">
        <v>0</v>
      </c>
      <c r="CC3" s="7" t="s">
        <v>0</v>
      </c>
      <c r="CD3" s="7" t="s">
        <v>0</v>
      </c>
      <c r="CE3" s="7" t="s">
        <v>0</v>
      </c>
      <c r="CF3" s="7" t="s">
        <v>0</v>
      </c>
      <c r="CG3" s="7" t="s">
        <v>0</v>
      </c>
      <c r="CH3" s="7" t="s">
        <v>0</v>
      </c>
      <c r="CI3" s="7" t="s">
        <v>0</v>
      </c>
      <c r="CJ3" s="7" t="s">
        <v>0</v>
      </c>
      <c r="CK3" s="7" t="s">
        <v>0</v>
      </c>
      <c r="CL3" s="7" t="s">
        <v>0</v>
      </c>
      <c r="CM3" s="7" t="s">
        <v>0</v>
      </c>
      <c r="CN3" s="7" t="s">
        <v>0</v>
      </c>
      <c r="CO3" s="7" t="s">
        <v>0</v>
      </c>
      <c r="CP3" s="7" t="s">
        <v>0</v>
      </c>
      <c r="CQ3" s="7" t="s">
        <v>0</v>
      </c>
      <c r="CR3" s="7" t="s">
        <v>0</v>
      </c>
    </row>
    <row r="4" spans="1:123" customFormat="1" ht="25.5" customHeight="1" outlineLevel="1" x14ac:dyDescent="0.2">
      <c r="A4" s="301" t="s">
        <v>167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CS4" s="8" t="s">
        <v>2</v>
      </c>
      <c r="CT4" s="8" t="s">
        <v>0</v>
      </c>
      <c r="CU4" s="8" t="s">
        <v>0</v>
      </c>
      <c r="CV4" s="8" t="s">
        <v>0</v>
      </c>
      <c r="CW4" s="8" t="s">
        <v>0</v>
      </c>
      <c r="CX4" s="8" t="s">
        <v>0</v>
      </c>
      <c r="CY4" s="8" t="s">
        <v>0</v>
      </c>
      <c r="CZ4" s="8" t="s">
        <v>0</v>
      </c>
      <c r="DA4" s="8" t="s">
        <v>0</v>
      </c>
      <c r="DB4" s="8" t="s">
        <v>0</v>
      </c>
      <c r="DC4" s="8" t="s">
        <v>0</v>
      </c>
      <c r="DD4" s="8" t="s">
        <v>0</v>
      </c>
      <c r="DE4" s="8" t="s">
        <v>0</v>
      </c>
      <c r="DF4" s="8" t="s">
        <v>0</v>
      </c>
      <c r="DG4" s="8" t="s">
        <v>0</v>
      </c>
      <c r="DH4" s="8" t="s">
        <v>0</v>
      </c>
      <c r="DI4" s="8" t="s">
        <v>0</v>
      </c>
      <c r="DJ4" s="8" t="s">
        <v>0</v>
      </c>
      <c r="DK4" s="8" t="s">
        <v>0</v>
      </c>
      <c r="DL4" s="8" t="s">
        <v>0</v>
      </c>
      <c r="DM4" s="8" t="s">
        <v>0</v>
      </c>
      <c r="DN4" s="8" t="s">
        <v>0</v>
      </c>
      <c r="DO4" s="8" t="s">
        <v>0</v>
      </c>
      <c r="DP4" s="8" t="s">
        <v>0</v>
      </c>
    </row>
    <row r="5" spans="1:123" customFormat="1" ht="15" outlineLevel="1" x14ac:dyDescent="0.2">
      <c r="B5" s="4"/>
      <c r="C5" s="9"/>
      <c r="D5" s="9"/>
      <c r="E5" s="9"/>
      <c r="F5" s="9"/>
      <c r="G5" s="9"/>
      <c r="H5" s="9"/>
      <c r="I5" s="9"/>
      <c r="J5" s="9"/>
      <c r="K5" s="301"/>
      <c r="L5" s="301"/>
      <c r="M5" s="9"/>
      <c r="N5" s="9"/>
      <c r="O5" s="9"/>
      <c r="P5" s="9"/>
      <c r="Q5" s="9"/>
      <c r="R5" s="9"/>
      <c r="S5" s="9"/>
      <c r="T5" s="9"/>
      <c r="U5" s="92"/>
      <c r="V5" s="9"/>
      <c r="W5" s="9"/>
      <c r="X5" s="9"/>
      <c r="DQ5" s="8" t="s">
        <v>0</v>
      </c>
      <c r="DR5" s="8" t="s">
        <v>0</v>
      </c>
    </row>
    <row r="6" spans="1:123" customFormat="1" ht="18" customHeight="1" x14ac:dyDescent="0.2">
      <c r="A6" s="302" t="s">
        <v>268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</row>
    <row r="7" spans="1:123" customFormat="1" ht="23.25" customHeight="1" x14ac:dyDescent="0.2">
      <c r="A7" s="294" t="s">
        <v>3</v>
      </c>
      <c r="B7" s="294" t="s">
        <v>4</v>
      </c>
      <c r="C7" s="298" t="s">
        <v>5</v>
      </c>
      <c r="D7" s="304" t="s">
        <v>6</v>
      </c>
      <c r="E7" s="304"/>
      <c r="F7" s="304"/>
      <c r="G7" s="304"/>
      <c r="H7" s="304"/>
      <c r="I7" s="304"/>
      <c r="J7" s="304"/>
      <c r="K7" s="304"/>
      <c r="L7" s="304"/>
      <c r="M7" s="304" t="s">
        <v>7</v>
      </c>
      <c r="N7" s="304"/>
      <c r="O7" s="294" t="s">
        <v>8</v>
      </c>
      <c r="P7" s="294" t="s">
        <v>9</v>
      </c>
      <c r="Q7" s="294" t="s">
        <v>10</v>
      </c>
      <c r="R7" s="294" t="s">
        <v>11</v>
      </c>
      <c r="S7" s="294" t="s">
        <v>12</v>
      </c>
      <c r="T7" s="294" t="s">
        <v>13</v>
      </c>
      <c r="U7" s="305" t="s">
        <v>14</v>
      </c>
      <c r="V7" s="294" t="s">
        <v>15</v>
      </c>
      <c r="W7" s="294" t="s">
        <v>16</v>
      </c>
      <c r="X7" s="294" t="s">
        <v>17</v>
      </c>
    </row>
    <row r="8" spans="1:123" customFormat="1" ht="25.5" customHeight="1" x14ac:dyDescent="0.2">
      <c r="A8" s="294"/>
      <c r="B8" s="294"/>
      <c r="C8" s="303"/>
      <c r="D8" s="294" t="s">
        <v>18</v>
      </c>
      <c r="E8" s="295" t="s">
        <v>19</v>
      </c>
      <c r="F8" s="296"/>
      <c r="G8" s="296"/>
      <c r="H8" s="296"/>
      <c r="I8" s="297"/>
      <c r="J8" s="298" t="s">
        <v>20</v>
      </c>
      <c r="K8" s="294" t="s">
        <v>21</v>
      </c>
      <c r="L8" s="294"/>
      <c r="M8" s="294" t="s">
        <v>22</v>
      </c>
      <c r="N8" s="294" t="s">
        <v>23</v>
      </c>
      <c r="O8" s="294"/>
      <c r="P8" s="294"/>
      <c r="Q8" s="294"/>
      <c r="R8" s="294"/>
      <c r="S8" s="294"/>
      <c r="T8" s="294"/>
      <c r="U8" s="305"/>
      <c r="V8" s="294"/>
      <c r="W8" s="294"/>
      <c r="X8" s="294"/>
    </row>
    <row r="9" spans="1:123" customFormat="1" ht="19.5" customHeight="1" x14ac:dyDescent="0.2">
      <c r="A9" s="294"/>
      <c r="B9" s="294"/>
      <c r="C9" s="299"/>
      <c r="D9" s="294"/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299"/>
      <c r="K9" s="10" t="s">
        <v>27</v>
      </c>
      <c r="L9" s="10" t="s">
        <v>20</v>
      </c>
      <c r="M9" s="294"/>
      <c r="N9" s="294"/>
      <c r="O9" s="294"/>
      <c r="P9" s="294"/>
      <c r="Q9" s="294"/>
      <c r="R9" s="294"/>
      <c r="S9" s="294"/>
      <c r="T9" s="294"/>
      <c r="U9" s="305"/>
      <c r="V9" s="294"/>
      <c r="W9" s="294"/>
      <c r="X9" s="294"/>
    </row>
    <row r="10" spans="1:123" customFormat="1" ht="18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93">
        <v>21</v>
      </c>
      <c r="V10" s="10">
        <v>22</v>
      </c>
      <c r="W10" s="10">
        <v>23</v>
      </c>
      <c r="X10" s="10">
        <v>24</v>
      </c>
    </row>
    <row r="11" spans="1:123" s="11" customFormat="1" x14ac:dyDescent="0.2">
      <c r="A11" s="13" t="s">
        <v>29</v>
      </c>
      <c r="B11" s="14" t="s">
        <v>30</v>
      </c>
      <c r="C11" s="14" t="s">
        <v>31</v>
      </c>
      <c r="D11" s="15">
        <v>3485430.61</v>
      </c>
      <c r="E11" s="15">
        <v>487817.4</v>
      </c>
      <c r="F11" s="15">
        <v>2997571.9</v>
      </c>
      <c r="G11" s="15">
        <v>286705.15000000002</v>
      </c>
      <c r="H11" s="16">
        <v>41.31</v>
      </c>
      <c r="I11" s="17" t="s">
        <v>32</v>
      </c>
      <c r="J11" s="17"/>
      <c r="K11" s="17"/>
      <c r="L11" s="17"/>
      <c r="M11" s="15">
        <v>1394.82</v>
      </c>
      <c r="N11" s="16">
        <v>524.91999999999996</v>
      </c>
      <c r="O11" s="15">
        <v>774522.55</v>
      </c>
      <c r="P11" s="15">
        <v>838651.64</v>
      </c>
      <c r="Q11" s="15">
        <v>497205.49</v>
      </c>
      <c r="R11" s="15">
        <v>4821287.74</v>
      </c>
      <c r="S11" s="18" t="s">
        <v>33</v>
      </c>
      <c r="T11" s="15">
        <v>144638.63</v>
      </c>
      <c r="U11" s="94">
        <v>9765514.2699999996</v>
      </c>
      <c r="V11" s="15">
        <v>14731440.640000001</v>
      </c>
      <c r="W11" s="15">
        <v>2946288.13</v>
      </c>
      <c r="X11" s="15">
        <v>17677728.77</v>
      </c>
      <c r="DS11" s="12"/>
    </row>
    <row r="12" spans="1:123" s="11" customFormat="1" x14ac:dyDescent="0.2">
      <c r="A12" s="13" t="s">
        <v>34</v>
      </c>
      <c r="B12" s="14" t="s">
        <v>35</v>
      </c>
      <c r="C12" s="14" t="s">
        <v>36</v>
      </c>
      <c r="D12" s="15">
        <v>4291224.8899999997</v>
      </c>
      <c r="E12" s="15">
        <v>2100623.5099999998</v>
      </c>
      <c r="F12" s="15">
        <v>1252484.6399999999</v>
      </c>
      <c r="G12" s="15">
        <v>272620.88</v>
      </c>
      <c r="H12" s="15">
        <v>938116.74</v>
      </c>
      <c r="I12" s="17" t="s">
        <v>32</v>
      </c>
      <c r="J12" s="17"/>
      <c r="K12" s="17"/>
      <c r="L12" s="17"/>
      <c r="M12" s="15">
        <v>5306.12</v>
      </c>
      <c r="N12" s="16">
        <v>566.20000000000005</v>
      </c>
      <c r="O12" s="15">
        <v>2373244.39</v>
      </c>
      <c r="P12" s="15">
        <v>3304223.3</v>
      </c>
      <c r="Q12" s="15">
        <v>2190505.6</v>
      </c>
      <c r="R12" s="15">
        <v>9785953.7899999991</v>
      </c>
      <c r="S12" s="18" t="s">
        <v>33</v>
      </c>
      <c r="T12" s="15">
        <v>293578.61</v>
      </c>
      <c r="U12" s="94">
        <v>17976780.370000001</v>
      </c>
      <c r="V12" s="15">
        <v>28056312.77</v>
      </c>
      <c r="W12" s="15">
        <v>5611262.5499999998</v>
      </c>
      <c r="X12" s="15">
        <v>33667575.32</v>
      </c>
      <c r="DS12" s="12"/>
    </row>
    <row r="13" spans="1:123" s="11" customFormat="1" x14ac:dyDescent="0.2">
      <c r="A13" s="13" t="s">
        <v>37</v>
      </c>
      <c r="B13" s="14" t="s">
        <v>38</v>
      </c>
      <c r="C13" s="14" t="s">
        <v>39</v>
      </c>
      <c r="D13" s="15">
        <v>501713.88</v>
      </c>
      <c r="E13" s="15">
        <v>114529.85</v>
      </c>
      <c r="F13" s="15">
        <v>384206.07</v>
      </c>
      <c r="G13" s="15">
        <v>45756.97</v>
      </c>
      <c r="H13" s="15">
        <v>2977.96</v>
      </c>
      <c r="I13" s="17" t="s">
        <v>32</v>
      </c>
      <c r="J13" s="17"/>
      <c r="K13" s="17"/>
      <c r="L13" s="17"/>
      <c r="M13" s="16">
        <v>292.67</v>
      </c>
      <c r="N13" s="16">
        <v>75.260000000000005</v>
      </c>
      <c r="O13" s="15">
        <v>160286.82</v>
      </c>
      <c r="P13" s="15">
        <v>147881.45000000001</v>
      </c>
      <c r="Q13" s="15">
        <v>93366.15</v>
      </c>
      <c r="R13" s="15">
        <v>742961.48</v>
      </c>
      <c r="S13" s="18" t="s">
        <v>33</v>
      </c>
      <c r="T13" s="15">
        <v>22288.84</v>
      </c>
      <c r="U13" s="94">
        <v>1499024.15</v>
      </c>
      <c r="V13" s="15">
        <v>2264274.4700000002</v>
      </c>
      <c r="W13" s="15">
        <v>452854.89</v>
      </c>
      <c r="X13" s="15">
        <v>2717129.36</v>
      </c>
      <c r="DS13" s="12"/>
    </row>
    <row r="14" spans="1:123" s="11" customFormat="1" x14ac:dyDescent="0.2">
      <c r="A14" s="13" t="s">
        <v>40</v>
      </c>
      <c r="B14" s="14" t="s">
        <v>41</v>
      </c>
      <c r="C14" s="14" t="s">
        <v>42</v>
      </c>
      <c r="D14" s="15">
        <v>2103808.14</v>
      </c>
      <c r="E14" s="15">
        <v>635533.51</v>
      </c>
      <c r="F14" s="15">
        <v>1459134.75</v>
      </c>
      <c r="G14" s="15">
        <v>235193.04</v>
      </c>
      <c r="H14" s="15">
        <v>9139.8799999999992</v>
      </c>
      <c r="I14" s="17" t="s">
        <v>32</v>
      </c>
      <c r="J14" s="17"/>
      <c r="K14" s="17"/>
      <c r="L14" s="17"/>
      <c r="M14" s="15">
        <v>1595.23</v>
      </c>
      <c r="N14" s="16">
        <v>398.35</v>
      </c>
      <c r="O14" s="15">
        <v>870726.55</v>
      </c>
      <c r="P14" s="15">
        <v>806314.31</v>
      </c>
      <c r="Q14" s="15">
        <v>522450.81</v>
      </c>
      <c r="R14" s="15">
        <v>3432573.26</v>
      </c>
      <c r="S14" s="18" t="s">
        <v>33</v>
      </c>
      <c r="T14" s="15">
        <v>102977.2</v>
      </c>
      <c r="U14" s="94">
        <v>6934758.3399999999</v>
      </c>
      <c r="V14" s="15">
        <v>10470308.800000001</v>
      </c>
      <c r="W14" s="15">
        <v>2094061.76</v>
      </c>
      <c r="X14" s="15">
        <v>12564370.560000001</v>
      </c>
      <c r="DS14" s="12"/>
    </row>
    <row r="15" spans="1:123" s="11" customFormat="1" x14ac:dyDescent="0.2">
      <c r="A15" s="13" t="s">
        <v>43</v>
      </c>
      <c r="B15" s="14" t="s">
        <v>44</v>
      </c>
      <c r="C15" s="14" t="s">
        <v>45</v>
      </c>
      <c r="D15" s="15">
        <v>295049.51</v>
      </c>
      <c r="E15" s="15">
        <v>20573.87</v>
      </c>
      <c r="F15" s="15">
        <v>274475.64</v>
      </c>
      <c r="G15" s="15">
        <v>30663.599999999999</v>
      </c>
      <c r="H15" s="17"/>
      <c r="I15" s="17" t="s">
        <v>32</v>
      </c>
      <c r="J15" s="17"/>
      <c r="K15" s="17"/>
      <c r="L15" s="17"/>
      <c r="M15" s="16">
        <v>56.48</v>
      </c>
      <c r="N15" s="16">
        <v>54.25</v>
      </c>
      <c r="O15" s="15">
        <v>51237.47</v>
      </c>
      <c r="P15" s="15">
        <v>46626.1</v>
      </c>
      <c r="Q15" s="15">
        <v>26643.48</v>
      </c>
      <c r="R15" s="15">
        <v>368319.09</v>
      </c>
      <c r="S15" s="18" t="s">
        <v>33</v>
      </c>
      <c r="T15" s="15">
        <v>11049.57</v>
      </c>
      <c r="U15" s="94">
        <v>746036.21</v>
      </c>
      <c r="V15" s="15">
        <v>1125404.8700000001</v>
      </c>
      <c r="W15" s="15">
        <v>225080.97</v>
      </c>
      <c r="X15" s="15">
        <v>1350485.84</v>
      </c>
      <c r="DS15" s="12"/>
    </row>
    <row r="16" spans="1:123" s="11" customFormat="1" ht="24" x14ac:dyDescent="0.2">
      <c r="A16" s="13" t="s">
        <v>46</v>
      </c>
      <c r="B16" s="14" t="s">
        <v>47</v>
      </c>
      <c r="C16" s="14" t="s">
        <v>48</v>
      </c>
      <c r="D16" s="15">
        <v>19616.18</v>
      </c>
      <c r="E16" s="15">
        <v>7733.36</v>
      </c>
      <c r="F16" s="15">
        <v>11882.82</v>
      </c>
      <c r="G16" s="15">
        <v>3442.56</v>
      </c>
      <c r="H16" s="17"/>
      <c r="I16" s="17" t="s">
        <v>32</v>
      </c>
      <c r="J16" s="17"/>
      <c r="K16" s="17"/>
      <c r="L16" s="17"/>
      <c r="M16" s="16">
        <v>19.27</v>
      </c>
      <c r="N16" s="16">
        <v>6.05</v>
      </c>
      <c r="O16" s="15">
        <v>11175.92</v>
      </c>
      <c r="P16" s="15">
        <v>10697.76</v>
      </c>
      <c r="Q16" s="15">
        <v>5556.83</v>
      </c>
      <c r="R16" s="15">
        <v>35870.769999999997</v>
      </c>
      <c r="S16" s="18" t="s">
        <v>33</v>
      </c>
      <c r="T16" s="15">
        <v>1076.1199999999999</v>
      </c>
      <c r="U16" s="94">
        <v>72656.81</v>
      </c>
      <c r="V16" s="15">
        <v>109603.7</v>
      </c>
      <c r="W16" s="15">
        <v>21920.74</v>
      </c>
      <c r="X16" s="15">
        <v>131524.44</v>
      </c>
      <c r="DS16" s="12"/>
    </row>
    <row r="17" spans="1:123" s="11" customFormat="1" ht="24" x14ac:dyDescent="0.2">
      <c r="A17" s="13" t="s">
        <v>49</v>
      </c>
      <c r="B17" s="14" t="s">
        <v>50</v>
      </c>
      <c r="C17" s="14" t="s">
        <v>51</v>
      </c>
      <c r="D17" s="15">
        <v>7135217.2599999998</v>
      </c>
      <c r="E17" s="15">
        <v>27618.22</v>
      </c>
      <c r="F17" s="15">
        <v>3731714.93</v>
      </c>
      <c r="G17" s="15">
        <v>184175.79</v>
      </c>
      <c r="H17" s="15">
        <v>3375884.11</v>
      </c>
      <c r="I17" s="17" t="s">
        <v>32</v>
      </c>
      <c r="J17" s="17"/>
      <c r="K17" s="17"/>
      <c r="L17" s="17"/>
      <c r="M17" s="16">
        <v>85.72</v>
      </c>
      <c r="N17" s="16">
        <v>315.27999999999997</v>
      </c>
      <c r="O17" s="15">
        <v>211794.01</v>
      </c>
      <c r="P17" s="15">
        <v>195533.74</v>
      </c>
      <c r="Q17" s="15">
        <v>98181.22</v>
      </c>
      <c r="R17" s="15">
        <v>7428932.2199999997</v>
      </c>
      <c r="S17" s="18" t="s">
        <v>33</v>
      </c>
      <c r="T17" s="15">
        <v>222867.97</v>
      </c>
      <c r="U17" s="94">
        <v>8408676.1899999995</v>
      </c>
      <c r="V17" s="15">
        <v>16060476.380000001</v>
      </c>
      <c r="W17" s="15">
        <v>3212095.28</v>
      </c>
      <c r="X17" s="15">
        <v>19272571.66</v>
      </c>
      <c r="DS17" s="12"/>
    </row>
    <row r="18" spans="1:123" s="11" customFormat="1" ht="24" x14ac:dyDescent="0.2">
      <c r="A18" s="13" t="s">
        <v>52</v>
      </c>
      <c r="B18" s="14" t="s">
        <v>53</v>
      </c>
      <c r="C18" s="14" t="s">
        <v>54</v>
      </c>
      <c r="D18" s="15">
        <v>149072813.19</v>
      </c>
      <c r="E18" s="15">
        <v>4603350.82</v>
      </c>
      <c r="F18" s="15">
        <v>10376301.67</v>
      </c>
      <c r="G18" s="15">
        <v>1467995.27</v>
      </c>
      <c r="H18" s="15">
        <v>134093160.7</v>
      </c>
      <c r="I18" s="17" t="s">
        <v>32</v>
      </c>
      <c r="J18" s="17"/>
      <c r="K18" s="17"/>
      <c r="L18" s="17"/>
      <c r="M18" s="15">
        <v>12513.16</v>
      </c>
      <c r="N18" s="15">
        <v>2542.73</v>
      </c>
      <c r="O18" s="15">
        <v>6071346.0899999999</v>
      </c>
      <c r="P18" s="15">
        <v>6521582.96</v>
      </c>
      <c r="Q18" s="15">
        <v>3828772.06</v>
      </c>
      <c r="R18" s="15">
        <v>159423168.21000001</v>
      </c>
      <c r="S18" s="18" t="s">
        <v>33</v>
      </c>
      <c r="T18" s="15">
        <v>4782695.05</v>
      </c>
      <c r="U18" s="94">
        <v>59217243.840000004</v>
      </c>
      <c r="V18" s="15">
        <v>223423107.09999999</v>
      </c>
      <c r="W18" s="15">
        <v>44684621.420000002</v>
      </c>
      <c r="X18" s="15">
        <v>268107728.52000001</v>
      </c>
      <c r="DS18" s="12"/>
    </row>
    <row r="19" spans="1:123" s="11" customFormat="1" x14ac:dyDescent="0.2">
      <c r="A19" s="13" t="s">
        <v>55</v>
      </c>
      <c r="B19" s="14" t="s">
        <v>56</v>
      </c>
      <c r="C19" s="14" t="s">
        <v>57</v>
      </c>
      <c r="D19" s="15">
        <v>27286383.210000001</v>
      </c>
      <c r="E19" s="15">
        <v>7105585.6200000001</v>
      </c>
      <c r="F19" s="15">
        <v>8149998.5800000001</v>
      </c>
      <c r="G19" s="15">
        <v>814590.28</v>
      </c>
      <c r="H19" s="15">
        <v>12030799.01</v>
      </c>
      <c r="I19" s="17" t="s">
        <v>32</v>
      </c>
      <c r="J19" s="17"/>
      <c r="K19" s="17"/>
      <c r="L19" s="17"/>
      <c r="M19" s="15">
        <v>18335.57</v>
      </c>
      <c r="N19" s="15">
        <v>1681.87</v>
      </c>
      <c r="O19" s="15">
        <v>7920175.9000000004</v>
      </c>
      <c r="P19" s="15">
        <v>10511047.039999999</v>
      </c>
      <c r="Q19" s="15">
        <v>6858129.2699999996</v>
      </c>
      <c r="R19" s="15">
        <v>44655559.520000003</v>
      </c>
      <c r="S19" s="18" t="s">
        <v>33</v>
      </c>
      <c r="T19" s="15">
        <v>1339666.79</v>
      </c>
      <c r="U19" s="94">
        <v>66791739.109999999</v>
      </c>
      <c r="V19" s="15">
        <v>112786965.42</v>
      </c>
      <c r="W19" s="15">
        <v>22557393.079999998</v>
      </c>
      <c r="X19" s="15">
        <v>135344358.5</v>
      </c>
      <c r="DS19" s="12"/>
    </row>
    <row r="20" spans="1:123" s="11" customFormat="1" x14ac:dyDescent="0.2">
      <c r="A20" s="13" t="s">
        <v>58</v>
      </c>
      <c r="B20" s="14" t="s">
        <v>59</v>
      </c>
      <c r="C20" s="14" t="s">
        <v>60</v>
      </c>
      <c r="D20" s="15">
        <v>8312766.3899999997</v>
      </c>
      <c r="E20" s="15">
        <v>379532.83</v>
      </c>
      <c r="F20" s="15">
        <v>1544384.88</v>
      </c>
      <c r="G20" s="15">
        <v>181054.38</v>
      </c>
      <c r="H20" s="15">
        <v>6388848.6799999997</v>
      </c>
      <c r="I20" s="17" t="s">
        <v>32</v>
      </c>
      <c r="J20" s="17"/>
      <c r="K20" s="17"/>
      <c r="L20" s="17"/>
      <c r="M20" s="15">
        <v>1067.49</v>
      </c>
      <c r="N20" s="16">
        <v>355.27</v>
      </c>
      <c r="O20" s="15">
        <v>560587.21</v>
      </c>
      <c r="P20" s="15">
        <v>790941.52</v>
      </c>
      <c r="Q20" s="15">
        <v>697678.63</v>
      </c>
      <c r="R20" s="15">
        <v>9801386.5399999991</v>
      </c>
      <c r="S20" s="18" t="s">
        <v>33</v>
      </c>
      <c r="T20" s="15">
        <v>294041.59999999998</v>
      </c>
      <c r="U20" s="94">
        <v>7289064.1200000001</v>
      </c>
      <c r="V20" s="15">
        <v>17384492.260000002</v>
      </c>
      <c r="W20" s="15">
        <v>3476898.45</v>
      </c>
      <c r="X20" s="15">
        <v>20861390.710000001</v>
      </c>
      <c r="DS20" s="12"/>
    </row>
    <row r="21" spans="1:123" s="11" customFormat="1" x14ac:dyDescent="0.2">
      <c r="A21" s="13" t="s">
        <v>61</v>
      </c>
      <c r="B21" s="14" t="s">
        <v>62</v>
      </c>
      <c r="C21" s="14" t="s">
        <v>63</v>
      </c>
      <c r="D21" s="15">
        <v>2898685.81</v>
      </c>
      <c r="E21" s="15">
        <v>108400.09</v>
      </c>
      <c r="F21" s="15">
        <v>827777.64</v>
      </c>
      <c r="G21" s="15">
        <v>52327.83</v>
      </c>
      <c r="H21" s="15">
        <v>1962508.08</v>
      </c>
      <c r="I21" s="17" t="s">
        <v>32</v>
      </c>
      <c r="J21" s="17"/>
      <c r="K21" s="17"/>
      <c r="L21" s="17"/>
      <c r="M21" s="16">
        <v>299.95</v>
      </c>
      <c r="N21" s="16">
        <v>101.95</v>
      </c>
      <c r="O21" s="15">
        <v>160727.92000000001</v>
      </c>
      <c r="P21" s="15">
        <v>231502.16</v>
      </c>
      <c r="Q21" s="15">
        <v>207746.81</v>
      </c>
      <c r="R21" s="15">
        <v>3337934.78</v>
      </c>
      <c r="S21" s="18" t="s">
        <v>33</v>
      </c>
      <c r="T21" s="15">
        <v>100138.04</v>
      </c>
      <c r="U21" s="94">
        <v>2901728.16</v>
      </c>
      <c r="V21" s="15">
        <v>6339800.9800000004</v>
      </c>
      <c r="W21" s="15">
        <v>1267960.2</v>
      </c>
      <c r="X21" s="15">
        <v>7607761.1799999997</v>
      </c>
      <c r="DS21" s="12"/>
    </row>
    <row r="22" spans="1:123" s="11" customFormat="1" x14ac:dyDescent="0.2">
      <c r="A22" s="13" t="s">
        <v>64</v>
      </c>
      <c r="B22" s="14" t="s">
        <v>65</v>
      </c>
      <c r="C22" s="14" t="s">
        <v>66</v>
      </c>
      <c r="D22" s="15">
        <v>2335097.9</v>
      </c>
      <c r="E22" s="15">
        <v>82707.429999999993</v>
      </c>
      <c r="F22" s="15">
        <v>762531.87</v>
      </c>
      <c r="G22" s="15">
        <v>48660</v>
      </c>
      <c r="H22" s="15">
        <v>1489858.6</v>
      </c>
      <c r="I22" s="17" t="s">
        <v>32</v>
      </c>
      <c r="J22" s="17"/>
      <c r="K22" s="17"/>
      <c r="L22" s="17"/>
      <c r="M22" s="16">
        <v>229.58</v>
      </c>
      <c r="N22" s="16">
        <v>94.11</v>
      </c>
      <c r="O22" s="15">
        <v>131367.43</v>
      </c>
      <c r="P22" s="15">
        <v>156712.51999999999</v>
      </c>
      <c r="Q22" s="15">
        <v>118248.96000000001</v>
      </c>
      <c r="R22" s="15">
        <v>2610059.38</v>
      </c>
      <c r="S22" s="18" t="s">
        <v>33</v>
      </c>
      <c r="T22" s="15">
        <v>78301.78</v>
      </c>
      <c r="U22" s="94">
        <v>2356879.73</v>
      </c>
      <c r="V22" s="15">
        <v>5045240.8899999997</v>
      </c>
      <c r="W22" s="15">
        <v>1009048.18</v>
      </c>
      <c r="X22" s="15">
        <v>6054289.0700000003</v>
      </c>
      <c r="DS22" s="12"/>
    </row>
    <row r="23" spans="1:123" s="11" customFormat="1" x14ac:dyDescent="0.2">
      <c r="A23" s="13" t="s">
        <v>67</v>
      </c>
      <c r="B23" s="14" t="s">
        <v>68</v>
      </c>
      <c r="C23" s="14" t="s">
        <v>69</v>
      </c>
      <c r="D23" s="15">
        <v>670864.27</v>
      </c>
      <c r="E23" s="15">
        <v>36010.089999999997</v>
      </c>
      <c r="F23" s="15">
        <v>111618.68</v>
      </c>
      <c r="G23" s="15">
        <v>20017</v>
      </c>
      <c r="H23" s="15">
        <v>523235.5</v>
      </c>
      <c r="I23" s="17" t="s">
        <v>32</v>
      </c>
      <c r="J23" s="17"/>
      <c r="K23" s="17"/>
      <c r="L23" s="17"/>
      <c r="M23" s="16">
        <v>90.99</v>
      </c>
      <c r="N23" s="16">
        <v>34.65</v>
      </c>
      <c r="O23" s="15">
        <v>56027.09</v>
      </c>
      <c r="P23" s="15">
        <v>62432.6</v>
      </c>
      <c r="Q23" s="15">
        <v>36767.699999999997</v>
      </c>
      <c r="R23" s="15">
        <v>770064.57</v>
      </c>
      <c r="S23" s="18" t="s">
        <v>33</v>
      </c>
      <c r="T23" s="15">
        <v>23101.94</v>
      </c>
      <c r="U23" s="94">
        <v>530824.84</v>
      </c>
      <c r="V23" s="15">
        <v>1323991.3500000001</v>
      </c>
      <c r="W23" s="15">
        <v>264798.27</v>
      </c>
      <c r="X23" s="15">
        <v>1588789.62</v>
      </c>
      <c r="DS23" s="12"/>
    </row>
    <row r="24" spans="1:123" s="11" customFormat="1" ht="24" x14ac:dyDescent="0.2">
      <c r="A24" s="13" t="s">
        <v>70</v>
      </c>
      <c r="B24" s="14" t="s">
        <v>71</v>
      </c>
      <c r="C24" s="14" t="s">
        <v>72</v>
      </c>
      <c r="D24" s="15">
        <v>3714193.97</v>
      </c>
      <c r="E24" s="15">
        <v>359220.27</v>
      </c>
      <c r="F24" s="15">
        <v>360904.04</v>
      </c>
      <c r="G24" s="15">
        <v>120950.58</v>
      </c>
      <c r="H24" s="15">
        <v>2994069.66</v>
      </c>
      <c r="I24" s="17" t="s">
        <v>32</v>
      </c>
      <c r="J24" s="17"/>
      <c r="K24" s="17"/>
      <c r="L24" s="17"/>
      <c r="M24" s="16">
        <v>884.32</v>
      </c>
      <c r="N24" s="16">
        <v>219.05</v>
      </c>
      <c r="O24" s="15">
        <v>480170.85</v>
      </c>
      <c r="P24" s="15">
        <v>447021.68</v>
      </c>
      <c r="Q24" s="15">
        <v>292615.32</v>
      </c>
      <c r="R24" s="15">
        <v>4453830.97</v>
      </c>
      <c r="S24" s="18" t="s">
        <v>33</v>
      </c>
      <c r="T24" s="15">
        <v>133614.93</v>
      </c>
      <c r="U24" s="94">
        <v>3133406.88</v>
      </c>
      <c r="V24" s="15">
        <v>7720852.7800000003</v>
      </c>
      <c r="W24" s="15">
        <v>1544170.56</v>
      </c>
      <c r="X24" s="15">
        <v>9265023.3399999999</v>
      </c>
      <c r="DS24" s="12"/>
    </row>
    <row r="25" spans="1:123" s="11" customFormat="1" ht="24" x14ac:dyDescent="0.2">
      <c r="A25" s="13" t="s">
        <v>73</v>
      </c>
      <c r="B25" s="14" t="s">
        <v>74</v>
      </c>
      <c r="C25" s="14" t="s">
        <v>75</v>
      </c>
      <c r="D25" s="15">
        <v>2634420.1</v>
      </c>
      <c r="E25" s="15">
        <v>249183.03</v>
      </c>
      <c r="F25" s="15">
        <v>240836.63</v>
      </c>
      <c r="G25" s="15">
        <v>81229</v>
      </c>
      <c r="H25" s="15">
        <v>2144400.44</v>
      </c>
      <c r="I25" s="17" t="s">
        <v>32</v>
      </c>
      <c r="J25" s="17"/>
      <c r="K25" s="17"/>
      <c r="L25" s="17"/>
      <c r="M25" s="16">
        <v>614.97</v>
      </c>
      <c r="N25" s="16">
        <v>145.94</v>
      </c>
      <c r="O25" s="15">
        <v>330412.03000000003</v>
      </c>
      <c r="P25" s="15">
        <v>308159.52</v>
      </c>
      <c r="Q25" s="15">
        <v>201947.99</v>
      </c>
      <c r="R25" s="15">
        <v>3144527.61</v>
      </c>
      <c r="S25" s="18" t="s">
        <v>33</v>
      </c>
      <c r="T25" s="15">
        <v>94335.83</v>
      </c>
      <c r="U25" s="94">
        <v>2152283.8199999998</v>
      </c>
      <c r="V25" s="15">
        <v>5391147.2599999998</v>
      </c>
      <c r="W25" s="15">
        <v>1078229.45</v>
      </c>
      <c r="X25" s="15">
        <v>6469376.71</v>
      </c>
      <c r="DS25" s="12"/>
    </row>
    <row r="26" spans="1:123" s="11" customFormat="1" x14ac:dyDescent="0.2">
      <c r="A26" s="13" t="s">
        <v>76</v>
      </c>
      <c r="B26" s="14" t="s">
        <v>77</v>
      </c>
      <c r="C26" s="14" t="s">
        <v>78</v>
      </c>
      <c r="D26" s="15">
        <v>3491903.97</v>
      </c>
      <c r="E26" s="15">
        <v>382559.05</v>
      </c>
      <c r="F26" s="15">
        <v>557969.30000000005</v>
      </c>
      <c r="G26" s="15">
        <v>144298.84</v>
      </c>
      <c r="H26" s="15">
        <v>2551375.62</v>
      </c>
      <c r="I26" s="17" t="s">
        <v>32</v>
      </c>
      <c r="J26" s="17"/>
      <c r="K26" s="17"/>
      <c r="L26" s="17"/>
      <c r="M26" s="16">
        <v>938.65</v>
      </c>
      <c r="N26" s="16">
        <v>254.74</v>
      </c>
      <c r="O26" s="15">
        <v>526857.89</v>
      </c>
      <c r="P26" s="15">
        <v>510891.21</v>
      </c>
      <c r="Q26" s="15">
        <v>330356.32</v>
      </c>
      <c r="R26" s="15">
        <v>4333151.5</v>
      </c>
      <c r="S26" s="18" t="s">
        <v>33</v>
      </c>
      <c r="T26" s="15">
        <v>129994.55</v>
      </c>
      <c r="U26" s="94">
        <v>3759535.55</v>
      </c>
      <c r="V26" s="15">
        <v>8222681.5999999996</v>
      </c>
      <c r="W26" s="15">
        <v>1644536.32</v>
      </c>
      <c r="X26" s="15">
        <v>9867217.9199999999</v>
      </c>
      <c r="DS26" s="12"/>
    </row>
    <row r="27" spans="1:123" s="11" customFormat="1" ht="24" x14ac:dyDescent="0.2">
      <c r="A27" s="13" t="s">
        <v>79</v>
      </c>
      <c r="B27" s="14" t="s">
        <v>80</v>
      </c>
      <c r="C27" s="14" t="s">
        <v>81</v>
      </c>
      <c r="D27" s="15">
        <v>5630049.4100000001</v>
      </c>
      <c r="E27" s="15">
        <v>662665.24</v>
      </c>
      <c r="F27" s="15">
        <v>607642.44999999995</v>
      </c>
      <c r="G27" s="15">
        <v>202944.1</v>
      </c>
      <c r="H27" s="15">
        <v>4359741.72</v>
      </c>
      <c r="I27" s="17" t="s">
        <v>32</v>
      </c>
      <c r="J27" s="17"/>
      <c r="K27" s="17"/>
      <c r="L27" s="17"/>
      <c r="M27" s="15">
        <v>1644.38</v>
      </c>
      <c r="N27" s="16">
        <v>367.48</v>
      </c>
      <c r="O27" s="15">
        <v>865609.34</v>
      </c>
      <c r="P27" s="15">
        <v>805924.68</v>
      </c>
      <c r="Q27" s="15">
        <v>526689.76</v>
      </c>
      <c r="R27" s="15">
        <v>6962663.8499999996</v>
      </c>
      <c r="S27" s="18" t="s">
        <v>33</v>
      </c>
      <c r="T27" s="15">
        <v>208879.92</v>
      </c>
      <c r="U27" s="94">
        <v>5529466.0899999999</v>
      </c>
      <c r="V27" s="15">
        <v>12701009.859999999</v>
      </c>
      <c r="W27" s="15">
        <v>2540201.9700000002</v>
      </c>
      <c r="X27" s="15">
        <v>15241211.83</v>
      </c>
      <c r="DS27" s="12"/>
    </row>
    <row r="28" spans="1:123" s="11" customFormat="1" ht="24" x14ac:dyDescent="0.2">
      <c r="A28" s="13" t="s">
        <v>82</v>
      </c>
      <c r="B28" s="14" t="s">
        <v>83</v>
      </c>
      <c r="C28" s="14" t="s">
        <v>84</v>
      </c>
      <c r="D28" s="15">
        <v>5592971.2199999997</v>
      </c>
      <c r="E28" s="15">
        <v>520495.89</v>
      </c>
      <c r="F28" s="15">
        <v>488483.94</v>
      </c>
      <c r="G28" s="15">
        <v>153870.44</v>
      </c>
      <c r="H28" s="15">
        <v>4583991.3899999997</v>
      </c>
      <c r="I28" s="17" t="s">
        <v>32</v>
      </c>
      <c r="J28" s="17"/>
      <c r="K28" s="17"/>
      <c r="L28" s="17"/>
      <c r="M28" s="15">
        <v>1305.1400000000001</v>
      </c>
      <c r="N28" s="16">
        <v>272.45999999999998</v>
      </c>
      <c r="O28" s="15">
        <v>674366.33</v>
      </c>
      <c r="P28" s="15">
        <v>638693.82999999996</v>
      </c>
      <c r="Q28" s="15">
        <v>413547.98</v>
      </c>
      <c r="R28" s="15">
        <v>6645213.0300000003</v>
      </c>
      <c r="S28" s="18" t="s">
        <v>33</v>
      </c>
      <c r="T28" s="15">
        <v>199356.39</v>
      </c>
      <c r="U28" s="94">
        <v>4445472.8099999996</v>
      </c>
      <c r="V28" s="15">
        <v>11290042.23</v>
      </c>
      <c r="W28" s="15">
        <v>2258008.4500000002</v>
      </c>
      <c r="X28" s="15">
        <v>13548050.68</v>
      </c>
      <c r="DS28" s="12"/>
    </row>
    <row r="29" spans="1:123" s="11" customFormat="1" x14ac:dyDescent="0.2">
      <c r="A29" s="13" t="s">
        <v>85</v>
      </c>
      <c r="B29" s="14" t="s">
        <v>86</v>
      </c>
      <c r="C29" s="14" t="s">
        <v>87</v>
      </c>
      <c r="D29" s="15">
        <v>2099230.86</v>
      </c>
      <c r="E29" s="15">
        <v>244277.99</v>
      </c>
      <c r="F29" s="15">
        <v>162064.01</v>
      </c>
      <c r="G29" s="15">
        <v>32671.67</v>
      </c>
      <c r="H29" s="15">
        <v>1692888.86</v>
      </c>
      <c r="I29" s="17" t="s">
        <v>32</v>
      </c>
      <c r="J29" s="17"/>
      <c r="K29" s="17"/>
      <c r="L29" s="17"/>
      <c r="M29" s="16">
        <v>637.41999999999996</v>
      </c>
      <c r="N29" s="16">
        <v>67.209999999999994</v>
      </c>
      <c r="O29" s="15">
        <v>276949.65999999997</v>
      </c>
      <c r="P29" s="15">
        <v>272140.26</v>
      </c>
      <c r="Q29" s="15">
        <v>158815.07</v>
      </c>
      <c r="R29" s="15">
        <v>2530186.19</v>
      </c>
      <c r="S29" s="18" t="s">
        <v>33</v>
      </c>
      <c r="T29" s="15">
        <v>75905.59</v>
      </c>
      <c r="U29" s="94">
        <v>1795832.17</v>
      </c>
      <c r="V29" s="15">
        <v>4401923.95</v>
      </c>
      <c r="W29" s="15">
        <v>880384.79</v>
      </c>
      <c r="X29" s="15">
        <v>5282308.74</v>
      </c>
      <c r="DS29" s="12"/>
    </row>
    <row r="30" spans="1:123" s="11" customFormat="1" x14ac:dyDescent="0.2">
      <c r="A30" s="13" t="s">
        <v>88</v>
      </c>
      <c r="B30" s="14" t="s">
        <v>89</v>
      </c>
      <c r="C30" s="14" t="s">
        <v>90</v>
      </c>
      <c r="D30" s="15">
        <v>1618683.38</v>
      </c>
      <c r="E30" s="15">
        <v>267632.28000000003</v>
      </c>
      <c r="F30" s="15">
        <v>79468.33</v>
      </c>
      <c r="G30" s="15">
        <v>23918.11</v>
      </c>
      <c r="H30" s="15">
        <v>1271582.77</v>
      </c>
      <c r="I30" s="17" t="s">
        <v>32</v>
      </c>
      <c r="J30" s="17"/>
      <c r="K30" s="17"/>
      <c r="L30" s="17"/>
      <c r="M30" s="16">
        <v>690.89</v>
      </c>
      <c r="N30" s="16">
        <v>45.03</v>
      </c>
      <c r="O30" s="15">
        <v>291550.39</v>
      </c>
      <c r="P30" s="15">
        <v>298737.09999999998</v>
      </c>
      <c r="Q30" s="15">
        <v>169111.96</v>
      </c>
      <c r="R30" s="15">
        <v>2086532.44</v>
      </c>
      <c r="S30" s="18" t="s">
        <v>33</v>
      </c>
      <c r="T30" s="15">
        <v>62595.97</v>
      </c>
      <c r="U30" s="94">
        <v>1725711.4</v>
      </c>
      <c r="V30" s="15">
        <v>3874839.81</v>
      </c>
      <c r="W30" s="15">
        <v>774967.96</v>
      </c>
      <c r="X30" s="15">
        <v>4649807.7699999996</v>
      </c>
      <c r="DS30" s="12"/>
    </row>
    <row r="31" spans="1:123" s="11" customFormat="1" ht="24" x14ac:dyDescent="0.2">
      <c r="A31" s="13" t="s">
        <v>91</v>
      </c>
      <c r="B31" s="14" t="s">
        <v>92</v>
      </c>
      <c r="C31" s="14" t="s">
        <v>93</v>
      </c>
      <c r="D31" s="15">
        <v>2424826.4700000002</v>
      </c>
      <c r="E31" s="15">
        <v>92301.35</v>
      </c>
      <c r="F31" s="15">
        <v>6062.08</v>
      </c>
      <c r="G31" s="15">
        <v>2025.61</v>
      </c>
      <c r="H31" s="15">
        <v>400580.77</v>
      </c>
      <c r="I31" s="17" t="s">
        <v>32</v>
      </c>
      <c r="J31" s="15">
        <v>1925882.27</v>
      </c>
      <c r="K31" s="17"/>
      <c r="L31" s="17"/>
      <c r="M31" s="16">
        <v>235.47</v>
      </c>
      <c r="N31" s="16">
        <v>3.82</v>
      </c>
      <c r="O31" s="15">
        <v>94326.96</v>
      </c>
      <c r="P31" s="15">
        <v>89845.01</v>
      </c>
      <c r="Q31" s="15">
        <v>46118.01</v>
      </c>
      <c r="R31" s="15">
        <v>2560789.4900000002</v>
      </c>
      <c r="S31" s="18" t="s">
        <v>33</v>
      </c>
      <c r="T31" s="15">
        <v>76823.679999999993</v>
      </c>
      <c r="U31" s="94">
        <v>611883.07999999996</v>
      </c>
      <c r="V31" s="15">
        <v>3249496.25</v>
      </c>
      <c r="W31" s="15">
        <v>649899.25</v>
      </c>
      <c r="X31" s="15">
        <v>3899395.5</v>
      </c>
      <c r="DS31" s="12"/>
    </row>
    <row r="32" spans="1:123" s="11" customFormat="1" x14ac:dyDescent="0.2">
      <c r="A32" s="13" t="s">
        <v>94</v>
      </c>
      <c r="B32" s="14" t="s">
        <v>95</v>
      </c>
      <c r="C32" s="14" t="s">
        <v>96</v>
      </c>
      <c r="D32" s="15">
        <v>88355.59</v>
      </c>
      <c r="E32" s="15">
        <v>13842.09</v>
      </c>
      <c r="F32" s="15">
        <v>2552.9899999999998</v>
      </c>
      <c r="G32" s="15">
        <v>1045.78</v>
      </c>
      <c r="H32" s="15">
        <v>52027.5</v>
      </c>
      <c r="I32" s="17" t="s">
        <v>32</v>
      </c>
      <c r="J32" s="15">
        <v>19933.009999999998</v>
      </c>
      <c r="K32" s="17"/>
      <c r="L32" s="17"/>
      <c r="M32" s="16">
        <v>34.26</v>
      </c>
      <c r="N32" s="16">
        <v>1.83</v>
      </c>
      <c r="O32" s="15">
        <v>14887.87</v>
      </c>
      <c r="P32" s="15">
        <v>18014.32</v>
      </c>
      <c r="Q32" s="15">
        <v>10719.27</v>
      </c>
      <c r="R32" s="15">
        <v>117089.18</v>
      </c>
      <c r="S32" s="18" t="s">
        <v>33</v>
      </c>
      <c r="T32" s="15">
        <v>3512.68</v>
      </c>
      <c r="U32" s="94">
        <v>95654.21</v>
      </c>
      <c r="V32" s="15">
        <v>216256.07</v>
      </c>
      <c r="W32" s="15">
        <v>43251.21</v>
      </c>
      <c r="X32" s="15">
        <v>259507.28</v>
      </c>
      <c r="DS32" s="12"/>
    </row>
    <row r="33" spans="1:123" s="11" customFormat="1" x14ac:dyDescent="0.2">
      <c r="A33" s="13" t="s">
        <v>97</v>
      </c>
      <c r="B33" s="14" t="s">
        <v>98</v>
      </c>
      <c r="C33" s="14" t="s">
        <v>99</v>
      </c>
      <c r="D33" s="15">
        <v>30189.38</v>
      </c>
      <c r="E33" s="15">
        <v>4293.3900000000003</v>
      </c>
      <c r="F33" s="16">
        <v>79.92</v>
      </c>
      <c r="G33" s="16">
        <v>58.87</v>
      </c>
      <c r="H33" s="15">
        <v>25816.07</v>
      </c>
      <c r="I33" s="17" t="s">
        <v>32</v>
      </c>
      <c r="J33" s="17"/>
      <c r="K33" s="17"/>
      <c r="L33" s="17"/>
      <c r="M33" s="16">
        <v>10.3</v>
      </c>
      <c r="N33" s="16">
        <v>0.1</v>
      </c>
      <c r="O33" s="15">
        <v>4352.26</v>
      </c>
      <c r="P33" s="15">
        <v>5266.23</v>
      </c>
      <c r="Q33" s="15">
        <v>3133.63</v>
      </c>
      <c r="R33" s="15">
        <v>38589.24</v>
      </c>
      <c r="S33" s="18" t="s">
        <v>33</v>
      </c>
      <c r="T33" s="15">
        <v>1157.68</v>
      </c>
      <c r="U33" s="94">
        <v>27395.3</v>
      </c>
      <c r="V33" s="15">
        <v>67142.22</v>
      </c>
      <c r="W33" s="15">
        <v>13428.44</v>
      </c>
      <c r="X33" s="15">
        <v>80570.66</v>
      </c>
      <c r="DS33" s="12"/>
    </row>
    <row r="34" spans="1:123" s="11" customFormat="1" ht="24" x14ac:dyDescent="0.2">
      <c r="A34" s="13" t="s">
        <v>100</v>
      </c>
      <c r="B34" s="14" t="s">
        <v>101</v>
      </c>
      <c r="C34" s="14" t="s">
        <v>102</v>
      </c>
      <c r="D34" s="15">
        <v>335299.25</v>
      </c>
      <c r="E34" s="15">
        <v>30503.58</v>
      </c>
      <c r="F34" s="15">
        <v>1330.32</v>
      </c>
      <c r="G34" s="16">
        <v>381.33</v>
      </c>
      <c r="H34" s="15">
        <v>33433.910000000003</v>
      </c>
      <c r="I34" s="17" t="s">
        <v>32</v>
      </c>
      <c r="J34" s="15">
        <v>270031.44</v>
      </c>
      <c r="K34" s="17"/>
      <c r="L34" s="17"/>
      <c r="M34" s="16">
        <v>76.430000000000007</v>
      </c>
      <c r="N34" s="16">
        <v>0.72</v>
      </c>
      <c r="O34" s="15">
        <v>30884.91</v>
      </c>
      <c r="P34" s="15">
        <v>35624.57</v>
      </c>
      <c r="Q34" s="15">
        <v>20736.23</v>
      </c>
      <c r="R34" s="15">
        <v>391660.05</v>
      </c>
      <c r="S34" s="18" t="s">
        <v>33</v>
      </c>
      <c r="T34" s="15">
        <v>11749.8</v>
      </c>
      <c r="U34" s="94">
        <v>196542.9</v>
      </c>
      <c r="V34" s="15">
        <v>599952.75</v>
      </c>
      <c r="W34" s="15">
        <v>119990.55</v>
      </c>
      <c r="X34" s="15">
        <v>719943.3</v>
      </c>
      <c r="DS34" s="12"/>
    </row>
    <row r="35" spans="1:123" s="11" customFormat="1" x14ac:dyDescent="0.2">
      <c r="A35" s="13" t="s">
        <v>103</v>
      </c>
      <c r="B35" s="14" t="s">
        <v>104</v>
      </c>
      <c r="C35" s="14" t="s">
        <v>105</v>
      </c>
      <c r="D35" s="15">
        <v>19422.080000000002</v>
      </c>
      <c r="E35" s="15">
        <v>3807.68</v>
      </c>
      <c r="F35" s="16">
        <v>241.65</v>
      </c>
      <c r="G35" s="16">
        <v>77.16</v>
      </c>
      <c r="H35" s="15">
        <v>3415.02</v>
      </c>
      <c r="I35" s="17" t="s">
        <v>32</v>
      </c>
      <c r="J35" s="15">
        <v>11957.73</v>
      </c>
      <c r="K35" s="17"/>
      <c r="L35" s="17"/>
      <c r="M35" s="16">
        <v>9.4</v>
      </c>
      <c r="N35" s="16">
        <v>0.14000000000000001</v>
      </c>
      <c r="O35" s="15">
        <v>3884.84</v>
      </c>
      <c r="P35" s="15">
        <v>3752.87</v>
      </c>
      <c r="Q35" s="15">
        <v>1970.25</v>
      </c>
      <c r="R35" s="15">
        <v>25145.200000000001</v>
      </c>
      <c r="S35" s="18" t="s">
        <v>33</v>
      </c>
      <c r="T35" s="16">
        <v>754.36</v>
      </c>
      <c r="U35" s="94">
        <v>20701.189999999999</v>
      </c>
      <c r="V35" s="15">
        <v>46600.75</v>
      </c>
      <c r="W35" s="15">
        <v>9320.15</v>
      </c>
      <c r="X35" s="15">
        <v>55920.9</v>
      </c>
      <c r="DS35" s="12"/>
    </row>
    <row r="36" spans="1:123" s="11" customFormat="1" ht="24" x14ac:dyDescent="0.2">
      <c r="A36" s="13" t="s">
        <v>106</v>
      </c>
      <c r="B36" s="14" t="s">
        <v>107</v>
      </c>
      <c r="C36" s="14" t="s">
        <v>108</v>
      </c>
      <c r="D36" s="15">
        <v>505241.54</v>
      </c>
      <c r="E36" s="15">
        <v>32626.47</v>
      </c>
      <c r="F36" s="15">
        <v>58588.35</v>
      </c>
      <c r="G36" s="15">
        <v>7334.58</v>
      </c>
      <c r="H36" s="15">
        <v>414026.72</v>
      </c>
      <c r="I36" s="17" t="s">
        <v>32</v>
      </c>
      <c r="J36" s="17"/>
      <c r="K36" s="17"/>
      <c r="L36" s="17"/>
      <c r="M36" s="16">
        <v>90.17</v>
      </c>
      <c r="N36" s="16">
        <v>12.82</v>
      </c>
      <c r="O36" s="15">
        <v>39961.050000000003</v>
      </c>
      <c r="P36" s="15">
        <v>41360.660000000003</v>
      </c>
      <c r="Q36" s="15">
        <v>24200.11</v>
      </c>
      <c r="R36" s="15">
        <v>570802.31000000006</v>
      </c>
      <c r="S36" s="18" t="s">
        <v>33</v>
      </c>
      <c r="T36" s="15">
        <v>17124.07</v>
      </c>
      <c r="U36" s="94">
        <v>341977.23</v>
      </c>
      <c r="V36" s="15">
        <v>929903.61</v>
      </c>
      <c r="W36" s="15">
        <v>185980.72</v>
      </c>
      <c r="X36" s="15">
        <v>1115884.33</v>
      </c>
      <c r="DS36" s="12"/>
    </row>
    <row r="37" spans="1:123" s="11" customFormat="1" x14ac:dyDescent="0.2">
      <c r="A37" s="13" t="s">
        <v>109</v>
      </c>
      <c r="B37" s="14" t="s">
        <v>110</v>
      </c>
      <c r="C37" s="14" t="s">
        <v>111</v>
      </c>
      <c r="D37" s="15">
        <v>77602734.719999999</v>
      </c>
      <c r="E37" s="15">
        <v>563023.93999999994</v>
      </c>
      <c r="F37" s="15">
        <v>254827.82</v>
      </c>
      <c r="G37" s="15">
        <v>47369.99</v>
      </c>
      <c r="H37" s="15">
        <v>76784882.959999993</v>
      </c>
      <c r="I37" s="17" t="s">
        <v>32</v>
      </c>
      <c r="J37" s="17"/>
      <c r="K37" s="17"/>
      <c r="L37" s="17"/>
      <c r="M37" s="15">
        <v>1493.56</v>
      </c>
      <c r="N37" s="16">
        <v>86.68</v>
      </c>
      <c r="O37" s="15">
        <v>610393.93000000005</v>
      </c>
      <c r="P37" s="15">
        <v>595794.79</v>
      </c>
      <c r="Q37" s="15">
        <v>315145.27</v>
      </c>
      <c r="R37" s="15">
        <v>78513674.780000001</v>
      </c>
      <c r="S37" s="18" t="s">
        <v>33</v>
      </c>
      <c r="T37" s="15">
        <v>2355410.2400000002</v>
      </c>
      <c r="U37" s="94">
        <v>8031666.6600000001</v>
      </c>
      <c r="V37" s="15">
        <v>88900751.680000007</v>
      </c>
      <c r="W37" s="15">
        <v>17780150.34</v>
      </c>
      <c r="X37" s="15">
        <v>106680902.02</v>
      </c>
      <c r="DS37" s="12"/>
    </row>
    <row r="38" spans="1:123" s="11" customFormat="1" x14ac:dyDescent="0.2">
      <c r="A38" s="13" t="s">
        <v>112</v>
      </c>
      <c r="B38" s="14" t="s">
        <v>113</v>
      </c>
      <c r="C38" s="14" t="s">
        <v>114</v>
      </c>
      <c r="D38" s="15">
        <v>16881151.809999999</v>
      </c>
      <c r="E38" s="15">
        <v>504042.76</v>
      </c>
      <c r="F38" s="15">
        <v>283702.51</v>
      </c>
      <c r="G38" s="15">
        <v>38735.82</v>
      </c>
      <c r="H38" s="15">
        <v>16093406.539999999</v>
      </c>
      <c r="I38" s="17" t="s">
        <v>32</v>
      </c>
      <c r="J38" s="17"/>
      <c r="K38" s="17"/>
      <c r="L38" s="17"/>
      <c r="M38" s="15">
        <v>1265.8599999999999</v>
      </c>
      <c r="N38" s="16">
        <v>71.64</v>
      </c>
      <c r="O38" s="15">
        <v>542778.57999999996</v>
      </c>
      <c r="P38" s="15">
        <v>531887.34</v>
      </c>
      <c r="Q38" s="15">
        <v>277441.8</v>
      </c>
      <c r="R38" s="15">
        <v>17690480.949999999</v>
      </c>
      <c r="S38" s="18" t="s">
        <v>33</v>
      </c>
      <c r="T38" s="15">
        <v>530714.43000000005</v>
      </c>
      <c r="U38" s="94">
        <v>4184340.16</v>
      </c>
      <c r="V38" s="15">
        <v>22405535.539999999</v>
      </c>
      <c r="W38" s="15">
        <v>4481107.1100000003</v>
      </c>
      <c r="X38" s="15">
        <v>26886642.649999999</v>
      </c>
      <c r="DS38" s="12"/>
    </row>
    <row r="39" spans="1:123" s="11" customFormat="1" ht="24" x14ac:dyDescent="0.2">
      <c r="A39" s="13" t="s">
        <v>115</v>
      </c>
      <c r="B39" s="14" t="s">
        <v>116</v>
      </c>
      <c r="C39" s="14" t="s">
        <v>117</v>
      </c>
      <c r="D39" s="15">
        <v>19800464.579999998</v>
      </c>
      <c r="E39" s="15">
        <v>465327.25</v>
      </c>
      <c r="F39" s="15">
        <v>538494.71999999997</v>
      </c>
      <c r="G39" s="15">
        <v>154166.06</v>
      </c>
      <c r="H39" s="15">
        <v>18796642.609999999</v>
      </c>
      <c r="I39" s="17" t="s">
        <v>32</v>
      </c>
      <c r="J39" s="17"/>
      <c r="K39" s="17"/>
      <c r="L39" s="17"/>
      <c r="M39" s="15">
        <v>1140.73</v>
      </c>
      <c r="N39" s="16">
        <v>283.38</v>
      </c>
      <c r="O39" s="15">
        <v>619493.31000000006</v>
      </c>
      <c r="P39" s="15">
        <v>622263.64</v>
      </c>
      <c r="Q39" s="15">
        <v>347794.37</v>
      </c>
      <c r="R39" s="15">
        <v>20770522.59</v>
      </c>
      <c r="S39" s="18" t="s">
        <v>33</v>
      </c>
      <c r="T39" s="15">
        <v>623115.68000000005</v>
      </c>
      <c r="U39" s="94">
        <v>5107044.9400000004</v>
      </c>
      <c r="V39" s="15">
        <v>26500683.210000001</v>
      </c>
      <c r="W39" s="15">
        <v>5300136.6399999997</v>
      </c>
      <c r="X39" s="15">
        <v>31800819.850000001</v>
      </c>
      <c r="DS39" s="12"/>
    </row>
    <row r="40" spans="1:123" s="11" customFormat="1" ht="24" x14ac:dyDescent="0.2">
      <c r="A40" s="13" t="s">
        <v>118</v>
      </c>
      <c r="B40" s="14" t="s">
        <v>119</v>
      </c>
      <c r="C40" s="14" t="s">
        <v>120</v>
      </c>
      <c r="D40" s="15">
        <v>5199854.66</v>
      </c>
      <c r="E40" s="15">
        <v>116423.09</v>
      </c>
      <c r="F40" s="15">
        <v>510951.06</v>
      </c>
      <c r="G40" s="15">
        <v>32356.48</v>
      </c>
      <c r="H40" s="15">
        <v>4572480.51</v>
      </c>
      <c r="I40" s="17" t="s">
        <v>32</v>
      </c>
      <c r="J40" s="17"/>
      <c r="K40" s="17"/>
      <c r="L40" s="17"/>
      <c r="M40" s="16">
        <v>309.2</v>
      </c>
      <c r="N40" s="16">
        <v>57.82</v>
      </c>
      <c r="O40" s="15">
        <v>148779.57</v>
      </c>
      <c r="P40" s="15">
        <v>156225.04999999999</v>
      </c>
      <c r="Q40" s="15">
        <v>89919.02</v>
      </c>
      <c r="R40" s="15">
        <v>5445998.7300000004</v>
      </c>
      <c r="S40" s="18" t="s">
        <v>33</v>
      </c>
      <c r="T40" s="15">
        <v>163379.96</v>
      </c>
      <c r="U40" s="94">
        <v>2039081.42</v>
      </c>
      <c r="V40" s="15">
        <v>7648460.1100000003</v>
      </c>
      <c r="W40" s="15">
        <v>1529692.02</v>
      </c>
      <c r="X40" s="15">
        <v>9178152.1300000008</v>
      </c>
      <c r="DS40" s="12"/>
    </row>
    <row r="41" spans="1:123" s="11" customFormat="1" ht="24" x14ac:dyDescent="0.2">
      <c r="A41" s="13" t="s">
        <v>121</v>
      </c>
      <c r="B41" s="14" t="s">
        <v>122</v>
      </c>
      <c r="C41" s="14" t="s">
        <v>123</v>
      </c>
      <c r="D41" s="15">
        <v>6934585.4500000002</v>
      </c>
      <c r="E41" s="15">
        <v>335555.02</v>
      </c>
      <c r="F41" s="15">
        <v>378507.82</v>
      </c>
      <c r="G41" s="15">
        <v>97035.73</v>
      </c>
      <c r="H41" s="15">
        <v>6220522.6100000003</v>
      </c>
      <c r="I41" s="17" t="s">
        <v>32</v>
      </c>
      <c r="J41" s="17"/>
      <c r="K41" s="17"/>
      <c r="L41" s="17"/>
      <c r="M41" s="16">
        <v>782.08</v>
      </c>
      <c r="N41" s="16">
        <v>169.29</v>
      </c>
      <c r="O41" s="15">
        <v>432590.75</v>
      </c>
      <c r="P41" s="15">
        <v>449408.22</v>
      </c>
      <c r="Q41" s="15">
        <v>262294.28000000003</v>
      </c>
      <c r="R41" s="15">
        <v>7646287.9500000002</v>
      </c>
      <c r="S41" s="18" t="s">
        <v>33</v>
      </c>
      <c r="T41" s="15">
        <v>229388.64</v>
      </c>
      <c r="U41" s="94">
        <v>3254894.06</v>
      </c>
      <c r="V41" s="15">
        <v>11130570.65</v>
      </c>
      <c r="W41" s="15">
        <v>2226114.13</v>
      </c>
      <c r="X41" s="15">
        <v>13356684.779999999</v>
      </c>
      <c r="DS41" s="12"/>
    </row>
    <row r="42" spans="1:123" s="11" customFormat="1" x14ac:dyDescent="0.2">
      <c r="A42" s="13" t="s">
        <v>124</v>
      </c>
      <c r="B42" s="14" t="s">
        <v>125</v>
      </c>
      <c r="C42" s="14" t="s">
        <v>126</v>
      </c>
      <c r="D42" s="15">
        <v>2462170.42</v>
      </c>
      <c r="E42" s="15">
        <v>272670.92</v>
      </c>
      <c r="F42" s="15">
        <v>200664.58</v>
      </c>
      <c r="G42" s="15">
        <v>32091.25</v>
      </c>
      <c r="H42" s="15">
        <v>1171004</v>
      </c>
      <c r="I42" s="17" t="s">
        <v>32</v>
      </c>
      <c r="J42" s="15">
        <v>817830.92</v>
      </c>
      <c r="K42" s="17"/>
      <c r="L42" s="17"/>
      <c r="M42" s="16">
        <v>658.75</v>
      </c>
      <c r="N42" s="16">
        <v>61.61</v>
      </c>
      <c r="O42" s="15">
        <v>304762.17</v>
      </c>
      <c r="P42" s="15">
        <v>288423.62</v>
      </c>
      <c r="Q42" s="15">
        <v>150232.48000000001</v>
      </c>
      <c r="R42" s="15">
        <v>2900826.52</v>
      </c>
      <c r="S42" s="18" t="s">
        <v>33</v>
      </c>
      <c r="T42" s="15">
        <v>87024.8</v>
      </c>
      <c r="U42" s="94">
        <v>1964586.13</v>
      </c>
      <c r="V42" s="15">
        <v>4952437.45</v>
      </c>
      <c r="W42" s="15">
        <v>990487.49</v>
      </c>
      <c r="X42" s="15">
        <v>5942924.9400000004</v>
      </c>
      <c r="DS42" s="12"/>
    </row>
    <row r="43" spans="1:123" s="11" customFormat="1" ht="24" x14ac:dyDescent="0.2">
      <c r="A43" s="13" t="s">
        <v>127</v>
      </c>
      <c r="B43" s="14" t="s">
        <v>128</v>
      </c>
      <c r="C43" s="14" t="s">
        <v>129</v>
      </c>
      <c r="D43" s="15">
        <v>5088541.5599999996</v>
      </c>
      <c r="E43" s="15">
        <v>139187.39000000001</v>
      </c>
      <c r="F43" s="15">
        <v>14581.46</v>
      </c>
      <c r="G43" s="15">
        <v>4123.51</v>
      </c>
      <c r="H43" s="15">
        <v>736977.17</v>
      </c>
      <c r="I43" s="17" t="s">
        <v>32</v>
      </c>
      <c r="J43" s="15">
        <v>4197795.54</v>
      </c>
      <c r="K43" s="17"/>
      <c r="L43" s="17"/>
      <c r="M43" s="16">
        <v>343.58</v>
      </c>
      <c r="N43" s="16">
        <v>8.41</v>
      </c>
      <c r="O43" s="15">
        <v>143310.9</v>
      </c>
      <c r="P43" s="15">
        <v>134945.06</v>
      </c>
      <c r="Q43" s="15">
        <v>68912.87</v>
      </c>
      <c r="R43" s="15">
        <v>5292399.49</v>
      </c>
      <c r="S43" s="18" t="s">
        <v>33</v>
      </c>
      <c r="T43" s="15">
        <v>158771.98000000001</v>
      </c>
      <c r="U43" s="94">
        <v>1015508.7</v>
      </c>
      <c r="V43" s="15">
        <v>6466680.1699999999</v>
      </c>
      <c r="W43" s="15">
        <v>1293336.03</v>
      </c>
      <c r="X43" s="15">
        <v>7760016.2000000002</v>
      </c>
      <c r="DS43" s="12"/>
    </row>
    <row r="44" spans="1:123" s="11" customFormat="1" ht="36" x14ac:dyDescent="0.2">
      <c r="A44" s="13" t="s">
        <v>130</v>
      </c>
      <c r="B44" s="14" t="s">
        <v>131</v>
      </c>
      <c r="C44" s="14" t="s">
        <v>132</v>
      </c>
      <c r="D44" s="15">
        <v>21490781.98</v>
      </c>
      <c r="E44" s="15">
        <v>120209.98</v>
      </c>
      <c r="F44" s="15">
        <v>48917.75</v>
      </c>
      <c r="G44" s="15">
        <v>6967.63</v>
      </c>
      <c r="H44" s="15">
        <v>140019.75</v>
      </c>
      <c r="I44" s="17" t="s">
        <v>32</v>
      </c>
      <c r="J44" s="15">
        <v>21181634.5</v>
      </c>
      <c r="K44" s="17"/>
      <c r="L44" s="17"/>
      <c r="M44" s="16">
        <v>290.31</v>
      </c>
      <c r="N44" s="16">
        <v>13.78</v>
      </c>
      <c r="O44" s="15">
        <v>127177.61</v>
      </c>
      <c r="P44" s="15">
        <v>120971.27</v>
      </c>
      <c r="Q44" s="15">
        <v>62308.160000000003</v>
      </c>
      <c r="R44" s="15">
        <v>21674061.41</v>
      </c>
      <c r="S44" s="18" t="s">
        <v>33</v>
      </c>
      <c r="T44" s="15">
        <v>650221.84</v>
      </c>
      <c r="U44" s="94">
        <v>1971690.38</v>
      </c>
      <c r="V44" s="15">
        <v>24295973.629999999</v>
      </c>
      <c r="W44" s="15">
        <v>4859194.7300000004</v>
      </c>
      <c r="X44" s="15">
        <v>29155168.359999999</v>
      </c>
      <c r="DS44" s="12"/>
    </row>
    <row r="45" spans="1:123" s="11" customFormat="1" ht="24" x14ac:dyDescent="0.2">
      <c r="A45" s="13" t="s">
        <v>133</v>
      </c>
      <c r="B45" s="14" t="s">
        <v>134</v>
      </c>
      <c r="C45" s="14" t="s">
        <v>135</v>
      </c>
      <c r="D45" s="15">
        <v>10685804.619999999</v>
      </c>
      <c r="E45" s="15">
        <v>102811.24</v>
      </c>
      <c r="F45" s="15">
        <v>109994.72</v>
      </c>
      <c r="G45" s="15">
        <v>47136.45</v>
      </c>
      <c r="H45" s="15">
        <v>10472998.66</v>
      </c>
      <c r="I45" s="17" t="s">
        <v>32</v>
      </c>
      <c r="J45" s="17"/>
      <c r="K45" s="17"/>
      <c r="L45" s="17"/>
      <c r="M45" s="16">
        <v>257.75</v>
      </c>
      <c r="N45" s="16">
        <v>85.79</v>
      </c>
      <c r="O45" s="15">
        <v>149947.69</v>
      </c>
      <c r="P45" s="15">
        <v>170764.17</v>
      </c>
      <c r="Q45" s="15">
        <v>101126.84</v>
      </c>
      <c r="R45" s="15">
        <v>10957695.630000001</v>
      </c>
      <c r="S45" s="18" t="s">
        <v>33</v>
      </c>
      <c r="T45" s="15">
        <v>328730.87</v>
      </c>
      <c r="U45" s="94">
        <v>1599622.44</v>
      </c>
      <c r="V45" s="15">
        <v>12886048.939999999</v>
      </c>
      <c r="W45" s="15">
        <v>2577209.79</v>
      </c>
      <c r="X45" s="15">
        <v>15463258.73</v>
      </c>
      <c r="DS45" s="12"/>
    </row>
    <row r="46" spans="1:123" s="11" customFormat="1" ht="24" x14ac:dyDescent="0.2">
      <c r="A46" s="13" t="s">
        <v>136</v>
      </c>
      <c r="B46" s="14" t="s">
        <v>137</v>
      </c>
      <c r="C46" s="14" t="s">
        <v>138</v>
      </c>
      <c r="D46" s="15">
        <v>15318098.699999999</v>
      </c>
      <c r="E46" s="15">
        <v>2397195.08</v>
      </c>
      <c r="F46" s="17"/>
      <c r="G46" s="17"/>
      <c r="H46" s="17"/>
      <c r="I46" s="17" t="s">
        <v>32</v>
      </c>
      <c r="J46" s="15">
        <v>12920903.619999999</v>
      </c>
      <c r="K46" s="17"/>
      <c r="L46" s="17"/>
      <c r="M46" s="17"/>
      <c r="N46" s="17"/>
      <c r="O46" s="15">
        <v>2397195.08</v>
      </c>
      <c r="P46" s="15">
        <v>2157475.5699999998</v>
      </c>
      <c r="Q46" s="15">
        <v>1102709.74</v>
      </c>
      <c r="R46" s="15">
        <v>18578284.010000002</v>
      </c>
      <c r="S46" s="18" t="s">
        <v>33</v>
      </c>
      <c r="T46" s="15">
        <v>557348.52</v>
      </c>
      <c r="U46" s="94">
        <v>12221391.17</v>
      </c>
      <c r="V46" s="15">
        <v>31357023.699999999</v>
      </c>
      <c r="W46" s="15">
        <v>6271404.7400000002</v>
      </c>
      <c r="X46" s="15">
        <v>37628428.439999998</v>
      </c>
      <c r="DS46" s="12"/>
    </row>
    <row r="47" spans="1:123" s="11" customFormat="1" ht="36" x14ac:dyDescent="0.2">
      <c r="A47" s="13" t="s">
        <v>139</v>
      </c>
      <c r="B47" s="14" t="s">
        <v>140</v>
      </c>
      <c r="C47" s="14" t="s">
        <v>141</v>
      </c>
      <c r="D47" s="15">
        <v>327463.24</v>
      </c>
      <c r="E47" s="15">
        <v>80267.72</v>
      </c>
      <c r="F47" s="15">
        <v>96928.35</v>
      </c>
      <c r="G47" s="15">
        <v>7935.92</v>
      </c>
      <c r="H47" s="15">
        <v>150267.17000000001</v>
      </c>
      <c r="I47" s="17" t="s">
        <v>32</v>
      </c>
      <c r="J47" s="17"/>
      <c r="K47" s="17"/>
      <c r="L47" s="17"/>
      <c r="M47" s="16">
        <v>232.91</v>
      </c>
      <c r="N47" s="16">
        <v>15.8</v>
      </c>
      <c r="O47" s="15">
        <v>88203.64</v>
      </c>
      <c r="P47" s="15">
        <v>96561.32</v>
      </c>
      <c r="Q47" s="15">
        <v>71215.75</v>
      </c>
      <c r="R47" s="15">
        <v>495240.31</v>
      </c>
      <c r="S47" s="18" t="s">
        <v>33</v>
      </c>
      <c r="T47" s="15">
        <v>14857.21</v>
      </c>
      <c r="U47" s="94">
        <v>707613.72</v>
      </c>
      <c r="V47" s="15">
        <v>1217711.24</v>
      </c>
      <c r="W47" s="15">
        <v>243542.25</v>
      </c>
      <c r="X47" s="15">
        <v>1461253.49</v>
      </c>
      <c r="DS47" s="12"/>
    </row>
    <row r="48" spans="1:123" s="11" customFormat="1" ht="60" x14ac:dyDescent="0.2">
      <c r="A48" s="13" t="s">
        <v>142</v>
      </c>
      <c r="B48" s="14" t="s">
        <v>143</v>
      </c>
      <c r="C48" s="14" t="s">
        <v>144</v>
      </c>
      <c r="D48" s="15">
        <v>1094472.07</v>
      </c>
      <c r="E48" s="15">
        <v>215770.31</v>
      </c>
      <c r="F48" s="15">
        <v>495079.78</v>
      </c>
      <c r="G48" s="15">
        <v>22687.279999999999</v>
      </c>
      <c r="H48" s="15">
        <v>383621.98</v>
      </c>
      <c r="I48" s="17" t="s">
        <v>32</v>
      </c>
      <c r="J48" s="17"/>
      <c r="K48" s="17"/>
      <c r="L48" s="17"/>
      <c r="M48" s="16">
        <v>625.80999999999995</v>
      </c>
      <c r="N48" s="16">
        <v>44.53</v>
      </c>
      <c r="O48" s="15">
        <v>238457.59</v>
      </c>
      <c r="P48" s="15">
        <v>261472.14</v>
      </c>
      <c r="Q48" s="15">
        <v>193060.69</v>
      </c>
      <c r="R48" s="15">
        <v>1549004.9</v>
      </c>
      <c r="S48" s="18" t="s">
        <v>33</v>
      </c>
      <c r="T48" s="15">
        <v>46470.15</v>
      </c>
      <c r="U48" s="94">
        <v>2383133.7799999998</v>
      </c>
      <c r="V48" s="15">
        <v>3978608.83</v>
      </c>
      <c r="W48" s="15">
        <v>795721.77</v>
      </c>
      <c r="X48" s="15">
        <v>4774330.5999999996</v>
      </c>
      <c r="DS48" s="12"/>
    </row>
    <row r="49" spans="1:135" s="11" customFormat="1" ht="36" x14ac:dyDescent="0.2">
      <c r="A49" s="13" t="s">
        <v>145</v>
      </c>
      <c r="B49" s="14" t="s">
        <v>146</v>
      </c>
      <c r="C49" s="14" t="s">
        <v>147</v>
      </c>
      <c r="D49" s="15">
        <v>3620532.6</v>
      </c>
      <c r="E49" s="15">
        <v>423819.83</v>
      </c>
      <c r="F49" s="15">
        <v>646380.1</v>
      </c>
      <c r="G49" s="15">
        <v>84625.08</v>
      </c>
      <c r="H49" s="15">
        <v>2550332.67</v>
      </c>
      <c r="I49" s="17" t="s">
        <v>32</v>
      </c>
      <c r="J49" s="17"/>
      <c r="K49" s="17"/>
      <c r="L49" s="17"/>
      <c r="M49" s="15">
        <v>1229.73</v>
      </c>
      <c r="N49" s="16">
        <v>163.87</v>
      </c>
      <c r="O49" s="15">
        <v>508444.91</v>
      </c>
      <c r="P49" s="15">
        <v>562170.5</v>
      </c>
      <c r="Q49" s="15">
        <v>413690.45</v>
      </c>
      <c r="R49" s="15">
        <v>4596393.55</v>
      </c>
      <c r="S49" s="18" t="s">
        <v>33</v>
      </c>
      <c r="T49" s="15">
        <v>137891.81</v>
      </c>
      <c r="U49" s="94">
        <v>4294787.51</v>
      </c>
      <c r="V49" s="15">
        <v>9029072.8699999992</v>
      </c>
      <c r="W49" s="15">
        <v>1805814.57</v>
      </c>
      <c r="X49" s="15">
        <v>10834887.439999999</v>
      </c>
      <c r="DS49" s="12"/>
    </row>
    <row r="50" spans="1:135" s="11" customFormat="1" ht="24" x14ac:dyDescent="0.2">
      <c r="A50" s="13" t="s">
        <v>148</v>
      </c>
      <c r="B50" s="14" t="s">
        <v>149</v>
      </c>
      <c r="C50" s="14" t="s">
        <v>150</v>
      </c>
      <c r="D50" s="15">
        <v>66855.990000000005</v>
      </c>
      <c r="E50" s="15">
        <v>66855.990000000005</v>
      </c>
      <c r="F50" s="17"/>
      <c r="G50" s="17"/>
      <c r="H50" s="17"/>
      <c r="I50" s="17" t="s">
        <v>32</v>
      </c>
      <c r="J50" s="17"/>
      <c r="K50" s="17"/>
      <c r="L50" s="17"/>
      <c r="M50" s="16">
        <v>130.91999999999999</v>
      </c>
      <c r="N50" s="17"/>
      <c r="O50" s="15">
        <v>66855.990000000005</v>
      </c>
      <c r="P50" s="15">
        <v>49473.43</v>
      </c>
      <c r="Q50" s="15">
        <v>24068.16</v>
      </c>
      <c r="R50" s="15">
        <v>140397.57999999999</v>
      </c>
      <c r="S50" s="18" t="s">
        <v>33</v>
      </c>
      <c r="T50" s="15">
        <v>4211.93</v>
      </c>
      <c r="U50" s="94">
        <v>284377.55</v>
      </c>
      <c r="V50" s="15">
        <v>428987.06</v>
      </c>
      <c r="W50" s="15">
        <v>85797.41</v>
      </c>
      <c r="X50" s="15">
        <v>514784.47</v>
      </c>
      <c r="DS50" s="12"/>
    </row>
    <row r="51" spans="1:135" s="11" customFormat="1" ht="36" x14ac:dyDescent="0.2">
      <c r="A51" s="13" t="s">
        <v>151</v>
      </c>
      <c r="B51" s="14" t="s">
        <v>152</v>
      </c>
      <c r="C51" s="14" t="s">
        <v>153</v>
      </c>
      <c r="D51" s="15">
        <v>58554.3</v>
      </c>
      <c r="E51" s="15">
        <v>58554.3</v>
      </c>
      <c r="F51" s="17"/>
      <c r="G51" s="17"/>
      <c r="H51" s="17"/>
      <c r="I51" s="17" t="s">
        <v>32</v>
      </c>
      <c r="J51" s="17"/>
      <c r="K51" s="17"/>
      <c r="L51" s="17"/>
      <c r="M51" s="16">
        <v>116.46</v>
      </c>
      <c r="N51" s="17"/>
      <c r="O51" s="15">
        <v>58554.3</v>
      </c>
      <c r="P51" s="15">
        <v>43330.18</v>
      </c>
      <c r="Q51" s="15">
        <v>21079.55</v>
      </c>
      <c r="R51" s="15">
        <v>122964.03</v>
      </c>
      <c r="S51" s="18" t="s">
        <v>33</v>
      </c>
      <c r="T51" s="15">
        <v>3688.92</v>
      </c>
      <c r="U51" s="94">
        <v>249065.61</v>
      </c>
      <c r="V51" s="15">
        <v>375718.56</v>
      </c>
      <c r="W51" s="15">
        <v>75143.710000000006</v>
      </c>
      <c r="X51" s="15">
        <v>450862.27</v>
      </c>
      <c r="DS51" s="12"/>
    </row>
    <row r="52" spans="1:135" s="11" customFormat="1" ht="24" x14ac:dyDescent="0.2">
      <c r="A52" s="13" t="s">
        <v>154</v>
      </c>
      <c r="B52" s="14" t="s">
        <v>155</v>
      </c>
      <c r="C52" s="14" t="s">
        <v>156</v>
      </c>
      <c r="D52" s="15">
        <v>81620.23</v>
      </c>
      <c r="E52" s="15">
        <v>81620.23</v>
      </c>
      <c r="F52" s="17"/>
      <c r="G52" s="17"/>
      <c r="H52" s="17"/>
      <c r="I52" s="17" t="s">
        <v>32</v>
      </c>
      <c r="J52" s="17"/>
      <c r="K52" s="17"/>
      <c r="L52" s="17"/>
      <c r="M52" s="16">
        <v>153.31</v>
      </c>
      <c r="N52" s="17"/>
      <c r="O52" s="15">
        <v>81620.23</v>
      </c>
      <c r="P52" s="15">
        <v>60398.97</v>
      </c>
      <c r="Q52" s="15">
        <v>29383.279999999999</v>
      </c>
      <c r="R52" s="15">
        <v>171402.48</v>
      </c>
      <c r="S52" s="18" t="s">
        <v>33</v>
      </c>
      <c r="T52" s="15">
        <v>5142.07</v>
      </c>
      <c r="U52" s="94">
        <v>347178.46</v>
      </c>
      <c r="V52" s="15">
        <v>523723.01</v>
      </c>
      <c r="W52" s="15">
        <v>104744.6</v>
      </c>
      <c r="X52" s="15">
        <v>628467.61</v>
      </c>
      <c r="DS52" s="12"/>
    </row>
    <row r="53" spans="1:135" customFormat="1" x14ac:dyDescent="0.2">
      <c r="A53" s="22"/>
      <c r="B53" s="23"/>
      <c r="C53" s="19" t="s">
        <v>157</v>
      </c>
      <c r="D53" s="20">
        <v>423307145.38999999</v>
      </c>
      <c r="E53" s="20">
        <v>24516759.960000001</v>
      </c>
      <c r="F53" s="20">
        <v>38029338.75</v>
      </c>
      <c r="G53" s="20">
        <v>4989240.0199999996</v>
      </c>
      <c r="H53" s="20">
        <v>319415077.64999998</v>
      </c>
      <c r="I53" s="21"/>
      <c r="J53" s="20">
        <v>41345969.030000001</v>
      </c>
      <c r="K53" s="21"/>
      <c r="L53" s="21"/>
      <c r="M53" s="20">
        <v>57489.81</v>
      </c>
      <c r="N53" s="20">
        <v>9204.83</v>
      </c>
      <c r="O53" s="20">
        <v>29505999.98</v>
      </c>
      <c r="P53" s="20">
        <v>33401144.309999999</v>
      </c>
      <c r="Q53" s="20">
        <v>20911597.620000001</v>
      </c>
      <c r="R53" s="20">
        <v>477619887.31999999</v>
      </c>
      <c r="S53" s="21"/>
      <c r="T53" s="20">
        <v>14328596.640000001</v>
      </c>
      <c r="U53" s="95">
        <v>257982771.46000001</v>
      </c>
      <c r="V53" s="20">
        <v>749931255.41999996</v>
      </c>
      <c r="W53" s="20">
        <v>149986251.06999999</v>
      </c>
      <c r="X53" s="20">
        <v>899917506.49000001</v>
      </c>
    </row>
    <row r="55" spans="1:135" customFormat="1" x14ac:dyDescent="0.2">
      <c r="B55" s="24" t="s">
        <v>158</v>
      </c>
      <c r="C55" s="291"/>
      <c r="D55" s="291"/>
      <c r="F55" s="25"/>
      <c r="G55" s="25"/>
      <c r="J55" s="292"/>
      <c r="K55" s="292"/>
      <c r="L55" s="292"/>
      <c r="M55" s="292"/>
      <c r="U55" s="96"/>
      <c r="DT55" s="2" t="s">
        <v>0</v>
      </c>
      <c r="DU55" s="2" t="s">
        <v>0</v>
      </c>
      <c r="DV55" s="2" t="s">
        <v>0</v>
      </c>
      <c r="DW55" s="2" t="s">
        <v>0</v>
      </c>
      <c r="DX55" s="2" t="s">
        <v>0</v>
      </c>
      <c r="DY55" s="2" t="s">
        <v>0</v>
      </c>
    </row>
    <row r="56" spans="1:135" customFormat="1" ht="21.75" customHeight="1" x14ac:dyDescent="0.2">
      <c r="B56" s="26"/>
      <c r="C56" s="293" t="s">
        <v>159</v>
      </c>
      <c r="D56" s="293"/>
      <c r="E56" s="27"/>
      <c r="F56" s="293" t="s">
        <v>160</v>
      </c>
      <c r="G56" s="293"/>
      <c r="H56" s="28"/>
      <c r="I56" s="27"/>
      <c r="J56" s="293" t="s">
        <v>161</v>
      </c>
      <c r="K56" s="293"/>
      <c r="L56" s="293"/>
      <c r="M56" s="293"/>
      <c r="U56" s="96"/>
    </row>
    <row r="57" spans="1:135" customFormat="1" x14ac:dyDescent="0.2">
      <c r="B57" s="24" t="s">
        <v>162</v>
      </c>
      <c r="C57" s="291"/>
      <c r="D57" s="291"/>
      <c r="F57" s="25"/>
      <c r="G57" s="25"/>
      <c r="J57" s="292"/>
      <c r="K57" s="292"/>
      <c r="L57" s="292"/>
      <c r="M57" s="292"/>
      <c r="U57" s="96"/>
      <c r="DZ57" s="2" t="s">
        <v>0</v>
      </c>
      <c r="EA57" s="2" t="s">
        <v>0</v>
      </c>
      <c r="EB57" s="2" t="s">
        <v>0</v>
      </c>
      <c r="EC57" s="2" t="s">
        <v>0</v>
      </c>
      <c r="ED57" s="2" t="s">
        <v>0</v>
      </c>
      <c r="EE57" s="2" t="s">
        <v>0</v>
      </c>
    </row>
    <row r="58" spans="1:135" customFormat="1" ht="17.25" customHeight="1" x14ac:dyDescent="0.2">
      <c r="B58" s="29"/>
      <c r="C58" s="293" t="s">
        <v>159</v>
      </c>
      <c r="D58" s="293"/>
      <c r="E58" s="27"/>
      <c r="F58" s="293" t="s">
        <v>160</v>
      </c>
      <c r="G58" s="293"/>
      <c r="H58" s="28"/>
      <c r="I58" s="27"/>
      <c r="J58" s="293" t="s">
        <v>161</v>
      </c>
      <c r="K58" s="293"/>
      <c r="L58" s="293"/>
      <c r="M58" s="293"/>
      <c r="U58" s="96"/>
    </row>
  </sheetData>
  <mergeCells count="35">
    <mergeCell ref="A3:X3"/>
    <mergeCell ref="A4:X4"/>
    <mergeCell ref="K5:L5"/>
    <mergeCell ref="A6:X6"/>
    <mergeCell ref="A7:A9"/>
    <mergeCell ref="B7:B9"/>
    <mergeCell ref="C7:C9"/>
    <mergeCell ref="D7:L7"/>
    <mergeCell ref="M7:N7"/>
    <mergeCell ref="O7:O9"/>
    <mergeCell ref="P7:P9"/>
    <mergeCell ref="Q7:Q9"/>
    <mergeCell ref="R7:R9"/>
    <mergeCell ref="S7:S9"/>
    <mergeCell ref="T7:T9"/>
    <mergeCell ref="U7:U9"/>
    <mergeCell ref="V7:V9"/>
    <mergeCell ref="W7:W9"/>
    <mergeCell ref="X7:X9"/>
    <mergeCell ref="N8:N9"/>
    <mergeCell ref="C55:D55"/>
    <mergeCell ref="J55:M55"/>
    <mergeCell ref="C56:D56"/>
    <mergeCell ref="F56:G56"/>
    <mergeCell ref="J56:M56"/>
    <mergeCell ref="D8:D9"/>
    <mergeCell ref="E8:I8"/>
    <mergeCell ref="J8:J9"/>
    <mergeCell ref="K8:L8"/>
    <mergeCell ref="M8:M9"/>
    <mergeCell ref="C57:D57"/>
    <mergeCell ref="J57:M57"/>
    <mergeCell ref="C58:D58"/>
    <mergeCell ref="F58:G58"/>
    <mergeCell ref="J58:M58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Прил. к конкурсу-подано по КП</vt:lpstr>
      <vt:lpstr>прил. 7.2 по ЛСР</vt:lpstr>
      <vt:lpstr>справочно_раскрыто по ЛСР</vt:lpstr>
      <vt:lpstr>сравнение</vt:lpstr>
      <vt:lpstr>Сводка затрат_899 млн.</vt:lpstr>
      <vt:lpstr>'Сводка затрат_899 млн.'!Заголовки_для_печати</vt:lpstr>
      <vt:lpstr>'Прил. к конкурсу-подано по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2025-08-26T12:49:48Z</dcterms:modified>
</cp:coreProperties>
</file>