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таблица с материалами от Заказчика\"/>
    </mc:Choice>
  </mc:AlternateContent>
  <xr:revisionPtr revIDLastSave="0" documentId="13_ncr:1_{1C51E60F-6698-4AC8-8F1C-ABF7034F5CD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F33" i="1"/>
  <c r="F28" i="1"/>
  <c r="F32" i="1"/>
  <c r="F31" i="1"/>
  <c r="F30" i="1"/>
  <c r="H21" i="1"/>
  <c r="F20" i="1"/>
  <c r="H18" i="1"/>
  <c r="H6" i="1"/>
  <c r="H14" i="1"/>
  <c r="H12" i="1"/>
  <c r="M13" i="1"/>
  <c r="M14" i="1" s="1"/>
  <c r="F6" i="1"/>
  <c r="L14" i="1"/>
  <c r="H10" i="1"/>
  <c r="F9" i="1"/>
  <c r="H9" i="1" s="1"/>
  <c r="E19" i="1"/>
  <c r="E21" i="1" l="1"/>
  <c r="E20" i="1"/>
  <c r="D26" i="1" l="1"/>
  <c r="E26" i="1" s="1"/>
  <c r="D25" i="1"/>
  <c r="E25" i="1" s="1"/>
  <c r="D24" i="1"/>
  <c r="E24" i="1" s="1"/>
  <c r="E18" i="1" l="1"/>
  <c r="E28" i="1" l="1"/>
</calcChain>
</file>

<file path=xl/sharedStrings.xml><?xml version="1.0" encoding="utf-8"?>
<sst xmlns="http://schemas.openxmlformats.org/spreadsheetml/2006/main" count="99" uniqueCount="67">
  <si>
    <t>Материальные ресурсы</t>
  </si>
  <si>
    <t>Наименование материалов</t>
  </si>
  <si>
    <t>кол-во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</si>
  <si>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</si>
  <si>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</si>
  <si>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</si>
  <si>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</si>
  <si>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</si>
  <si>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</si>
  <si>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</si>
  <si>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</si>
  <si>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</si>
  <si>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</si>
  <si>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</si>
  <si>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</si>
  <si>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</si>
  <si>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</si>
  <si>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</si>
  <si>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</si>
  <si>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</si>
  <si>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</si>
  <si>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</si>
  <si>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</si>
  <si>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</si>
  <si>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</si>
  <si>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</si>
  <si>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</si>
  <si>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</si>
  <si>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 xml:space="preserve">Система обнаружения делящихся и радиоактивных материалов стационарная таможенная Янтарь-1Ж  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</si>
  <si>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</si>
  <si>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</si>
  <si>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</si>
  <si>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</si>
  <si>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</si>
  <si>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</si>
  <si>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</si>
  <si>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</si>
  <si>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</si>
  <si>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</si>
  <si>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</si>
  <si>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</si>
  <si>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</si>
  <si>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</si>
  <si>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 xml:space="preserve">Анализ рынка </t>
  </si>
  <si>
    <t>10 900,00</t>
  </si>
  <si>
    <t>25 070 000,00</t>
  </si>
  <si>
    <t>12 500,00</t>
  </si>
  <si>
    <t>31 000 000,00</t>
  </si>
  <si>
    <t>12 800,00</t>
  </si>
  <si>
    <t>7 027 200,00</t>
  </si>
  <si>
    <t>5 250 000,00</t>
  </si>
  <si>
    <t>57 750 000,00</t>
  </si>
  <si>
    <t>670 000,00</t>
  </si>
  <si>
    <t>7 370 000,00</t>
  </si>
  <si>
    <t>*без доставки</t>
  </si>
  <si>
    <t>*цена, руб. за ед.изм. без ндс</t>
  </si>
  <si>
    <t>ЛСР</t>
  </si>
  <si>
    <t>км</t>
  </si>
  <si>
    <t>всего,ст-ть без НДС</t>
  </si>
  <si>
    <r>
      <rPr>
        <sz val="11"/>
        <color rgb="FFFF0000"/>
        <rFont val="Calibri"/>
        <family val="2"/>
        <charset val="204"/>
        <scheme val="minor"/>
      </rPr>
      <t xml:space="preserve">в смете </t>
    </r>
    <r>
      <rPr>
        <b/>
        <u/>
        <sz val="11"/>
        <color rgb="FFFF0000"/>
        <rFont val="Calibri"/>
        <family val="2"/>
        <charset val="204"/>
        <scheme val="minor"/>
      </rPr>
      <t>в км!!!</t>
    </r>
    <r>
      <rPr>
        <sz val="11"/>
        <color theme="1"/>
        <rFont val="Calibri"/>
        <family val="2"/>
        <charset val="204"/>
        <scheme val="minor"/>
      </rPr>
      <t xml:space="preserve">- Решетка рельсошпальная с применением новых материалов, рельсы Р65 категории Т1, шпалы железобетонные, скрепления АРС, эпюра шпал 1840 шт, </t>
    </r>
    <r>
      <rPr>
        <sz val="11"/>
        <color rgb="FFFF0000"/>
        <rFont val="Calibri"/>
        <family val="2"/>
        <charset val="204"/>
        <scheme val="minor"/>
      </rPr>
      <t>всего 1,794 км</t>
    </r>
  </si>
  <si>
    <r>
      <t xml:space="preserve">в смете </t>
    </r>
    <r>
      <rPr>
        <b/>
        <u/>
        <sz val="11"/>
        <color rgb="FFFF0000"/>
        <rFont val="Calibri"/>
        <family val="2"/>
        <charset val="204"/>
        <scheme val="minor"/>
      </rPr>
      <t>в м3!!!</t>
    </r>
    <r>
      <rPr>
        <sz val="11"/>
        <color rgb="FFFF0000"/>
        <rFont val="Calibri"/>
        <family val="2"/>
        <charset val="204"/>
        <scheme val="minor"/>
      </rPr>
      <t>-всего 439,86 м3</t>
    </r>
  </si>
  <si>
    <r>
      <t xml:space="preserve">в смете </t>
    </r>
    <r>
      <rPr>
        <b/>
        <u/>
        <sz val="11"/>
        <color rgb="FFFF0000"/>
        <rFont val="Calibri"/>
        <family val="2"/>
        <charset val="204"/>
        <scheme val="minor"/>
      </rPr>
      <t>в м3!!!</t>
    </r>
    <r>
      <rPr>
        <sz val="11"/>
        <color rgb="FFFF0000"/>
        <rFont val="Calibri"/>
        <family val="2"/>
        <charset val="204"/>
        <scheme val="minor"/>
      </rPr>
      <t>-всего 75,411 м3</t>
    </r>
  </si>
  <si>
    <t>по сборнику</t>
  </si>
  <si>
    <r>
      <rPr>
        <sz val="11"/>
        <color rgb="FFFF0000"/>
        <rFont val="Calibri"/>
        <family val="2"/>
        <charset val="204"/>
        <scheme val="minor"/>
      </rPr>
      <t xml:space="preserve">в смете </t>
    </r>
    <r>
      <rPr>
        <b/>
        <u/>
        <sz val="11"/>
        <color rgb="FFFF0000"/>
        <rFont val="Calibri"/>
        <family val="2"/>
        <charset val="204"/>
        <scheme val="minor"/>
      </rPr>
      <t>30 шт !!!</t>
    </r>
    <r>
      <rPr>
        <sz val="11"/>
        <color theme="1"/>
        <rFont val="Calibri"/>
        <family val="2"/>
        <charset val="204"/>
        <scheme val="minor"/>
      </rPr>
      <t>- Шкаф коммутационный управления электрообогревом в сборе с системой мониторинга КШ-Мл</t>
    </r>
  </si>
  <si>
    <r>
      <rPr>
        <sz val="11"/>
        <color rgb="FFFF0000"/>
        <rFont val="Calibri"/>
        <family val="2"/>
        <charset val="204"/>
        <scheme val="minor"/>
      </rPr>
      <t xml:space="preserve">в смете </t>
    </r>
    <r>
      <rPr>
        <b/>
        <u/>
        <sz val="11"/>
        <color rgb="FFFF0000"/>
        <rFont val="Calibri"/>
        <family val="2"/>
        <charset val="204"/>
        <scheme val="minor"/>
      </rPr>
      <t>4 шт !!!</t>
    </r>
    <r>
      <rPr>
        <sz val="11"/>
        <color theme="1"/>
        <rFont val="Calibri"/>
        <family val="2"/>
        <charset val="204"/>
        <scheme val="minor"/>
      </rPr>
      <t>- Maчтa co cтaциoнapнoй кopoнoй выcoтa 40 мeтpoв МГФ40-СР(100)-II-4-цл</t>
    </r>
  </si>
  <si>
    <t>цена по сборнику</t>
  </si>
  <si>
    <t>по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</si>
</sst>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0"/>
      <color rgb="FFC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2" fillId="0" borderId="1" xfId="1" applyBorder="1"/>
    <xf numFmtId="0" fontId="3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ill="1" applyBorder="1"/>
    <xf numFmtId="0" fontId="2" fillId="0" borderId="1" xfId="1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" xfId="1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  <xf numFmtId="4" fontId="0" fillId="0" borderId="0" xfId="0" applyNumberFormat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wrapText="1"/>
    </xf>
    <xf numFmtId="0" fontId="9" fillId="3" borderId="0" xfId="0" applyFont="1" applyFill="1" applyBorder="1"/>
    <xf numFmtId="4" fontId="9" fillId="3" borderId="0" xfId="0" applyNumberFormat="1" applyFont="1" applyFill="1" applyBorder="1" applyAlignment="1">
      <alignment horizontal="center" vertical="center"/>
    </xf>
    <xf numFmtId="0" fontId="0" fillId="4" borderId="0" xfId="0" applyFill="1"/>
    <xf numFmtId="0" fontId="2" fillId="0" borderId="2" xfId="1" applyFont="1" applyBorder="1" applyAlignment="1">
      <alignment horizontal="right"/>
    </xf>
    <xf numFmtId="0" fontId="2" fillId="0" borderId="2" xfId="1" applyBorder="1"/>
    <xf numFmtId="0" fontId="2" fillId="0" borderId="3" xfId="1" applyFont="1" applyBorder="1" applyAlignment="1">
      <alignment horizontal="right"/>
    </xf>
    <xf numFmtId="0" fontId="2" fillId="0" borderId="3" xfId="1" applyBorder="1"/>
    <xf numFmtId="4" fontId="7" fillId="0" borderId="3" xfId="0" applyNumberFormat="1" applyFont="1" applyBorder="1" applyAlignment="1">
      <alignment horizontal="center"/>
    </xf>
    <xf numFmtId="0" fontId="2" fillId="0" borderId="4" xfId="1" applyFont="1" applyBorder="1" applyAlignment="1">
      <alignment horizontal="right"/>
    </xf>
    <xf numFmtId="0" fontId="2" fillId="0" borderId="5" xfId="1" applyBorder="1"/>
    <xf numFmtId="4" fontId="7" fillId="0" borderId="5" xfId="0" applyNumberFormat="1" applyFont="1" applyBorder="1" applyAlignment="1">
      <alignment horizontal="center"/>
    </xf>
    <xf numFmtId="0" fontId="2" fillId="0" borderId="7" xfId="1" applyFont="1" applyBorder="1" applyAlignment="1">
      <alignment horizontal="right"/>
    </xf>
    <xf numFmtId="0" fontId="2" fillId="0" borderId="8" xfId="1" applyBorder="1"/>
    <xf numFmtId="4" fontId="7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10" xfId="1" applyFont="1" applyBorder="1" applyAlignment="1">
      <alignment horizontal="right"/>
    </xf>
    <xf numFmtId="0" fontId="4" fillId="0" borderId="2" xfId="1" applyFont="1" applyBorder="1"/>
    <xf numFmtId="0" fontId="7" fillId="0" borderId="2" xfId="0" applyFont="1" applyBorder="1"/>
    <xf numFmtId="0" fontId="2" fillId="2" borderId="3" xfId="1" applyFont="1" applyFill="1" applyBorder="1" applyAlignment="1">
      <alignment horizontal="right"/>
    </xf>
    <xf numFmtId="0" fontId="2" fillId="2" borderId="3" xfId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8" fillId="0" borderId="12" xfId="1" applyFont="1" applyBorder="1"/>
    <xf numFmtId="0" fontId="7" fillId="0" borderId="12" xfId="0" applyFont="1" applyBorder="1"/>
    <xf numFmtId="0" fontId="7" fillId="0" borderId="13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8" fillId="0" borderId="18" xfId="1" applyFon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/>
    </xf>
    <xf numFmtId="4" fontId="0" fillId="0" borderId="7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/>
    </xf>
    <xf numFmtId="4" fontId="0" fillId="4" borderId="10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0" fontId="0" fillId="4" borderId="0" xfId="0" applyFill="1" applyAlignment="1">
      <alignment wrapText="1"/>
    </xf>
    <xf numFmtId="0" fontId="2" fillId="4" borderId="1" xfId="1" applyFill="1" applyBorder="1"/>
    <xf numFmtId="0" fontId="12" fillId="0" borderId="1" xfId="1" applyFont="1" applyFill="1" applyBorder="1"/>
    <xf numFmtId="4" fontId="0" fillId="0" borderId="0" xfId="0" applyNumberFormat="1"/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4" borderId="29" xfId="0" applyNumberFormat="1" applyFill="1" applyBorder="1" applyAlignment="1">
      <alignment horizontal="center" vertical="center"/>
    </xf>
    <xf numFmtId="4" fontId="0" fillId="4" borderId="31" xfId="0" applyNumberFormat="1" applyFill="1" applyBorder="1" applyAlignment="1">
      <alignment horizontal="center" vertical="center"/>
    </xf>
    <xf numFmtId="0" fontId="0" fillId="4" borderId="27" xfId="0" applyFill="1" applyBorder="1" applyAlignment="1">
      <alignment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0" fillId="4" borderId="32" xfId="0" applyNumberFormat="1" applyFill="1" applyBorder="1" applyAlignment="1">
      <alignment horizontal="center" vertical="center"/>
    </xf>
    <xf numFmtId="4" fontId="0" fillId="4" borderId="33" xfId="0" applyNumberFormat="1" applyFill="1" applyBorder="1" applyAlignment="1">
      <alignment horizontal="center" vertical="center"/>
    </xf>
    <xf numFmtId="4" fontId="0" fillId="4" borderId="34" xfId="0" applyNumberForma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0" fillId="4" borderId="21" xfId="0" applyNumberFormat="1" applyFill="1" applyBorder="1" applyAlignment="1">
      <alignment horizontal="center" vertical="center"/>
    </xf>
    <xf numFmtId="4" fontId="0" fillId="4" borderId="22" xfId="0" applyNumberFormat="1" applyFill="1" applyBorder="1" applyAlignment="1">
      <alignment horizontal="center" vertical="center"/>
    </xf>
    <xf numFmtId="4" fontId="0" fillId="4" borderId="23" xfId="0" applyNumberForma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4" fontId="0" fillId="4" borderId="11" xfId="0" applyNumberFormat="1" applyFill="1" applyBorder="1" applyAlignment="1">
      <alignment horizontal="center" vertical="center"/>
    </xf>
    <xf numFmtId="4" fontId="0" fillId="4" borderId="9" xfId="0" applyNumberForma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4" fontId="0" fillId="4" borderId="0" xfId="0" applyNumberFormat="1" applyFill="1" applyBorder="1" applyAlignment="1">
      <alignment horizontal="left" wrapText="1"/>
    </xf>
    <xf numFmtId="4" fontId="0" fillId="4" borderId="0" xfId="0" applyNumberFormat="1" applyFill="1" applyAlignment="1">
      <alignment horizontal="left" wrapText="1"/>
    </xf>
    <xf numFmtId="0" fontId="10" fillId="4" borderId="0" xfId="0" applyFont="1" applyFill="1" applyBorder="1" applyAlignment="1">
      <alignment vertical="center"/>
    </xf>
    <xf numFmtId="4" fontId="0" fillId="4" borderId="20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>
      <alignment horizontal="center" vertical="center"/>
    </xf>
    <xf numFmtId="4" fontId="0" fillId="4" borderId="19" xfId="0" applyNumberFormat="1" applyFill="1" applyBorder="1" applyAlignment="1">
      <alignment horizontal="center" vertical="center"/>
    </xf>
    <xf numFmtId="4" fontId="0" fillId="4" borderId="24" xfId="0" applyNumberFormat="1" applyFill="1" applyBorder="1" applyAlignment="1">
      <alignment horizontal="center" vertical="center"/>
    </xf>
    <xf numFmtId="0" fontId="0" fillId="4" borderId="27" xfId="0" applyFill="1" applyBorder="1" applyAlignment="1">
      <alignment horizontal="left" vertical="center" wrapText="1"/>
    </xf>
    <xf numFmtId="0" fontId="0" fillId="4" borderId="35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4" borderId="0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I6" sqref="I6:K8"/>
    </sheetView>
  </sheetViews>
  <sheetFormatPr defaultRowHeight="15" x14ac:dyDescent="0.25"/>
  <cols>
    <col min="1" max="1" width="32.42578125" customWidth="1"/>
    <col min="2" max="2" width="8" bestFit="1" customWidth="1"/>
    <col min="3" max="3" width="13.5703125" bestFit="1" customWidth="1"/>
    <col min="4" max="4" width="33.7109375" customWidth="1"/>
    <col min="5" max="5" width="27.28515625" customWidth="1"/>
    <col min="6" max="6" width="28.85546875" style="15" customWidth="1"/>
    <col min="7" max="7" width="19.5703125" style="15" customWidth="1"/>
    <col min="8" max="8" width="25.7109375" style="14" customWidth="1"/>
    <col min="9" max="9" width="38.5703125" customWidth="1"/>
    <col min="13" max="13" width="15" customWidth="1"/>
  </cols>
  <sheetData>
    <row r="1" spans="1:13" ht="18.75" thickBot="1" x14ac:dyDescent="0.3">
      <c r="A1" s="98" t="s">
        <v>0</v>
      </c>
      <c r="B1" s="98"/>
      <c r="C1" s="98"/>
    </row>
    <row r="2" spans="1:13" x14ac:dyDescent="0.25">
      <c r="A2" s="99" t="s">
        <v>1</v>
      </c>
      <c r="B2" s="99" t="s">
        <v>2</v>
      </c>
      <c r="C2" s="99" t="s">
        <v>3</v>
      </c>
      <c r="D2" s="110" t="s">
        <v>43</v>
      </c>
      <c r="E2" s="111"/>
      <c r="F2" s="89" t="s">
        <v>56</v>
      </c>
      <c r="G2" s="90"/>
      <c r="H2" s="91"/>
      <c r="I2">
        <f>B6/2/1000</f>
        <v>1.1415</v>
      </c>
    </row>
    <row r="3" spans="1:13" x14ac:dyDescent="0.25">
      <c r="A3" s="100"/>
      <c r="B3" s="100"/>
      <c r="C3" s="100"/>
      <c r="D3" s="12" t="s">
        <v>55</v>
      </c>
      <c r="E3" s="44" t="s">
        <v>4</v>
      </c>
      <c r="F3" s="59" t="s">
        <v>55</v>
      </c>
      <c r="G3" s="75"/>
      <c r="H3" s="60" t="s">
        <v>4</v>
      </c>
    </row>
    <row r="4" spans="1:13" x14ac:dyDescent="0.25">
      <c r="A4" s="2" t="s">
        <v>5</v>
      </c>
      <c r="B4" s="2"/>
      <c r="C4" s="2"/>
      <c r="D4" s="7"/>
      <c r="E4" s="45"/>
      <c r="F4" s="59"/>
      <c r="G4" s="75"/>
      <c r="H4" s="61"/>
    </row>
    <row r="5" spans="1:13" ht="15.75" thickBot="1" x14ac:dyDescent="0.3">
      <c r="A5" s="36" t="s">
        <v>6</v>
      </c>
      <c r="B5" s="24"/>
      <c r="C5" s="24"/>
      <c r="D5" s="37"/>
      <c r="E5" s="46"/>
      <c r="F5" s="62"/>
      <c r="G5" s="76"/>
      <c r="H5" s="63"/>
      <c r="L5" s="14" t="s">
        <v>57</v>
      </c>
      <c r="M5" t="s">
        <v>58</v>
      </c>
    </row>
    <row r="6" spans="1:13" x14ac:dyDescent="0.25">
      <c r="A6" s="28" t="s">
        <v>7</v>
      </c>
      <c r="B6" s="29">
        <v>2283</v>
      </c>
      <c r="C6" s="29" t="s">
        <v>8</v>
      </c>
      <c r="D6" s="41" t="s">
        <v>44</v>
      </c>
      <c r="E6" s="47" t="s">
        <v>45</v>
      </c>
      <c r="F6" s="92">
        <f>1776351.92*8.85</f>
        <v>15720714.491999999</v>
      </c>
      <c r="G6" s="86" t="s">
        <v>65</v>
      </c>
      <c r="H6" s="95">
        <f>F6*1.794</f>
        <v>28202961.798648</v>
      </c>
      <c r="I6" s="101" t="s">
        <v>59</v>
      </c>
      <c r="J6" s="102"/>
      <c r="K6" s="102"/>
      <c r="L6">
        <v>7.6200000000000004E-2</v>
      </c>
      <c r="M6" s="17">
        <v>1197918.44</v>
      </c>
    </row>
    <row r="7" spans="1:13" x14ac:dyDescent="0.25">
      <c r="A7" s="35" t="s">
        <v>9</v>
      </c>
      <c r="B7" s="1">
        <v>2480</v>
      </c>
      <c r="C7" s="1" t="s">
        <v>10</v>
      </c>
      <c r="D7" s="13" t="s">
        <v>46</v>
      </c>
      <c r="E7" s="48" t="s">
        <v>47</v>
      </c>
      <c r="F7" s="93"/>
      <c r="G7" s="87"/>
      <c r="H7" s="96"/>
      <c r="I7" s="101"/>
      <c r="J7" s="102"/>
      <c r="K7" s="102"/>
      <c r="L7">
        <v>7.7999999999999996E-3</v>
      </c>
      <c r="M7" s="17">
        <v>122621.57</v>
      </c>
    </row>
    <row r="8" spans="1:13" ht="34.5" customHeight="1" thickBot="1" x14ac:dyDescent="0.3">
      <c r="A8" s="31" t="s">
        <v>11</v>
      </c>
      <c r="B8" s="32">
        <v>549</v>
      </c>
      <c r="C8" s="32" t="s">
        <v>10</v>
      </c>
      <c r="D8" s="42" t="s">
        <v>48</v>
      </c>
      <c r="E8" s="49" t="s">
        <v>49</v>
      </c>
      <c r="F8" s="94"/>
      <c r="G8" s="88"/>
      <c r="H8" s="97"/>
      <c r="I8" s="101"/>
      <c r="J8" s="102"/>
      <c r="K8" s="102"/>
      <c r="L8">
        <v>1.169</v>
      </c>
      <c r="M8" s="17">
        <v>18377515.239999998</v>
      </c>
    </row>
    <row r="9" spans="1:13" x14ac:dyDescent="0.25">
      <c r="A9" s="38" t="s">
        <v>12</v>
      </c>
      <c r="B9" s="39">
        <v>11</v>
      </c>
      <c r="C9" s="39" t="s">
        <v>13</v>
      </c>
      <c r="D9" s="40" t="s">
        <v>50</v>
      </c>
      <c r="E9" s="50" t="s">
        <v>51</v>
      </c>
      <c r="F9" s="64">
        <f>(3790100+780000)*1.012</f>
        <v>4624941.2</v>
      </c>
      <c r="G9" s="77" t="s">
        <v>66</v>
      </c>
      <c r="H9" s="65">
        <f>B9*F9</f>
        <v>50874353.200000003</v>
      </c>
      <c r="L9">
        <v>0.23</v>
      </c>
      <c r="M9" s="17">
        <v>3615764.33</v>
      </c>
    </row>
    <row r="10" spans="1:13" x14ac:dyDescent="0.25">
      <c r="A10" s="3" t="s">
        <v>14</v>
      </c>
      <c r="B10" s="1">
        <v>1</v>
      </c>
      <c r="C10" s="1" t="s">
        <v>13</v>
      </c>
      <c r="D10" s="9">
        <v>19510100</v>
      </c>
      <c r="E10" s="51">
        <v>19510100</v>
      </c>
      <c r="F10" s="59">
        <v>20134902</v>
      </c>
      <c r="G10" s="75" t="s">
        <v>66</v>
      </c>
      <c r="H10" s="61">
        <f>B10*F10</f>
        <v>20134902</v>
      </c>
      <c r="L10">
        <v>0.123</v>
      </c>
      <c r="M10" s="17">
        <v>2025794.99</v>
      </c>
    </row>
    <row r="11" spans="1:13" x14ac:dyDescent="0.25">
      <c r="A11" s="3" t="s">
        <v>15</v>
      </c>
      <c r="B11" s="1">
        <v>4655.67</v>
      </c>
      <c r="C11" s="1" t="s">
        <v>16</v>
      </c>
      <c r="D11" s="8"/>
      <c r="E11" s="52"/>
      <c r="F11" s="59"/>
      <c r="G11" s="75"/>
      <c r="H11" s="61"/>
      <c r="L11">
        <v>1.35E-2</v>
      </c>
      <c r="M11" s="17">
        <v>222343.35</v>
      </c>
    </row>
    <row r="12" spans="1:13" x14ac:dyDescent="0.25">
      <c r="A12" s="3" t="s">
        <v>42</v>
      </c>
      <c r="B12" s="1">
        <v>11</v>
      </c>
      <c r="C12" s="1" t="s">
        <v>13</v>
      </c>
      <c r="D12" s="13" t="s">
        <v>52</v>
      </c>
      <c r="E12" s="53" t="s">
        <v>53</v>
      </c>
      <c r="F12" s="59">
        <v>780000</v>
      </c>
      <c r="G12" s="75" t="s">
        <v>66</v>
      </c>
      <c r="H12" s="61">
        <f>B12*F12</f>
        <v>8580000</v>
      </c>
      <c r="L12">
        <v>1.35E-2</v>
      </c>
      <c r="M12" s="17">
        <v>222343.35</v>
      </c>
    </row>
    <row r="13" spans="1:13" ht="15.75" thickBot="1" x14ac:dyDescent="0.3">
      <c r="A13" s="23" t="s">
        <v>17</v>
      </c>
      <c r="B13" s="24">
        <v>1</v>
      </c>
      <c r="C13" s="24" t="s">
        <v>13</v>
      </c>
      <c r="D13" s="34"/>
      <c r="E13" s="54"/>
      <c r="F13" s="62"/>
      <c r="G13" s="76"/>
      <c r="H13" s="63"/>
      <c r="L13" s="18">
        <v>0.161</v>
      </c>
      <c r="M13" s="19">
        <f>299621.51*8.85</f>
        <v>2651650.3635</v>
      </c>
    </row>
    <row r="14" spans="1:13" x14ac:dyDescent="0.25">
      <c r="A14" s="28" t="s">
        <v>18</v>
      </c>
      <c r="B14" s="29">
        <v>933</v>
      </c>
      <c r="C14" s="29" t="s">
        <v>10</v>
      </c>
      <c r="D14" s="30">
        <v>8165</v>
      </c>
      <c r="E14" s="55">
        <v>7617945</v>
      </c>
      <c r="F14" s="92">
        <v>13425</v>
      </c>
      <c r="G14" s="86" t="s">
        <v>62</v>
      </c>
      <c r="H14" s="95">
        <f>5083039.98+108961.2+239109.3+334753.02+151335</f>
        <v>5917198.5</v>
      </c>
      <c r="I14" s="112" t="s">
        <v>60</v>
      </c>
      <c r="J14" s="22"/>
      <c r="K14" s="22"/>
      <c r="L14" s="20">
        <f>SUM(L6:L13)</f>
        <v>1.7940000000000003</v>
      </c>
      <c r="M14" s="21">
        <f>SUM(M6:M13)</f>
        <v>28435951.633499999</v>
      </c>
    </row>
    <row r="15" spans="1:13" x14ac:dyDescent="0.25">
      <c r="A15" s="35" t="s">
        <v>19</v>
      </c>
      <c r="B15" s="1">
        <v>20</v>
      </c>
      <c r="C15" s="1" t="s">
        <v>10</v>
      </c>
      <c r="D15" s="9">
        <v>7475</v>
      </c>
      <c r="E15" s="51">
        <v>149500</v>
      </c>
      <c r="F15" s="93"/>
      <c r="G15" s="87"/>
      <c r="H15" s="96"/>
      <c r="I15" s="112"/>
      <c r="J15" s="22"/>
      <c r="K15" s="22"/>
    </row>
    <row r="16" spans="1:13" x14ac:dyDescent="0.25">
      <c r="A16" s="35" t="s">
        <v>20</v>
      </c>
      <c r="B16" s="1">
        <v>79</v>
      </c>
      <c r="C16" s="1" t="s">
        <v>10</v>
      </c>
      <c r="D16" s="9">
        <v>5520</v>
      </c>
      <c r="E16" s="51">
        <v>436080</v>
      </c>
      <c r="F16" s="93"/>
      <c r="G16" s="87"/>
      <c r="H16" s="96"/>
      <c r="I16" s="112"/>
      <c r="J16" s="22"/>
      <c r="K16" s="22"/>
    </row>
    <row r="17" spans="1:13" ht="15.75" thickBot="1" x14ac:dyDescent="0.3">
      <c r="A17" s="31" t="s">
        <v>21</v>
      </c>
      <c r="B17" s="32">
        <v>75</v>
      </c>
      <c r="C17" s="32" t="s">
        <v>10</v>
      </c>
      <c r="D17" s="33">
        <v>4600</v>
      </c>
      <c r="E17" s="56">
        <v>345000</v>
      </c>
      <c r="F17" s="94"/>
      <c r="G17" s="88"/>
      <c r="H17" s="97"/>
      <c r="I17" s="112"/>
      <c r="J17" s="22"/>
      <c r="K17" s="22"/>
      <c r="M17" s="74"/>
    </row>
    <row r="18" spans="1:13" x14ac:dyDescent="0.25">
      <c r="A18" s="28" t="s">
        <v>22</v>
      </c>
      <c r="B18" s="29">
        <v>1906</v>
      </c>
      <c r="C18" s="29" t="s">
        <v>10</v>
      </c>
      <c r="D18" s="30">
        <v>978</v>
      </c>
      <c r="E18" s="55">
        <f>D18*B18</f>
        <v>1864068</v>
      </c>
      <c r="F18" s="92">
        <v>1382.9</v>
      </c>
      <c r="G18" s="86" t="s">
        <v>62</v>
      </c>
      <c r="H18" s="95">
        <f>863095.13+36740.47+23094</f>
        <v>922929.6</v>
      </c>
      <c r="I18" s="103" t="s">
        <v>61</v>
      </c>
      <c r="J18" s="22"/>
      <c r="K18" s="22"/>
    </row>
    <row r="19" spans="1:13" ht="15.75" thickBot="1" x14ac:dyDescent="0.3">
      <c r="A19" s="31" t="s">
        <v>23</v>
      </c>
      <c r="B19" s="32">
        <v>285</v>
      </c>
      <c r="C19" s="32" t="s">
        <v>10</v>
      </c>
      <c r="D19" s="33">
        <v>750</v>
      </c>
      <c r="E19" s="56">
        <f>D19*B19</f>
        <v>213750</v>
      </c>
      <c r="F19" s="94"/>
      <c r="G19" s="88"/>
      <c r="H19" s="97"/>
      <c r="I19" s="103"/>
      <c r="J19" s="22"/>
      <c r="K19" s="22"/>
    </row>
    <row r="20" spans="1:13" x14ac:dyDescent="0.25">
      <c r="A20" s="25" t="s">
        <v>24</v>
      </c>
      <c r="B20" s="26">
        <v>1854</v>
      </c>
      <c r="C20" s="26" t="s">
        <v>25</v>
      </c>
      <c r="D20" s="27">
        <v>2000</v>
      </c>
      <c r="E20" s="57">
        <f>D20*B20</f>
        <v>3708000</v>
      </c>
      <c r="F20" s="64">
        <f>87031.32/90.72</f>
        <v>959.33994708994715</v>
      </c>
      <c r="G20" s="77" t="s">
        <v>62</v>
      </c>
      <c r="H20" s="66"/>
      <c r="I20" t="s">
        <v>62</v>
      </c>
    </row>
    <row r="21" spans="1:13" x14ac:dyDescent="0.25">
      <c r="A21" s="3" t="s">
        <v>26</v>
      </c>
      <c r="B21" s="1">
        <v>1</v>
      </c>
      <c r="C21" s="1" t="s">
        <v>27</v>
      </c>
      <c r="D21" s="9">
        <v>12900000</v>
      </c>
      <c r="E21" s="51">
        <f>D21*B21</f>
        <v>12900000</v>
      </c>
      <c r="F21" s="59">
        <v>12920903</v>
      </c>
      <c r="G21" s="75" t="s">
        <v>66</v>
      </c>
      <c r="H21" s="61">
        <f>B21*F21</f>
        <v>12920903</v>
      </c>
    </row>
    <row r="22" spans="1:13" ht="50.25" hidden="1" customHeight="1" x14ac:dyDescent="0.25">
      <c r="A22" s="4" t="s">
        <v>28</v>
      </c>
      <c r="B22" s="5">
        <v>2</v>
      </c>
      <c r="C22" s="5" t="s">
        <v>10</v>
      </c>
      <c r="D22" s="9"/>
      <c r="E22" s="51"/>
      <c r="F22" s="59"/>
      <c r="G22" s="75"/>
      <c r="H22" s="61"/>
    </row>
    <row r="23" spans="1:13" ht="60" x14ac:dyDescent="0.25">
      <c r="A23" s="4" t="s">
        <v>29</v>
      </c>
      <c r="B23" s="5">
        <v>1</v>
      </c>
      <c r="C23" s="5" t="s">
        <v>13</v>
      </c>
      <c r="D23" s="43">
        <v>65387880</v>
      </c>
      <c r="E23" s="58">
        <v>65387880</v>
      </c>
      <c r="F23" s="69">
        <v>2276666.34</v>
      </c>
      <c r="G23" s="78" t="s">
        <v>66</v>
      </c>
      <c r="H23" s="70">
        <v>68299989.170000002</v>
      </c>
      <c r="I23" s="71" t="s">
        <v>63</v>
      </c>
      <c r="J23" s="22"/>
      <c r="K23" s="22"/>
    </row>
    <row r="24" spans="1:13" ht="60" customHeight="1" x14ac:dyDescent="0.25">
      <c r="A24" s="6" t="s">
        <v>30</v>
      </c>
      <c r="B24" s="72">
        <v>2</v>
      </c>
      <c r="C24" s="5" t="s">
        <v>10</v>
      </c>
      <c r="D24" s="9">
        <f>3025000/1.2</f>
        <v>2520833.3333333335</v>
      </c>
      <c r="E24" s="51">
        <f>D24*B24</f>
        <v>5041666.666666667</v>
      </c>
      <c r="F24" s="106">
        <v>3311204.9</v>
      </c>
      <c r="G24" s="84" t="s">
        <v>66</v>
      </c>
      <c r="H24" s="104">
        <v>13244819.73</v>
      </c>
      <c r="I24" s="108" t="s">
        <v>64</v>
      </c>
      <c r="J24" s="22"/>
      <c r="K24" s="22"/>
    </row>
    <row r="25" spans="1:13" x14ac:dyDescent="0.25">
      <c r="A25" s="6" t="s">
        <v>31</v>
      </c>
      <c r="B25" s="72">
        <v>2</v>
      </c>
      <c r="C25" s="5" t="s">
        <v>10</v>
      </c>
      <c r="D25" s="9">
        <f>3025000/1.2</f>
        <v>2520833.3333333335</v>
      </c>
      <c r="E25" s="51">
        <f>D25*B25</f>
        <v>5041666.666666667</v>
      </c>
      <c r="F25" s="93"/>
      <c r="G25" s="85"/>
      <c r="H25" s="96"/>
      <c r="I25" s="109"/>
      <c r="J25" s="22"/>
      <c r="K25" s="22"/>
    </row>
    <row r="26" spans="1:13" x14ac:dyDescent="0.25">
      <c r="A26" s="6" t="s">
        <v>32</v>
      </c>
      <c r="B26" s="73">
        <v>1</v>
      </c>
      <c r="C26" s="5" t="s">
        <v>10</v>
      </c>
      <c r="D26" s="9">
        <f>3025000/1.2</f>
        <v>2520833.3333333335</v>
      </c>
      <c r="E26" s="51">
        <f>D26*B26</f>
        <v>2520833.3333333335</v>
      </c>
      <c r="F26" s="107"/>
      <c r="G26" s="79"/>
      <c r="H26" s="105"/>
      <c r="I26" s="80"/>
      <c r="J26" s="22"/>
      <c r="K26" s="22"/>
    </row>
    <row r="27" spans="1:13" ht="26.25" hidden="1" x14ac:dyDescent="0.25">
      <c r="A27" s="4" t="s">
        <v>33</v>
      </c>
      <c r="B27" s="5">
        <v>24</v>
      </c>
      <c r="C27" s="5" t="s">
        <v>10</v>
      </c>
      <c r="D27" s="9"/>
      <c r="E27" s="51"/>
      <c r="F27" s="59"/>
      <c r="G27" s="75"/>
      <c r="H27" s="61"/>
    </row>
    <row r="28" spans="1:13" ht="39" x14ac:dyDescent="0.25">
      <c r="A28" s="4" t="s">
        <v>34</v>
      </c>
      <c r="B28" s="5">
        <v>25565</v>
      </c>
      <c r="C28" s="5" t="s">
        <v>35</v>
      </c>
      <c r="D28" s="9">
        <v>1150</v>
      </c>
      <c r="E28" s="51">
        <f>D28*B28</f>
        <v>29399750</v>
      </c>
      <c r="F28" s="59">
        <f>59.99*8.85</f>
        <v>530.91150000000005</v>
      </c>
      <c r="G28" s="81" t="s">
        <v>65</v>
      </c>
      <c r="H28" s="61"/>
    </row>
    <row r="29" spans="1:13" ht="26.25" hidden="1" customHeight="1" x14ac:dyDescent="0.25">
      <c r="A29" s="4" t="s">
        <v>36</v>
      </c>
      <c r="B29" s="5">
        <v>13.45</v>
      </c>
      <c r="C29" s="5" t="s">
        <v>37</v>
      </c>
      <c r="D29" s="9"/>
      <c r="E29" s="51"/>
      <c r="F29" s="59"/>
      <c r="G29" s="82"/>
      <c r="H29" s="61"/>
    </row>
    <row r="30" spans="1:13" ht="26.25" x14ac:dyDescent="0.25">
      <c r="A30" s="4" t="s">
        <v>38</v>
      </c>
      <c r="B30" s="5">
        <v>178</v>
      </c>
      <c r="C30" s="5" t="s">
        <v>35</v>
      </c>
      <c r="D30" s="9">
        <v>1957.5</v>
      </c>
      <c r="E30" s="51">
        <v>348435</v>
      </c>
      <c r="F30" s="59">
        <f>185.49*8.85</f>
        <v>1641.5865000000001</v>
      </c>
      <c r="G30" s="82"/>
      <c r="H30" s="61"/>
    </row>
    <row r="31" spans="1:13" ht="26.25" x14ac:dyDescent="0.25">
      <c r="A31" s="4" t="s">
        <v>39</v>
      </c>
      <c r="B31" s="5">
        <v>5027</v>
      </c>
      <c r="C31" s="5" t="s">
        <v>35</v>
      </c>
      <c r="D31" s="9">
        <v>1704</v>
      </c>
      <c r="E31" s="51">
        <v>8566008</v>
      </c>
      <c r="F31" s="59">
        <f>108.4*8.85</f>
        <v>959.34</v>
      </c>
      <c r="G31" s="82"/>
      <c r="H31" s="61"/>
    </row>
    <row r="32" spans="1:13" ht="26.25" x14ac:dyDescent="0.25">
      <c r="A32" s="4" t="s">
        <v>40</v>
      </c>
      <c r="B32" s="5">
        <v>2081</v>
      </c>
      <c r="C32" s="5" t="s">
        <v>35</v>
      </c>
      <c r="D32" s="9">
        <v>1680</v>
      </c>
      <c r="E32" s="51">
        <v>3496080</v>
      </c>
      <c r="F32" s="59">
        <f>103*8.85</f>
        <v>911.55</v>
      </c>
      <c r="G32" s="82"/>
      <c r="H32" s="61"/>
    </row>
    <row r="33" spans="1:8" ht="52.5" thickBot="1" x14ac:dyDescent="0.3">
      <c r="A33" s="4" t="s">
        <v>41</v>
      </c>
      <c r="B33" s="5">
        <v>24264</v>
      </c>
      <c r="C33" s="5" t="s">
        <v>35</v>
      </c>
      <c r="D33" s="9">
        <v>1917</v>
      </c>
      <c r="E33" s="51">
        <v>46514088</v>
      </c>
      <c r="F33" s="67">
        <f>196.81*8.85</f>
        <v>1741.7684999999999</v>
      </c>
      <c r="G33" s="83"/>
      <c r="H33" s="68"/>
    </row>
    <row r="34" spans="1:8" x14ac:dyDescent="0.25">
      <c r="D34" s="10" t="s">
        <v>54</v>
      </c>
      <c r="E34" s="11"/>
      <c r="F34" s="16" t="s">
        <v>54</v>
      </c>
      <c r="G34" s="16"/>
    </row>
  </sheetData>
  <mergeCells count="23">
    <mergeCell ref="I18:I19"/>
    <mergeCell ref="H24:H26"/>
    <mergeCell ref="F24:F26"/>
    <mergeCell ref="I24:I25"/>
    <mergeCell ref="D2:E2"/>
    <mergeCell ref="H14:H17"/>
    <mergeCell ref="F14:F17"/>
    <mergeCell ref="I14:I17"/>
    <mergeCell ref="A1:C1"/>
    <mergeCell ref="A2:A3"/>
    <mergeCell ref="B2:B3"/>
    <mergeCell ref="C2:C3"/>
    <mergeCell ref="I6:K8"/>
    <mergeCell ref="G6:G8"/>
    <mergeCell ref="G28:G33"/>
    <mergeCell ref="G24:G25"/>
    <mergeCell ref="G14:G17"/>
    <mergeCell ref="G18:G19"/>
    <mergeCell ref="F2:H2"/>
    <mergeCell ref="F6:F8"/>
    <mergeCell ref="H6:H8"/>
    <mergeCell ref="F18:F19"/>
    <mergeCell ref="H18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Анастасия</cp:lastModifiedBy>
  <dcterms:created xsi:type="dcterms:W3CDTF">2025-08-14T08:12:02Z</dcterms:created>
  <dcterms:modified xsi:type="dcterms:W3CDTF">2025-08-26T17:42:35Z</dcterms:modified>
</cp:coreProperties>
</file>