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"/>
    </mc:Choice>
  </mc:AlternateContent>
  <xr:revisionPtr revIDLastSave="0" documentId="13_ncr:1_{60FB06A3-F012-4D3D-B154-6B9ADFB1C4D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т-ть в смете" sheetId="5" r:id="rId1"/>
    <sheet name="Лист2" sheetId="2" r:id="rId2"/>
    <sheet name="Лист2 (2)" sheetId="4" r:id="rId3"/>
  </sheets>
  <definedNames>
    <definedName name="_xlnm.Print_Area" localSheetId="2">'Лист2 (2)'!$A$1:$G$128</definedName>
    <definedName name="_xlnm.Print_Area" localSheetId="0">'ст-ть в смете'!$A$1:$G$128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5" l="1"/>
  <c r="F51" i="5" s="1"/>
  <c r="E50" i="5"/>
  <c r="F50" i="5" s="1"/>
  <c r="E49" i="5"/>
  <c r="F49" i="5" s="1"/>
  <c r="E48" i="5"/>
  <c r="F48" i="5" s="1"/>
  <c r="F119" i="5"/>
  <c r="A114" i="5"/>
  <c r="A115" i="5" s="1"/>
  <c r="A116" i="5" s="1"/>
  <c r="A117" i="5" s="1"/>
  <c r="A118" i="5" s="1"/>
  <c r="A119" i="5" s="1"/>
  <c r="A120" i="5" s="1"/>
  <c r="A121" i="5" s="1"/>
  <c r="A122" i="5" s="1"/>
  <c r="A125" i="5" s="1"/>
  <c r="A127" i="5" s="1"/>
  <c r="F113" i="5"/>
  <c r="D113" i="5"/>
  <c r="A113" i="5"/>
  <c r="F107" i="5"/>
  <c r="F120" i="5" s="1"/>
  <c r="F106" i="5"/>
  <c r="F108" i="5" s="1"/>
  <c r="A106" i="5"/>
  <c r="A107" i="5" s="1"/>
  <c r="A108" i="5" s="1"/>
  <c r="A109" i="5" s="1"/>
  <c r="F105" i="5"/>
  <c r="F104" i="5"/>
  <c r="F103" i="5"/>
  <c r="F102" i="5"/>
  <c r="F116" i="5" s="1"/>
  <c r="F98" i="5"/>
  <c r="F97" i="5"/>
  <c r="F96" i="5"/>
  <c r="F95" i="5"/>
  <c r="F94" i="5"/>
  <c r="F93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D67" i="5"/>
  <c r="F67" i="5" s="1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1" i="5"/>
  <c r="F30" i="5"/>
  <c r="F29" i="5"/>
  <c r="F28" i="5"/>
  <c r="F27" i="5"/>
  <c r="F26" i="5"/>
  <c r="F25" i="5"/>
  <c r="F24" i="5"/>
  <c r="F23" i="5"/>
  <c r="F22" i="5"/>
  <c r="F21" i="5"/>
  <c r="F20" i="5"/>
  <c r="F16" i="5"/>
  <c r="F17" i="5" s="1"/>
  <c r="F14" i="5"/>
  <c r="F13" i="5"/>
  <c r="F12" i="5"/>
  <c r="F10" i="5"/>
  <c r="F9" i="5"/>
  <c r="F8" i="5"/>
  <c r="F7" i="5"/>
  <c r="A113" i="4"/>
  <c r="A114" i="4" s="1"/>
  <c r="A115" i="4" s="1"/>
  <c r="A116" i="4" s="1"/>
  <c r="A117" i="4" s="1"/>
  <c r="A118" i="4" s="1"/>
  <c r="A119" i="4" s="1"/>
  <c r="A120" i="4" s="1"/>
  <c r="A121" i="4" s="1"/>
  <c r="A122" i="4" s="1"/>
  <c r="A125" i="4" s="1"/>
  <c r="A127" i="4" s="1"/>
  <c r="A106" i="4"/>
  <c r="A107" i="4" s="1"/>
  <c r="A108" i="4" s="1"/>
  <c r="A109" i="4" s="1"/>
  <c r="F99" i="5" l="1"/>
  <c r="F110" i="5"/>
  <c r="F109" i="5"/>
  <c r="F105" i="4"/>
  <c r="D113" i="4"/>
  <c r="F113" i="4" s="1"/>
  <c r="F122" i="5" l="1"/>
  <c r="F123" i="5" s="1"/>
  <c r="F124" i="5" s="1"/>
  <c r="F98" i="4"/>
  <c r="F97" i="4"/>
  <c r="F96" i="4"/>
  <c r="F95" i="4"/>
  <c r="F94" i="4"/>
  <c r="F93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1" i="4"/>
  <c r="F30" i="4"/>
  <c r="F29" i="4"/>
  <c r="F28" i="4"/>
  <c r="F27" i="4"/>
  <c r="F26" i="4"/>
  <c r="F25" i="4"/>
  <c r="F24" i="4"/>
  <c r="F23" i="4"/>
  <c r="F22" i="4"/>
  <c r="F21" i="4"/>
  <c r="F20" i="4"/>
  <c r="F16" i="4"/>
  <c r="F14" i="4"/>
  <c r="F13" i="4"/>
  <c r="F12" i="4"/>
  <c r="F10" i="4"/>
  <c r="F9" i="4"/>
  <c r="F8" i="4"/>
  <c r="F7" i="4"/>
  <c r="F125" i="5" l="1"/>
  <c r="F126" i="5" s="1"/>
  <c r="F17" i="4"/>
  <c r="D67" i="4"/>
  <c r="F67" i="4" s="1"/>
  <c r="F99" i="4" s="1"/>
  <c r="F127" i="5" l="1"/>
  <c r="F128" i="5" s="1"/>
  <c r="F107" i="4"/>
  <c r="F106" i="4"/>
  <c r="F104" i="4"/>
  <c r="F103" i="4"/>
  <c r="F102" i="4"/>
  <c r="F116" i="4" l="1"/>
  <c r="F119" i="4"/>
  <c r="F109" i="4"/>
  <c r="F120" i="4"/>
  <c r="F108" i="4"/>
  <c r="F6" i="2"/>
  <c r="F110" i="4" l="1"/>
  <c r="F9" i="2"/>
  <c r="F8" i="2"/>
  <c r="F122" i="4" l="1"/>
  <c r="F123" i="4" s="1"/>
  <c r="F124" i="4" s="1"/>
  <c r="D13" i="2"/>
  <c r="F7" i="2"/>
  <c r="F125" i="4" l="1"/>
  <c r="F126" i="4" s="1"/>
  <c r="F127" i="4" s="1"/>
  <c r="F128" i="4" s="1"/>
  <c r="F31" i="2"/>
  <c r="F30" i="2"/>
  <c r="F29" i="2"/>
  <c r="F12" i="2"/>
  <c r="F11" i="2"/>
  <c r="F5" i="2"/>
  <c r="F13" i="2" l="1"/>
  <c r="A11" i="2"/>
  <c r="A12" i="2" s="1"/>
  <c r="A13" i="2" s="1"/>
  <c r="A14" i="2" s="1"/>
  <c r="F14" i="2" l="1"/>
</calcChain>
</file>

<file path=xl/sharedStrings.xml><?xml version="1.0" encoding="utf-8"?>
<sst xmlns="http://schemas.openxmlformats.org/spreadsheetml/2006/main" count="742" uniqueCount="263">
  <si>
    <t>№№
пп</t>
  </si>
  <si>
    <t>Наименование затрат</t>
  </si>
  <si>
    <t>ед. измер.</t>
  </si>
  <si>
    <t>"Зарплатные"налоги (взносы пенсион. страхование, медицинское страхование, ФСС 30,9% от ФОТ)</t>
  </si>
  <si>
    <t>руб.</t>
  </si>
  <si>
    <t>чел.день</t>
  </si>
  <si>
    <t>Заработная плата руководителя работ (из расчета 22 раб.дней)</t>
  </si>
  <si>
    <t>Резерв на ежегодный отпуск (2,33 дн. за месяц работы)</t>
  </si>
  <si>
    <t>Расходы на ГСМ</t>
  </si>
  <si>
    <t>Оплата услуг Банка за проведение расчетов</t>
  </si>
  <si>
    <t>Амортизационные отчисления по основным фондам, предназначенным для обслуживания аппарата управления</t>
  </si>
  <si>
    <t>Расходы на оплату труда управления (директор, коммерческий директор, отдел бухгалтерского учета и отчетности, управление персоналом)</t>
  </si>
  <si>
    <t>Аренда техники, в т.ч.</t>
  </si>
  <si>
    <t>Стоимость за ед.</t>
  </si>
  <si>
    <t>Примечание</t>
  </si>
  <si>
    <t>Заработная плата рабочих
(из расчета 22 раб.дней), в том числе по специальностям:</t>
  </si>
  <si>
    <t>1.1</t>
  </si>
  <si>
    <t>1.2</t>
  </si>
  <si>
    <t>1.3</t>
  </si>
  <si>
    <t>1.4</t>
  </si>
  <si>
    <t>1.5</t>
  </si>
  <si>
    <t>14</t>
  </si>
  <si>
    <t>14.2</t>
  </si>
  <si>
    <t>14.3</t>
  </si>
  <si>
    <t>19</t>
  </si>
  <si>
    <t>19.2</t>
  </si>
  <si>
    <t>19.3</t>
  </si>
  <si>
    <t>19.4</t>
  </si>
  <si>
    <t>21</t>
  </si>
  <si>
    <t>22</t>
  </si>
  <si>
    <t>23</t>
  </si>
  <si>
    <t>24</t>
  </si>
  <si>
    <t>25</t>
  </si>
  <si>
    <t>26</t>
  </si>
  <si>
    <t>27</t>
  </si>
  <si>
    <t>Непредвиденные расходы</t>
  </si>
  <si>
    <t>маш/смена</t>
  </si>
  <si>
    <t>Основные материалы (свыше 50 т. за позицию), в т.ч.:</t>
  </si>
  <si>
    <t>Кол-во по объекту, чел.</t>
  </si>
  <si>
    <t>разнорабочий</t>
  </si>
  <si>
    <t>аренда лесов</t>
  </si>
  <si>
    <t>Командировочные расходы</t>
  </si>
  <si>
    <t>ВСЕГО с налогами</t>
  </si>
  <si>
    <t>электромонтёр</t>
  </si>
  <si>
    <t>монтажник</t>
  </si>
  <si>
    <t>машинист</t>
  </si>
  <si>
    <t>Инженер - геодезист</t>
  </si>
  <si>
    <t>Заработная плата мастера (из расчета 22 раб.дней)</t>
  </si>
  <si>
    <t>СИЗ</t>
  </si>
  <si>
    <t>автоподъёмник</t>
  </si>
  <si>
    <t>Экскаватор на гусеничном ходу</t>
  </si>
  <si>
    <t>грузовой автомобиль</t>
  </si>
  <si>
    <t>Проживание персонала</t>
  </si>
  <si>
    <t>Расчет затрат по реализации работ по устройству контактной сети</t>
  </si>
  <si>
    <t>Итого затрат по объекту</t>
  </si>
  <si>
    <t>Демонтажные работы</t>
  </si>
  <si>
    <t>Автоподъёмник на внедорожном ходу</t>
  </si>
  <si>
    <t>Строительные работы</t>
  </si>
  <si>
    <t>Монтажные работы</t>
  </si>
  <si>
    <t>Техника</t>
  </si>
  <si>
    <t>Материалы</t>
  </si>
  <si>
    <t>Фундамент с анкерным креплением ТСА-4,5-120</t>
  </si>
  <si>
    <t>шт.</t>
  </si>
  <si>
    <t>Фундамент с анкерным креплением ТСА-4,5-150</t>
  </si>
  <si>
    <t>кг</t>
  </si>
  <si>
    <t>Опора металлическая  МШП-12-150</t>
  </si>
  <si>
    <t>Втулка изолирующая верхняя</t>
  </si>
  <si>
    <t>Втулка изолирующая нижняя</t>
  </si>
  <si>
    <t>Шайбы</t>
  </si>
  <si>
    <t>Гайки</t>
  </si>
  <si>
    <t>Опора металлическая  МШК1-12-100</t>
  </si>
  <si>
    <t>Номерные знаки оцинкованные</t>
  </si>
  <si>
    <t xml:space="preserve">Знак «Высокое напряжение» самоклеящийся </t>
  </si>
  <si>
    <t xml:space="preserve">Хомуты крепления номерных знаков </t>
  </si>
  <si>
    <t>Изолирующая пластина</t>
  </si>
  <si>
    <t>Выравнивающие пластины  3 мм</t>
  </si>
  <si>
    <t xml:space="preserve">Колпачки </t>
  </si>
  <si>
    <t xml:space="preserve">Двухпутная консоль типа ДЦ-VII с одной фиксаторной стойкой </t>
  </si>
  <si>
    <t>Консоли неизолированные ЦНР-1</t>
  </si>
  <si>
    <t>Хомут крепления консоли верхний ХТПК-1</t>
  </si>
  <si>
    <t>Хомут крепления консоли верхний ХТПК-2</t>
  </si>
  <si>
    <t>Серьга Ср-4,5 075</t>
  </si>
  <si>
    <t>шт</t>
  </si>
  <si>
    <t>Узел крепления поддерживающих струн к фиксаторам, УКС 01929</t>
  </si>
  <si>
    <t>компл</t>
  </si>
  <si>
    <t>Узел крепления страхующей струны, УКС 01932</t>
  </si>
  <si>
    <t>Узел крепления фиксатора оцинкованный</t>
  </si>
  <si>
    <t>Оконцеватель медных проводов (гильза 70-13)</t>
  </si>
  <si>
    <t>Зажим клиновой для серьги с клином (КС-035)</t>
  </si>
  <si>
    <t>Зажим питающий (КС-053-3)</t>
  </si>
  <si>
    <t>Зажим питающий переходной (КС-069-1)</t>
  </si>
  <si>
    <t>Зажим рессорного троса и косой струны (КС-048-3) (КС-327)</t>
  </si>
  <si>
    <t>Зажим с ушком тип 3У (КС-040)</t>
  </si>
  <si>
    <t>Зажим соединительный (КС-054)</t>
  </si>
  <si>
    <t>Зажим соединительный (КС-054-2)</t>
  </si>
  <si>
    <t>Зажим средней анкеровки (КС-051-1) (КС-322)</t>
  </si>
  <si>
    <t>Зажим струновой (КС-046-2) (КС-330)</t>
  </si>
  <si>
    <t>Коуш для медных проводов (КС-063)</t>
  </si>
  <si>
    <t>Коуш полимерный</t>
  </si>
  <si>
    <t>Ушко однолапчатое 012</t>
  </si>
  <si>
    <t>Замки для закрепления пестика в шапках изоляторов, коушей, седел, однолапчатых и двухлапчатых ушков</t>
  </si>
  <si>
    <t>Фиксатор ФП-1</t>
  </si>
  <si>
    <t>Фиксатор ФПЖ-1</t>
  </si>
  <si>
    <t>Оцинкованный знак нумерации на основных стержнях фиксаторов</t>
  </si>
  <si>
    <t>Изолятор подвесной полимерный  птицезащитный  ПСПКр 70-3/0,6-П ГП</t>
  </si>
  <si>
    <t>Изолятор фиксаторный полимерный  птицезащитный ФСПКр 120-3/0,6-П</t>
  </si>
  <si>
    <t>Такелажный изолятор ИТО-3</t>
  </si>
  <si>
    <t>Зажим стыковой цанговый (КС-085)</t>
  </si>
  <si>
    <t>Седло двойное под пестик 011</t>
  </si>
  <si>
    <t>Седло одинарное под серьгу 008</t>
  </si>
  <si>
    <t>Провод медный сечением 120 мм2 М-120</t>
  </si>
  <si>
    <t>Проволока биметаллическая сталемедная марки БСМ-1 Ø 4 мм</t>
  </si>
  <si>
    <t>м</t>
  </si>
  <si>
    <t>Провод медный сечением 95 мм2  М-95</t>
  </si>
  <si>
    <t>Зажим стыковой (КС-059-6) (КС-321-1)</t>
  </si>
  <si>
    <t>Провод  МФ сечением 100 мм2 МФ-100</t>
  </si>
  <si>
    <t>Соединитель медных проводов (СОМ) 062-1</t>
  </si>
  <si>
    <t>Ушко двухлапчатое У2-12-16</t>
  </si>
  <si>
    <t>Ушко однолапчатое У1-12-16</t>
  </si>
  <si>
    <t>Зажим концевой цанговый (КС-086)</t>
  </si>
  <si>
    <t>Коуш вилочный под серьгу 006</t>
  </si>
  <si>
    <t>Штанга пестик-двойное ушко (КС-175), оцинкованная, длина 1000 мм</t>
  </si>
  <si>
    <t>Планка соединительная 082</t>
  </si>
  <si>
    <t>Изолятор натяжной стержневой  НСПК 120-3/0,8-Д</t>
  </si>
  <si>
    <t>Узел анкеровки троса ЛЭЗ.41.0122 оцинкованный</t>
  </si>
  <si>
    <t>Зажим питающий (КС-053-1) (КС-323)</t>
  </si>
  <si>
    <t>Зажим плашечный для заземляющего провода (КС-066-2)</t>
  </si>
  <si>
    <t>Зажим соединительный (КС-054-1) (КС-324)</t>
  </si>
  <si>
    <t>Коромысло для двух контактных проводов 158</t>
  </si>
  <si>
    <t>Штанга пестик-ушко (КС-1172), оцинкованная, длина 1000 мм</t>
  </si>
  <si>
    <t>Ограничитель грузов, тип 2, оцинкованный</t>
  </si>
  <si>
    <t>Штанга двойная для грузов, тип I, оцинкованная</t>
  </si>
  <si>
    <t>Заземление</t>
  </si>
  <si>
    <t>Ввертыш заземления (КС-151)</t>
  </si>
  <si>
    <t>Узел подключения заземляющих проводников к рельсам УКЗУ-2 для постоянного тока (Р-65)</t>
  </si>
  <si>
    <t>Круг стальной горячекатаный оцинкованный, диаметр 10-12 мм</t>
  </si>
  <si>
    <t>Кронштейн индивидуального заземления УКС 04911</t>
  </si>
  <si>
    <t>Газоразрядный прибор защиты ГРПЗ-1У</t>
  </si>
  <si>
    <t>Заработная плата рабочих (из расчета 22 раб.дней), в том числе по специальностям:</t>
  </si>
  <si>
    <t>Соединительные элементы ССА с ТСА компл-т</t>
  </si>
  <si>
    <t>Итого услуги спецтехники:</t>
  </si>
  <si>
    <t>Итого стоимость материалов:</t>
  </si>
  <si>
    <t>Заработная плата и налоги</t>
  </si>
  <si>
    <t>Итого заработная плата и налоги:</t>
  </si>
  <si>
    <t>Кран на автомобильном ходу, грузоподъемность 16 т</t>
  </si>
  <si>
    <t>Экскаватор одноковшовые дизельные на гусеничном ходу, емкость ковша 0,65 м3</t>
  </si>
  <si>
    <t>Гидромолот на базе экскаватора</t>
  </si>
  <si>
    <t>Машина бурильно-крановые на автомобиле, глубина бурения 5 м</t>
  </si>
  <si>
    <t>Кран на автомобильном ходу, грузоподъемность до 16 т</t>
  </si>
  <si>
    <t>Автомобиль бортовой, грузоподъемность до 10 т</t>
  </si>
  <si>
    <t>Итого затрат по объекту с НДС</t>
  </si>
  <si>
    <t>НДФЛ</t>
  </si>
  <si>
    <t>Страховые взносы 30,9% от ФОТ)</t>
  </si>
  <si>
    <t>Накладные расходы</t>
  </si>
  <si>
    <t>Выпадающий НДС (20% от ФОТ и проживания)</t>
  </si>
  <si>
    <t>Наем жилого помещения</t>
  </si>
  <si>
    <t>1</t>
  </si>
  <si>
    <t>2</t>
  </si>
  <si>
    <t>7</t>
  </si>
  <si>
    <t>6</t>
  </si>
  <si>
    <t>5</t>
  </si>
  <si>
    <t>2.2</t>
  </si>
  <si>
    <t>5.5</t>
  </si>
  <si>
    <t>2.1</t>
  </si>
  <si>
    <t>2.3</t>
  </si>
  <si>
    <t>3</t>
  </si>
  <si>
    <t>3.1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</si>
  <si>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</si>
  <si>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</si>
  <si>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</si>
  <si>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</si>
  <si>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</si>
  <si>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</si>
  <si>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</si>
  <si>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</si>
  <si>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</si>
  <si>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</si>
  <si>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</si>
  <si>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</si>
  <si>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</si>
  <si>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5.1</t>
  </si>
  <si>
    <t>5.2</t>
  </si>
  <si>
    <t>5.3</t>
  </si>
  <si>
    <t>5.4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</si>
  <si>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</si>
  <si>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</si>
  <si>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</si>
  <si>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</si>
  <si>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</si>
  <si>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</si>
  <si>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</si>
  <si>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</si>
  <si>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</si>
  <si>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</si>
  <si>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</si>
  <si>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</si>
  <si>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</si>
  <si>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</si>
  <si>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</si>
  <si>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</si>
  <si>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</si>
  <si>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</si>
  <si>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</si>
  <si>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</si>
  <si>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</si>
  <si>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</si>
  <si>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</si>
  <si>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</si>
  <si>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</si>
  <si>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</si>
  <si>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5.32</t>
  </si>
  <si>
    <t>5.33</t>
  </si>
  <si>
    <t>5.34</t>
  </si>
  <si>
    <t>5.35</t>
  </si>
  <si>
    <t>5.36</t>
  </si>
  <si>
    <t>5.37</t>
  </si>
  <si>
    <t>5.38</t>
  </si>
  <si>
    <t>5.39</t>
  </si>
  <si>
    <t>5.40</t>
  </si>
  <si>
    <t>6.1</t>
  </si>
  <si>
    <t>6.2</t>
  </si>
  <si>
    <t>6.3</t>
  </si>
  <si>
    <t>Расходы на канцелярские товары, приобретение бланков учета, отчетности и других документов, периодических печатных изданий, необходимых для целей производства</t>
  </si>
  <si>
    <t>Расходы на оплату услуг лабораторий</t>
  </si>
  <si>
    <t>Итого накладные расходы</t>
  </si>
  <si>
    <t>5.41</t>
  </si>
  <si>
    <t>5.42</t>
  </si>
  <si>
    <t>5.43</t>
  </si>
  <si>
    <t>5.44</t>
  </si>
  <si>
    <t>5.45</t>
  </si>
  <si>
    <t>5.46</t>
  </si>
  <si>
    <t>5.47</t>
  </si>
  <si>
    <t>5.48</t>
  </si>
  <si>
    <t>5.49</t>
  </si>
  <si>
    <t>5.50</t>
  </si>
  <si>
    <t>5.51</t>
  </si>
  <si>
    <t>5.52</t>
  </si>
  <si>
    <t>5.53</t>
  </si>
  <si>
    <t>5.54</t>
  </si>
  <si>
    <t>5.55</t>
  </si>
  <si>
    <t>5.56</t>
  </si>
  <si>
    <t>5.57</t>
  </si>
  <si>
    <t>5.58</t>
  </si>
  <si>
    <t>5.59</t>
  </si>
  <si>
    <t>6.4</t>
  </si>
  <si>
    <t>6.5</t>
  </si>
  <si>
    <t>6.6</t>
  </si>
  <si>
    <t>7.1</t>
  </si>
  <si>
    <t>7.2</t>
  </si>
  <si>
    <t>7.3</t>
  </si>
  <si>
    <t>8</t>
  </si>
  <si>
    <t>13</t>
  </si>
  <si>
    <t>ВСЕГО прямые затраты</t>
  </si>
  <si>
    <t>ВСЕГО с прибылью</t>
  </si>
  <si>
    <t>ВСЕГО по расчету:</t>
  </si>
  <si>
    <t>Расходы на оплату труда управления (директор, гл. инженер, отдел МТО, отдел ОТ и ТБ, отдел бух. учета, управление персоналом) - 10% от ФОТ</t>
  </si>
  <si>
    <t>Расходы на содержание и эксплуатацию служебного транспорта (вкл. стоимость горюче-смазочных и других материалов, износа, ремонта и тех. обслуживания служебного транспорта)</t>
  </si>
  <si>
    <t>Прибыль (12% от прямых затрат)</t>
  </si>
  <si>
    <r>
      <t>Опора металлическая  МШК1</t>
    </r>
    <r>
      <rPr>
        <b/>
        <u/>
        <sz val="11"/>
        <color rgb="FFFF0000"/>
        <rFont val="Calibri"/>
        <family val="2"/>
        <charset val="204"/>
        <scheme val="minor"/>
      </rPr>
      <t>-10</t>
    </r>
    <r>
      <rPr>
        <sz val="11"/>
        <color theme="1"/>
        <rFont val="Calibri"/>
        <family val="2"/>
        <charset val="204"/>
        <scheme val="minor"/>
      </rPr>
      <t>-100</t>
    </r>
  </si>
  <si>
    <t>Провод медный сечением 120 мм2 М-120 (326 м)</t>
  </si>
  <si>
    <t>Проволока биметаллическая сталемедная марки БСМ-1 Ø 4 мм (200м)</t>
  </si>
  <si>
    <t>Провод медный сечением 95 мм2  М-95 (15 м)</t>
  </si>
  <si>
    <t>Провод  МФ сечением 100 мм2 МФ-100 (652м)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</si>
</sst>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75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2" fillId="0" borderId="0" xfId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1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wrapText="1"/>
    </xf>
    <xf numFmtId="164" fontId="2" fillId="0" borderId="1" xfId="1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64" fontId="0" fillId="4" borderId="1" xfId="1" applyFont="1" applyFill="1" applyBorder="1" applyAlignment="1">
      <alignment horizontal="center" vertical="center" wrapText="1"/>
    </xf>
    <xf numFmtId="164" fontId="2" fillId="4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0" fillId="5" borderId="1" xfId="1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5" borderId="1" xfId="0" applyFont="1" applyFill="1" applyBorder="1" applyAlignment="1">
      <alignment horizontal="center" vertical="center" wrapText="1"/>
    </xf>
    <xf numFmtId="164" fontId="2" fillId="5" borderId="1" xfId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D72A2876-1219-40F6-AF01-F6A59F9CDF6D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5F64-52BE-46A4-8C7E-86813EB83C3C}">
  <sheetPr>
    <tabColor rgb="FFFFFF00"/>
  </sheetPr>
  <dimension ref="A2:G128"/>
  <sheetViews>
    <sheetView tabSelected="1" view="pageBreakPreview" topLeftCell="A23" zoomScaleNormal="100" zoomScaleSheetLayoutView="100" workbookViewId="0">
      <selection activeCell="E56" sqref="E56"/>
    </sheetView>
  </sheetViews>
  <sheetFormatPr defaultColWidth="9.140625" defaultRowHeight="15" x14ac:dyDescent="0.25"/>
  <cols>
    <col min="1" max="1" width="6.140625" style="14" customWidth="1"/>
    <col min="2" max="2" width="48" style="6" customWidth="1"/>
    <col min="3" max="3" width="14.7109375" style="6" customWidth="1"/>
    <col min="4" max="4" width="11.5703125" style="6" customWidth="1"/>
    <col min="5" max="5" width="13.28515625" style="6" customWidth="1"/>
    <col min="6" max="6" width="15.28515625" style="6" customWidth="1"/>
    <col min="7" max="7" width="24.5703125" style="11" customWidth="1"/>
    <col min="8" max="16384" width="9.140625" style="6"/>
  </cols>
  <sheetData>
    <row r="2" spans="1:7" x14ac:dyDescent="0.25">
      <c r="A2" s="56" t="s">
        <v>53</v>
      </c>
      <c r="B2" s="56"/>
      <c r="C2" s="56"/>
      <c r="D2" s="56"/>
      <c r="E2" s="56"/>
      <c r="F2" s="56"/>
      <c r="G2" s="56"/>
    </row>
    <row r="3" spans="1:7" x14ac:dyDescent="0.25">
      <c r="A3" s="12"/>
      <c r="B3" s="49"/>
      <c r="C3" s="49"/>
      <c r="D3" s="49"/>
      <c r="E3" s="49"/>
      <c r="F3" s="49"/>
      <c r="G3" s="49"/>
    </row>
    <row r="4" spans="1:7" ht="45" x14ac:dyDescent="0.25">
      <c r="A4" s="13" t="s">
        <v>0</v>
      </c>
      <c r="B4" s="3" t="s">
        <v>1</v>
      </c>
      <c r="C4" s="3" t="s">
        <v>2</v>
      </c>
      <c r="D4" s="3" t="s">
        <v>38</v>
      </c>
      <c r="E4" s="3" t="s">
        <v>13</v>
      </c>
      <c r="F4" s="3" t="s">
        <v>150</v>
      </c>
      <c r="G4" s="4" t="s">
        <v>14</v>
      </c>
    </row>
    <row r="5" spans="1:7" x14ac:dyDescent="0.25">
      <c r="A5" s="66" t="s">
        <v>59</v>
      </c>
      <c r="B5" s="67"/>
      <c r="C5" s="67"/>
      <c r="D5" s="67"/>
      <c r="E5" s="67"/>
      <c r="F5" s="67"/>
      <c r="G5" s="68"/>
    </row>
    <row r="6" spans="1:7" ht="18" customHeight="1" x14ac:dyDescent="0.25">
      <c r="A6" s="31" t="s">
        <v>156</v>
      </c>
      <c r="B6" s="33" t="s">
        <v>55</v>
      </c>
      <c r="C6" s="40"/>
      <c r="D6" s="40"/>
      <c r="E6" s="40"/>
      <c r="F6" s="40"/>
      <c r="G6" s="30"/>
    </row>
    <row r="7" spans="1:7" x14ac:dyDescent="0.25">
      <c r="A7" s="25" t="s">
        <v>16</v>
      </c>
      <c r="B7" s="26" t="s">
        <v>56</v>
      </c>
      <c r="C7" s="23" t="s">
        <v>36</v>
      </c>
      <c r="D7" s="23">
        <v>1</v>
      </c>
      <c r="E7" s="29">
        <v>28000</v>
      </c>
      <c r="F7" s="29">
        <f>E7*D7</f>
        <v>28000</v>
      </c>
      <c r="G7" s="30"/>
    </row>
    <row r="8" spans="1:7" ht="30" x14ac:dyDescent="0.25">
      <c r="A8" s="25" t="s">
        <v>17</v>
      </c>
      <c r="B8" s="26" t="s">
        <v>144</v>
      </c>
      <c r="C8" s="23" t="s">
        <v>36</v>
      </c>
      <c r="D8" s="23">
        <v>1</v>
      </c>
      <c r="E8" s="29">
        <v>21000</v>
      </c>
      <c r="F8" s="29">
        <f t="shared" ref="F8:F10" si="0">E8*D8</f>
        <v>21000</v>
      </c>
      <c r="G8" s="30"/>
    </row>
    <row r="9" spans="1:7" ht="30" x14ac:dyDescent="0.25">
      <c r="A9" s="25" t="s">
        <v>18</v>
      </c>
      <c r="B9" s="26" t="s">
        <v>145</v>
      </c>
      <c r="C9" s="23" t="s">
        <v>36</v>
      </c>
      <c r="D9" s="23">
        <v>2</v>
      </c>
      <c r="E9" s="29">
        <v>26000</v>
      </c>
      <c r="F9" s="29">
        <f t="shared" si="0"/>
        <v>52000</v>
      </c>
      <c r="G9" s="30"/>
    </row>
    <row r="10" spans="1:7" x14ac:dyDescent="0.25">
      <c r="A10" s="25" t="s">
        <v>19</v>
      </c>
      <c r="B10" s="26" t="s">
        <v>146</v>
      </c>
      <c r="C10" s="23" t="s">
        <v>36</v>
      </c>
      <c r="D10" s="32">
        <v>1</v>
      </c>
      <c r="E10" s="29">
        <v>24000</v>
      </c>
      <c r="F10" s="29">
        <f t="shared" si="0"/>
        <v>24000</v>
      </c>
      <c r="G10" s="30"/>
    </row>
    <row r="11" spans="1:7" x14ac:dyDescent="0.25">
      <c r="A11" s="31" t="s">
        <v>157</v>
      </c>
      <c r="B11" s="33" t="s">
        <v>57</v>
      </c>
      <c r="C11" s="23"/>
      <c r="D11" s="32"/>
      <c r="E11" s="29"/>
      <c r="F11" s="29"/>
      <c r="G11" s="30"/>
    </row>
    <row r="12" spans="1:7" ht="30" x14ac:dyDescent="0.25">
      <c r="A12" s="25" t="s">
        <v>163</v>
      </c>
      <c r="B12" s="26" t="s">
        <v>147</v>
      </c>
      <c r="C12" s="23" t="s">
        <v>36</v>
      </c>
      <c r="D12" s="32">
        <v>7</v>
      </c>
      <c r="E12" s="29">
        <v>40000</v>
      </c>
      <c r="F12" s="29">
        <f t="shared" ref="F12:F16" si="1">E12*D12</f>
        <v>280000</v>
      </c>
      <c r="G12" s="30"/>
    </row>
    <row r="13" spans="1:7" ht="30" x14ac:dyDescent="0.25">
      <c r="A13" s="25" t="s">
        <v>161</v>
      </c>
      <c r="B13" s="26" t="s">
        <v>148</v>
      </c>
      <c r="C13" s="23" t="s">
        <v>36</v>
      </c>
      <c r="D13" s="32">
        <v>1</v>
      </c>
      <c r="E13" s="29">
        <v>21000</v>
      </c>
      <c r="F13" s="29">
        <f t="shared" si="1"/>
        <v>21000</v>
      </c>
      <c r="G13" s="30"/>
    </row>
    <row r="14" spans="1:7" ht="17.25" customHeight="1" x14ac:dyDescent="0.25">
      <c r="A14" s="25" t="s">
        <v>164</v>
      </c>
      <c r="B14" s="26" t="s">
        <v>149</v>
      </c>
      <c r="C14" s="23" t="s">
        <v>36</v>
      </c>
      <c r="D14" s="32">
        <v>6</v>
      </c>
      <c r="E14" s="29">
        <v>19000</v>
      </c>
      <c r="F14" s="29">
        <f t="shared" si="1"/>
        <v>114000</v>
      </c>
      <c r="G14" s="30"/>
    </row>
    <row r="15" spans="1:7" ht="17.25" customHeight="1" x14ac:dyDescent="0.25">
      <c r="A15" s="31" t="s">
        <v>165</v>
      </c>
      <c r="B15" s="33" t="s">
        <v>58</v>
      </c>
      <c r="C15" s="23"/>
      <c r="D15" s="32"/>
      <c r="E15" s="29"/>
      <c r="F15" s="29"/>
      <c r="G15" s="30"/>
    </row>
    <row r="16" spans="1:7" x14ac:dyDescent="0.25">
      <c r="A16" s="25" t="s">
        <v>166</v>
      </c>
      <c r="B16" s="26" t="s">
        <v>56</v>
      </c>
      <c r="C16" s="23" t="s">
        <v>36</v>
      </c>
      <c r="D16" s="32">
        <v>5</v>
      </c>
      <c r="E16" s="29">
        <v>28000</v>
      </c>
      <c r="F16" s="29">
        <f t="shared" si="1"/>
        <v>140000</v>
      </c>
      <c r="G16" s="30"/>
    </row>
    <row r="17" spans="1:7" x14ac:dyDescent="0.25">
      <c r="A17" s="63" t="s">
        <v>140</v>
      </c>
      <c r="B17" s="64"/>
      <c r="C17" s="64"/>
      <c r="D17" s="64"/>
      <c r="E17" s="65"/>
      <c r="F17" s="30">
        <f>SUM(F7:F16)</f>
        <v>680000</v>
      </c>
      <c r="G17" s="30"/>
    </row>
    <row r="18" spans="1:7" x14ac:dyDescent="0.25">
      <c r="A18" s="66" t="s">
        <v>60</v>
      </c>
      <c r="B18" s="67"/>
      <c r="C18" s="67"/>
      <c r="D18" s="67"/>
      <c r="E18" s="67"/>
      <c r="F18" s="67"/>
      <c r="G18" s="68"/>
    </row>
    <row r="19" spans="1:7" ht="20.25" customHeight="1" x14ac:dyDescent="0.25">
      <c r="A19" s="31" t="s">
        <v>167</v>
      </c>
      <c r="B19" s="33" t="s">
        <v>57</v>
      </c>
      <c r="C19" s="23"/>
      <c r="D19" s="32"/>
      <c r="E19" s="40"/>
      <c r="F19" s="40"/>
      <c r="G19" s="30"/>
    </row>
    <row r="20" spans="1:7" x14ac:dyDescent="0.25">
      <c r="A20" s="50" t="s">
        <v>168</v>
      </c>
      <c r="B20" s="51" t="s">
        <v>61</v>
      </c>
      <c r="C20" s="52" t="s">
        <v>62</v>
      </c>
      <c r="D20" s="53">
        <v>2</v>
      </c>
      <c r="E20" s="69">
        <v>60030</v>
      </c>
      <c r="F20" s="54">
        <f>D20*E20</f>
        <v>120060</v>
      </c>
      <c r="G20" s="55"/>
    </row>
    <row r="21" spans="1:7" x14ac:dyDescent="0.25">
      <c r="A21" s="50" t="s">
        <v>169</v>
      </c>
      <c r="B21" s="51" t="s">
        <v>63</v>
      </c>
      <c r="C21" s="52" t="s">
        <v>62</v>
      </c>
      <c r="D21" s="53">
        <v>3</v>
      </c>
      <c r="E21" s="69">
        <v>62110</v>
      </c>
      <c r="F21" s="54">
        <f t="shared" ref="F21:F31" si="2">D21*E21</f>
        <v>186330</v>
      </c>
      <c r="G21" s="55"/>
    </row>
    <row r="22" spans="1:7" x14ac:dyDescent="0.25">
      <c r="A22" s="50" t="s">
        <v>170</v>
      </c>
      <c r="B22" s="51" t="s">
        <v>65</v>
      </c>
      <c r="C22" s="52" t="s">
        <v>62</v>
      </c>
      <c r="D22" s="53">
        <v>1</v>
      </c>
      <c r="E22" s="69">
        <v>301920</v>
      </c>
      <c r="F22" s="54">
        <f t="shared" si="2"/>
        <v>301920</v>
      </c>
      <c r="G22" s="55"/>
    </row>
    <row r="23" spans="1:7" x14ac:dyDescent="0.25">
      <c r="A23" s="50" t="s">
        <v>171</v>
      </c>
      <c r="B23" s="51" t="s">
        <v>258</v>
      </c>
      <c r="C23" s="52" t="s">
        <v>62</v>
      </c>
      <c r="D23" s="53">
        <v>4</v>
      </c>
      <c r="E23" s="69">
        <v>188440</v>
      </c>
      <c r="F23" s="54">
        <f t="shared" si="2"/>
        <v>753760</v>
      </c>
      <c r="G23" s="55"/>
    </row>
    <row r="24" spans="1:7" x14ac:dyDescent="0.25">
      <c r="A24" s="25" t="s">
        <v>172</v>
      </c>
      <c r="B24" s="26" t="s">
        <v>66</v>
      </c>
      <c r="C24" s="23" t="s">
        <v>62</v>
      </c>
      <c r="D24" s="32">
        <v>20</v>
      </c>
      <c r="E24" s="29">
        <v>596.4</v>
      </c>
      <c r="F24" s="29">
        <f t="shared" si="2"/>
        <v>11928</v>
      </c>
      <c r="G24" s="30"/>
    </row>
    <row r="25" spans="1:7" x14ac:dyDescent="0.25">
      <c r="A25" s="25" t="s">
        <v>173</v>
      </c>
      <c r="B25" s="26" t="s">
        <v>67</v>
      </c>
      <c r="C25" s="23" t="s">
        <v>62</v>
      </c>
      <c r="D25" s="32">
        <v>20</v>
      </c>
      <c r="E25" s="29">
        <v>596.4</v>
      </c>
      <c r="F25" s="29">
        <f t="shared" si="2"/>
        <v>11928</v>
      </c>
      <c r="G25" s="30"/>
    </row>
    <row r="26" spans="1:7" x14ac:dyDescent="0.25">
      <c r="A26" s="25" t="s">
        <v>174</v>
      </c>
      <c r="B26" s="26" t="s">
        <v>68</v>
      </c>
      <c r="C26" s="23" t="s">
        <v>62</v>
      </c>
      <c r="D26" s="32">
        <v>20</v>
      </c>
      <c r="E26" s="29">
        <v>18.5</v>
      </c>
      <c r="F26" s="29">
        <f t="shared" si="2"/>
        <v>370</v>
      </c>
      <c r="G26" s="30"/>
    </row>
    <row r="27" spans="1:7" x14ac:dyDescent="0.25">
      <c r="A27" s="25" t="s">
        <v>175</v>
      </c>
      <c r="B27" s="26" t="s">
        <v>69</v>
      </c>
      <c r="C27" s="23" t="s">
        <v>62</v>
      </c>
      <c r="D27" s="32">
        <v>40</v>
      </c>
      <c r="E27" s="29">
        <v>44.76</v>
      </c>
      <c r="F27" s="29">
        <f t="shared" si="2"/>
        <v>1790.3999999999999</v>
      </c>
      <c r="G27" s="30"/>
    </row>
    <row r="28" spans="1:7" x14ac:dyDescent="0.25">
      <c r="A28" s="25" t="s">
        <v>176</v>
      </c>
      <c r="B28" s="26" t="s">
        <v>71</v>
      </c>
      <c r="C28" s="23" t="s">
        <v>62</v>
      </c>
      <c r="D28" s="32">
        <v>5</v>
      </c>
      <c r="E28" s="29">
        <v>566</v>
      </c>
      <c r="F28" s="29">
        <f t="shared" si="2"/>
        <v>2830</v>
      </c>
      <c r="G28" s="30"/>
    </row>
    <row r="29" spans="1:7" x14ac:dyDescent="0.25">
      <c r="A29" s="25" t="s">
        <v>177</v>
      </c>
      <c r="B29" s="26" t="s">
        <v>72</v>
      </c>
      <c r="C29" s="23" t="s">
        <v>62</v>
      </c>
      <c r="D29" s="32">
        <v>5</v>
      </c>
      <c r="E29" s="29">
        <v>480</v>
      </c>
      <c r="F29" s="29">
        <f t="shared" si="2"/>
        <v>2400</v>
      </c>
      <c r="G29" s="30"/>
    </row>
    <row r="30" spans="1:7" x14ac:dyDescent="0.25">
      <c r="A30" s="25" t="s">
        <v>178</v>
      </c>
      <c r="B30" s="26" t="s">
        <v>73</v>
      </c>
      <c r="C30" s="23" t="s">
        <v>62</v>
      </c>
      <c r="D30" s="32">
        <v>5</v>
      </c>
      <c r="E30" s="29">
        <v>198</v>
      </c>
      <c r="F30" s="29">
        <f t="shared" si="2"/>
        <v>990</v>
      </c>
      <c r="G30" s="30"/>
    </row>
    <row r="31" spans="1:7" ht="15.75" customHeight="1" x14ac:dyDescent="0.25">
      <c r="A31" s="25" t="s">
        <v>179</v>
      </c>
      <c r="B31" s="26" t="s">
        <v>139</v>
      </c>
      <c r="C31" s="23" t="s">
        <v>62</v>
      </c>
      <c r="D31" s="32">
        <v>5</v>
      </c>
      <c r="E31" s="29">
        <v>6578.02</v>
      </c>
      <c r="F31" s="29">
        <f t="shared" si="2"/>
        <v>32890.100000000006</v>
      </c>
      <c r="G31" s="30"/>
    </row>
    <row r="32" spans="1:7" ht="20.25" customHeight="1" x14ac:dyDescent="0.25">
      <c r="A32" s="31" t="s">
        <v>160</v>
      </c>
      <c r="B32" s="33" t="s">
        <v>58</v>
      </c>
      <c r="C32" s="23"/>
      <c r="D32" s="32"/>
      <c r="E32" s="40"/>
      <c r="F32" s="40"/>
      <c r="G32" s="30"/>
    </row>
    <row r="33" spans="1:7" x14ac:dyDescent="0.25">
      <c r="A33" s="25" t="s">
        <v>180</v>
      </c>
      <c r="B33" s="26" t="s">
        <v>74</v>
      </c>
      <c r="C33" s="23" t="s">
        <v>62</v>
      </c>
      <c r="D33" s="32">
        <v>5</v>
      </c>
      <c r="E33" s="29">
        <v>1604</v>
      </c>
      <c r="F33" s="29">
        <f t="shared" ref="F33:F96" si="3">D33*E33</f>
        <v>8020</v>
      </c>
      <c r="G33" s="30"/>
    </row>
    <row r="34" spans="1:7" x14ac:dyDescent="0.25">
      <c r="A34" s="25" t="s">
        <v>181</v>
      </c>
      <c r="B34" s="26" t="s">
        <v>75</v>
      </c>
      <c r="C34" s="23" t="s">
        <v>62</v>
      </c>
      <c r="D34" s="32">
        <v>20</v>
      </c>
      <c r="E34" s="29">
        <v>254.97</v>
      </c>
      <c r="F34" s="29">
        <f t="shared" si="3"/>
        <v>5099.3999999999996</v>
      </c>
      <c r="G34" s="30"/>
    </row>
    <row r="35" spans="1:7" x14ac:dyDescent="0.25">
      <c r="A35" s="25" t="s">
        <v>182</v>
      </c>
      <c r="B35" s="26" t="s">
        <v>76</v>
      </c>
      <c r="C35" s="23" t="s">
        <v>62</v>
      </c>
      <c r="D35" s="32">
        <v>20</v>
      </c>
      <c r="E35" s="29">
        <v>33.9</v>
      </c>
      <c r="F35" s="29">
        <f t="shared" si="3"/>
        <v>678</v>
      </c>
      <c r="G35" s="30"/>
    </row>
    <row r="36" spans="1:7" x14ac:dyDescent="0.25">
      <c r="A36" s="25" t="s">
        <v>183</v>
      </c>
      <c r="B36" s="26" t="s">
        <v>66</v>
      </c>
      <c r="C36" s="23" t="s">
        <v>62</v>
      </c>
      <c r="D36" s="32">
        <v>20</v>
      </c>
      <c r="E36" s="29">
        <v>596.4</v>
      </c>
      <c r="F36" s="29">
        <f t="shared" si="3"/>
        <v>11928</v>
      </c>
      <c r="G36" s="30"/>
    </row>
    <row r="37" spans="1:7" x14ac:dyDescent="0.25">
      <c r="A37" s="25" t="s">
        <v>162</v>
      </c>
      <c r="B37" s="26" t="s">
        <v>67</v>
      </c>
      <c r="C37" s="23" t="s">
        <v>62</v>
      </c>
      <c r="D37" s="32">
        <v>20</v>
      </c>
      <c r="E37" s="29">
        <v>596.4</v>
      </c>
      <c r="F37" s="29">
        <f t="shared" si="3"/>
        <v>11928</v>
      </c>
      <c r="G37" s="30"/>
    </row>
    <row r="38" spans="1:7" ht="30" x14ac:dyDescent="0.25">
      <c r="A38" s="25" t="s">
        <v>184</v>
      </c>
      <c r="B38" s="26" t="s">
        <v>77</v>
      </c>
      <c r="C38" s="23" t="s">
        <v>62</v>
      </c>
      <c r="D38" s="32">
        <v>1</v>
      </c>
      <c r="E38" s="29">
        <v>48424</v>
      </c>
      <c r="F38" s="29">
        <f t="shared" si="3"/>
        <v>48424</v>
      </c>
      <c r="G38" s="30"/>
    </row>
    <row r="39" spans="1:7" x14ac:dyDescent="0.25">
      <c r="A39" s="25" t="s">
        <v>185</v>
      </c>
      <c r="B39" s="26" t="s">
        <v>78</v>
      </c>
      <c r="C39" s="23" t="s">
        <v>62</v>
      </c>
      <c r="D39" s="32">
        <v>4</v>
      </c>
      <c r="E39" s="29">
        <v>25052</v>
      </c>
      <c r="F39" s="29">
        <f t="shared" si="3"/>
        <v>100208</v>
      </c>
      <c r="G39" s="30"/>
    </row>
    <row r="40" spans="1:7" x14ac:dyDescent="0.25">
      <c r="A40" s="25" t="s">
        <v>186</v>
      </c>
      <c r="B40" s="26" t="s">
        <v>79</v>
      </c>
      <c r="C40" s="23" t="s">
        <v>62</v>
      </c>
      <c r="D40" s="32">
        <v>5</v>
      </c>
      <c r="E40" s="29">
        <v>2717</v>
      </c>
      <c r="F40" s="29">
        <f t="shared" si="3"/>
        <v>13585</v>
      </c>
      <c r="G40" s="30"/>
    </row>
    <row r="41" spans="1:7" x14ac:dyDescent="0.25">
      <c r="A41" s="25" t="s">
        <v>187</v>
      </c>
      <c r="B41" s="26" t="s">
        <v>80</v>
      </c>
      <c r="C41" s="23" t="s">
        <v>62</v>
      </c>
      <c r="D41" s="32">
        <v>5</v>
      </c>
      <c r="E41" s="29">
        <v>2717</v>
      </c>
      <c r="F41" s="29">
        <f t="shared" si="3"/>
        <v>13585</v>
      </c>
      <c r="G41" s="30"/>
    </row>
    <row r="42" spans="1:7" x14ac:dyDescent="0.25">
      <c r="A42" s="25" t="s">
        <v>188</v>
      </c>
      <c r="B42" s="26" t="s">
        <v>101</v>
      </c>
      <c r="C42" s="23" t="s">
        <v>62</v>
      </c>
      <c r="D42" s="32">
        <v>4</v>
      </c>
      <c r="E42" s="29">
        <v>3148</v>
      </c>
      <c r="F42" s="29">
        <f t="shared" si="3"/>
        <v>12592</v>
      </c>
      <c r="G42" s="30"/>
    </row>
    <row r="43" spans="1:7" x14ac:dyDescent="0.25">
      <c r="A43" s="25" t="s">
        <v>189</v>
      </c>
      <c r="B43" s="26" t="s">
        <v>102</v>
      </c>
      <c r="C43" s="23" t="s">
        <v>62</v>
      </c>
      <c r="D43" s="32">
        <v>1</v>
      </c>
      <c r="E43" s="29">
        <v>4680</v>
      </c>
      <c r="F43" s="29">
        <f t="shared" si="3"/>
        <v>4680</v>
      </c>
      <c r="G43" s="30"/>
    </row>
    <row r="44" spans="1:7" ht="30" x14ac:dyDescent="0.25">
      <c r="A44" s="25" t="s">
        <v>190</v>
      </c>
      <c r="B44" s="26" t="s">
        <v>103</v>
      </c>
      <c r="C44" s="23" t="s">
        <v>62</v>
      </c>
      <c r="D44" s="32">
        <v>5</v>
      </c>
      <c r="E44" s="29">
        <v>566</v>
      </c>
      <c r="F44" s="29">
        <f t="shared" si="3"/>
        <v>2830</v>
      </c>
      <c r="G44" s="30"/>
    </row>
    <row r="45" spans="1:7" ht="30" x14ac:dyDescent="0.25">
      <c r="A45" s="25" t="s">
        <v>191</v>
      </c>
      <c r="B45" s="26" t="s">
        <v>104</v>
      </c>
      <c r="C45" s="23" t="s">
        <v>62</v>
      </c>
      <c r="D45" s="32">
        <v>5</v>
      </c>
      <c r="E45" s="29">
        <v>3795</v>
      </c>
      <c r="F45" s="29">
        <f t="shared" si="3"/>
        <v>18975</v>
      </c>
      <c r="G45" s="30"/>
    </row>
    <row r="46" spans="1:7" ht="30" x14ac:dyDescent="0.25">
      <c r="A46" s="25" t="s">
        <v>192</v>
      </c>
      <c r="B46" s="26" t="s">
        <v>105</v>
      </c>
      <c r="C46" s="23" t="s">
        <v>62</v>
      </c>
      <c r="D46" s="32">
        <v>5</v>
      </c>
      <c r="E46" s="29">
        <v>6831</v>
      </c>
      <c r="F46" s="29">
        <f t="shared" si="3"/>
        <v>34155</v>
      </c>
      <c r="G46" s="30"/>
    </row>
    <row r="47" spans="1:7" x14ac:dyDescent="0.25">
      <c r="A47" s="25" t="s">
        <v>193</v>
      </c>
      <c r="B47" s="26" t="s">
        <v>106</v>
      </c>
      <c r="C47" s="23" t="s">
        <v>62</v>
      </c>
      <c r="D47" s="32">
        <v>10</v>
      </c>
      <c r="E47" s="29">
        <v>723</v>
      </c>
      <c r="F47" s="29">
        <f t="shared" si="3"/>
        <v>7230</v>
      </c>
      <c r="G47" s="30"/>
    </row>
    <row r="48" spans="1:7" x14ac:dyDescent="0.25">
      <c r="A48" s="70" t="s">
        <v>194</v>
      </c>
      <c r="B48" s="71" t="s">
        <v>259</v>
      </c>
      <c r="C48" s="74" t="s">
        <v>64</v>
      </c>
      <c r="D48" s="72">
        <v>345</v>
      </c>
      <c r="E48" s="69">
        <f>1473.33*1.2</f>
        <v>1767.9959999999999</v>
      </c>
      <c r="F48" s="69">
        <f t="shared" si="3"/>
        <v>609958.62</v>
      </c>
      <c r="G48" s="73"/>
    </row>
    <row r="49" spans="1:7" ht="30" x14ac:dyDescent="0.25">
      <c r="A49" s="70" t="s">
        <v>195</v>
      </c>
      <c r="B49" s="71" t="s">
        <v>260</v>
      </c>
      <c r="C49" s="74" t="s">
        <v>64</v>
      </c>
      <c r="D49" s="72">
        <v>60</v>
      </c>
      <c r="E49" s="69">
        <f>1400*1.2</f>
        <v>1680</v>
      </c>
      <c r="F49" s="69">
        <f t="shared" si="3"/>
        <v>100800</v>
      </c>
      <c r="G49" s="73"/>
    </row>
    <row r="50" spans="1:7" x14ac:dyDescent="0.25">
      <c r="A50" s="70" t="s">
        <v>196</v>
      </c>
      <c r="B50" s="71" t="s">
        <v>261</v>
      </c>
      <c r="C50" s="74" t="s">
        <v>64</v>
      </c>
      <c r="D50" s="72">
        <v>13</v>
      </c>
      <c r="E50" s="69">
        <f>4695.83*1.2</f>
        <v>5634.9960000000001</v>
      </c>
      <c r="F50" s="69">
        <f t="shared" si="3"/>
        <v>73254.948000000004</v>
      </c>
      <c r="G50" s="73"/>
    </row>
    <row r="51" spans="1:7" x14ac:dyDescent="0.25">
      <c r="A51" s="70" t="s">
        <v>197</v>
      </c>
      <c r="B51" s="71" t="s">
        <v>262</v>
      </c>
      <c r="C51" s="74" t="s">
        <v>64</v>
      </c>
      <c r="D51" s="72">
        <v>580</v>
      </c>
      <c r="E51" s="69">
        <f>1405.83*1.2</f>
        <v>1686.9959999999999</v>
      </c>
      <c r="F51" s="69">
        <f t="shared" si="3"/>
        <v>978457.67999999993</v>
      </c>
      <c r="G51" s="73"/>
    </row>
    <row r="52" spans="1:7" ht="20.25" customHeight="1" x14ac:dyDescent="0.25">
      <c r="A52" s="25" t="s">
        <v>198</v>
      </c>
      <c r="B52" s="34" t="s">
        <v>123</v>
      </c>
      <c r="C52" s="32" t="s">
        <v>62</v>
      </c>
      <c r="D52" s="32">
        <v>4</v>
      </c>
      <c r="E52" s="29">
        <v>4098.6000000000004</v>
      </c>
      <c r="F52" s="29">
        <f t="shared" si="3"/>
        <v>16394.400000000001</v>
      </c>
      <c r="G52" s="30"/>
    </row>
    <row r="53" spans="1:7" x14ac:dyDescent="0.25">
      <c r="A53" s="25" t="s">
        <v>199</v>
      </c>
      <c r="B53" s="26" t="s">
        <v>81</v>
      </c>
      <c r="C53" s="23" t="s">
        <v>82</v>
      </c>
      <c r="D53" s="32">
        <v>5</v>
      </c>
      <c r="E53" s="29">
        <v>99.55</v>
      </c>
      <c r="F53" s="29">
        <f t="shared" si="3"/>
        <v>497.75</v>
      </c>
      <c r="G53" s="30"/>
    </row>
    <row r="54" spans="1:7" ht="30" x14ac:dyDescent="0.25">
      <c r="A54" s="25" t="s">
        <v>200</v>
      </c>
      <c r="B54" s="26" t="s">
        <v>83</v>
      </c>
      <c r="C54" s="23" t="s">
        <v>84</v>
      </c>
      <c r="D54" s="32">
        <v>5</v>
      </c>
      <c r="E54" s="29">
        <v>8822.4</v>
      </c>
      <c r="F54" s="29">
        <f t="shared" si="3"/>
        <v>44112</v>
      </c>
      <c r="G54" s="30"/>
    </row>
    <row r="55" spans="1:7" x14ac:dyDescent="0.25">
      <c r="A55" s="25" t="s">
        <v>201</v>
      </c>
      <c r="B55" s="26" t="s">
        <v>85</v>
      </c>
      <c r="C55" s="23" t="s">
        <v>84</v>
      </c>
      <c r="D55" s="32">
        <v>3</v>
      </c>
      <c r="E55" s="29">
        <v>2087.65</v>
      </c>
      <c r="F55" s="29">
        <f t="shared" si="3"/>
        <v>6262.9500000000007</v>
      </c>
      <c r="G55" s="30"/>
    </row>
    <row r="56" spans="1:7" x14ac:dyDescent="0.25">
      <c r="A56" s="25" t="s">
        <v>202</v>
      </c>
      <c r="B56" s="26" t="s">
        <v>86</v>
      </c>
      <c r="C56" s="23" t="s">
        <v>82</v>
      </c>
      <c r="D56" s="32">
        <v>9</v>
      </c>
      <c r="E56" s="29">
        <v>726.21</v>
      </c>
      <c r="F56" s="29">
        <f t="shared" si="3"/>
        <v>6535.89</v>
      </c>
      <c r="G56" s="30"/>
    </row>
    <row r="57" spans="1:7" x14ac:dyDescent="0.25">
      <c r="A57" s="25" t="s">
        <v>203</v>
      </c>
      <c r="B57" s="26" t="s">
        <v>87</v>
      </c>
      <c r="C57" s="23" t="s">
        <v>82</v>
      </c>
      <c r="D57" s="32">
        <v>7</v>
      </c>
      <c r="E57" s="29">
        <v>111.49</v>
      </c>
      <c r="F57" s="29">
        <f t="shared" si="3"/>
        <v>780.43</v>
      </c>
      <c r="G57" s="30"/>
    </row>
    <row r="58" spans="1:7" x14ac:dyDescent="0.25">
      <c r="A58" s="25" t="s">
        <v>204</v>
      </c>
      <c r="B58" s="26" t="s">
        <v>88</v>
      </c>
      <c r="C58" s="23" t="s">
        <v>82</v>
      </c>
      <c r="D58" s="32">
        <v>1</v>
      </c>
      <c r="E58" s="29">
        <v>481.36</v>
      </c>
      <c r="F58" s="29">
        <f t="shared" si="3"/>
        <v>481.36</v>
      </c>
      <c r="G58" s="30"/>
    </row>
    <row r="59" spans="1:7" x14ac:dyDescent="0.25">
      <c r="A59" s="25" t="s">
        <v>205</v>
      </c>
      <c r="B59" s="34" t="s">
        <v>89</v>
      </c>
      <c r="C59" s="23" t="s">
        <v>82</v>
      </c>
      <c r="D59" s="32">
        <v>14</v>
      </c>
      <c r="E59" s="29">
        <v>581.78</v>
      </c>
      <c r="F59" s="29">
        <f t="shared" si="3"/>
        <v>8144.92</v>
      </c>
      <c r="G59" s="30"/>
    </row>
    <row r="60" spans="1:7" x14ac:dyDescent="0.25">
      <c r="A60" s="25" t="s">
        <v>206</v>
      </c>
      <c r="B60" s="26" t="s">
        <v>90</v>
      </c>
      <c r="C60" s="23" t="s">
        <v>82</v>
      </c>
      <c r="D60" s="32">
        <v>4</v>
      </c>
      <c r="E60" s="29">
        <v>911.76</v>
      </c>
      <c r="F60" s="29">
        <f t="shared" si="3"/>
        <v>3647.04</v>
      </c>
      <c r="G60" s="30"/>
    </row>
    <row r="61" spans="1:7" x14ac:dyDescent="0.25">
      <c r="A61" s="25" t="s">
        <v>207</v>
      </c>
      <c r="B61" s="26" t="s">
        <v>125</v>
      </c>
      <c r="C61" s="23" t="s">
        <v>82</v>
      </c>
      <c r="D61" s="32">
        <v>1</v>
      </c>
      <c r="E61" s="29">
        <v>591.67999999999995</v>
      </c>
      <c r="F61" s="29">
        <f t="shared" si="3"/>
        <v>591.67999999999995</v>
      </c>
      <c r="G61" s="30"/>
    </row>
    <row r="62" spans="1:7" ht="30" x14ac:dyDescent="0.25">
      <c r="A62" s="25" t="s">
        <v>208</v>
      </c>
      <c r="B62" s="26" t="s">
        <v>91</v>
      </c>
      <c r="C62" s="23" t="s">
        <v>82</v>
      </c>
      <c r="D62" s="32">
        <v>2</v>
      </c>
      <c r="E62" s="29">
        <v>458.64</v>
      </c>
      <c r="F62" s="29">
        <f t="shared" si="3"/>
        <v>917.28</v>
      </c>
      <c r="G62" s="30"/>
    </row>
    <row r="63" spans="1:7" x14ac:dyDescent="0.25">
      <c r="A63" s="25" t="s">
        <v>209</v>
      </c>
      <c r="B63" s="26" t="s">
        <v>92</v>
      </c>
      <c r="C63" s="23" t="s">
        <v>82</v>
      </c>
      <c r="D63" s="32">
        <v>1</v>
      </c>
      <c r="E63" s="29">
        <v>291.8</v>
      </c>
      <c r="F63" s="29">
        <f t="shared" si="3"/>
        <v>291.8</v>
      </c>
      <c r="G63" s="30"/>
    </row>
    <row r="64" spans="1:7" x14ac:dyDescent="0.25">
      <c r="A64" s="25" t="s">
        <v>210</v>
      </c>
      <c r="B64" s="26" t="s">
        <v>93</v>
      </c>
      <c r="C64" s="23" t="s">
        <v>82</v>
      </c>
      <c r="D64" s="32">
        <v>7</v>
      </c>
      <c r="E64" s="29">
        <v>641.82000000000005</v>
      </c>
      <c r="F64" s="29">
        <f t="shared" si="3"/>
        <v>4492.7400000000007</v>
      </c>
      <c r="G64" s="30"/>
    </row>
    <row r="65" spans="1:7" x14ac:dyDescent="0.25">
      <c r="A65" s="25" t="s">
        <v>211</v>
      </c>
      <c r="B65" s="26" t="s">
        <v>94</v>
      </c>
      <c r="C65" s="23" t="s">
        <v>82</v>
      </c>
      <c r="D65" s="32">
        <v>2</v>
      </c>
      <c r="E65" s="29">
        <v>378.71</v>
      </c>
      <c r="F65" s="29">
        <f t="shared" si="3"/>
        <v>757.42</v>
      </c>
      <c r="G65" s="30"/>
    </row>
    <row r="66" spans="1:7" x14ac:dyDescent="0.25">
      <c r="A66" s="25" t="s">
        <v>212</v>
      </c>
      <c r="B66" s="26" t="s">
        <v>95</v>
      </c>
      <c r="C66" s="23" t="s">
        <v>82</v>
      </c>
      <c r="D66" s="32">
        <v>1</v>
      </c>
      <c r="E66" s="29">
        <v>721.18</v>
      </c>
      <c r="F66" s="29">
        <f t="shared" si="3"/>
        <v>721.18</v>
      </c>
      <c r="G66" s="30"/>
    </row>
    <row r="67" spans="1:7" x14ac:dyDescent="0.25">
      <c r="A67" s="25" t="s">
        <v>213</v>
      </c>
      <c r="B67" s="34" t="s">
        <v>96</v>
      </c>
      <c r="C67" s="23" t="s">
        <v>82</v>
      </c>
      <c r="D67" s="32">
        <f>41.2+41.2+57.6</f>
        <v>140</v>
      </c>
      <c r="E67" s="29">
        <v>239.74</v>
      </c>
      <c r="F67" s="29">
        <f t="shared" si="3"/>
        <v>33563.599999999999</v>
      </c>
      <c r="G67" s="30"/>
    </row>
    <row r="68" spans="1:7" x14ac:dyDescent="0.25">
      <c r="A68" s="25" t="s">
        <v>214</v>
      </c>
      <c r="B68" s="34" t="s">
        <v>107</v>
      </c>
      <c r="C68" s="23" t="s">
        <v>82</v>
      </c>
      <c r="D68" s="32">
        <v>1</v>
      </c>
      <c r="E68" s="29">
        <v>1042.5999999999999</v>
      </c>
      <c r="F68" s="29">
        <f t="shared" si="3"/>
        <v>1042.5999999999999</v>
      </c>
      <c r="G68" s="30"/>
    </row>
    <row r="69" spans="1:7" x14ac:dyDescent="0.25">
      <c r="A69" s="25" t="s">
        <v>215</v>
      </c>
      <c r="B69" s="34" t="s">
        <v>114</v>
      </c>
      <c r="C69" s="23" t="s">
        <v>82</v>
      </c>
      <c r="D69" s="32">
        <v>1</v>
      </c>
      <c r="E69" s="29">
        <v>723.96</v>
      </c>
      <c r="F69" s="29">
        <f t="shared" si="3"/>
        <v>723.96</v>
      </c>
      <c r="G69" s="30"/>
    </row>
    <row r="70" spans="1:7" x14ac:dyDescent="0.25">
      <c r="A70" s="25" t="s">
        <v>216</v>
      </c>
      <c r="B70" s="26" t="s">
        <v>97</v>
      </c>
      <c r="C70" s="23" t="s">
        <v>82</v>
      </c>
      <c r="D70" s="32">
        <v>320</v>
      </c>
      <c r="E70" s="29">
        <v>22.82</v>
      </c>
      <c r="F70" s="29">
        <f t="shared" si="3"/>
        <v>7302.4</v>
      </c>
      <c r="G70" s="30"/>
    </row>
    <row r="71" spans="1:7" x14ac:dyDescent="0.25">
      <c r="A71" s="25" t="s">
        <v>217</v>
      </c>
      <c r="B71" s="26" t="s">
        <v>98</v>
      </c>
      <c r="C71" s="23" t="s">
        <v>82</v>
      </c>
      <c r="D71" s="32">
        <v>140</v>
      </c>
      <c r="E71" s="29">
        <v>39.97</v>
      </c>
      <c r="F71" s="29">
        <f t="shared" si="3"/>
        <v>5595.8</v>
      </c>
      <c r="G71" s="30"/>
    </row>
    <row r="72" spans="1:7" x14ac:dyDescent="0.25">
      <c r="A72" s="25" t="s">
        <v>218</v>
      </c>
      <c r="B72" s="26" t="s">
        <v>99</v>
      </c>
      <c r="C72" s="23" t="s">
        <v>82</v>
      </c>
      <c r="D72" s="32">
        <v>4</v>
      </c>
      <c r="E72" s="29">
        <v>260.82</v>
      </c>
      <c r="F72" s="29">
        <f t="shared" si="3"/>
        <v>1043.28</v>
      </c>
      <c r="G72" s="30"/>
    </row>
    <row r="73" spans="1:7" ht="45" x14ac:dyDescent="0.25">
      <c r="A73" s="25" t="s">
        <v>225</v>
      </c>
      <c r="B73" s="26" t="s">
        <v>100</v>
      </c>
      <c r="C73" s="23" t="s">
        <v>82</v>
      </c>
      <c r="D73" s="32">
        <v>4</v>
      </c>
      <c r="E73" s="29">
        <v>53.18</v>
      </c>
      <c r="F73" s="29">
        <f t="shared" si="3"/>
        <v>212.72</v>
      </c>
      <c r="G73" s="30"/>
    </row>
    <row r="74" spans="1:7" x14ac:dyDescent="0.25">
      <c r="A74" s="25" t="s">
        <v>226</v>
      </c>
      <c r="B74" s="26" t="s">
        <v>108</v>
      </c>
      <c r="C74" s="23" t="s">
        <v>82</v>
      </c>
      <c r="D74" s="32">
        <v>1</v>
      </c>
      <c r="E74" s="29">
        <v>291.07</v>
      </c>
      <c r="F74" s="29">
        <f t="shared" si="3"/>
        <v>291.07</v>
      </c>
      <c r="G74" s="30"/>
    </row>
    <row r="75" spans="1:7" x14ac:dyDescent="0.25">
      <c r="A75" s="25" t="s">
        <v>227</v>
      </c>
      <c r="B75" s="26" t="s">
        <v>109</v>
      </c>
      <c r="C75" s="23" t="s">
        <v>82</v>
      </c>
      <c r="D75" s="32">
        <v>7</v>
      </c>
      <c r="E75" s="29">
        <v>658.33</v>
      </c>
      <c r="F75" s="29">
        <f t="shared" si="3"/>
        <v>4608.3100000000004</v>
      </c>
      <c r="G75" s="30"/>
    </row>
    <row r="76" spans="1:7" ht="45" x14ac:dyDescent="0.25">
      <c r="A76" s="25" t="s">
        <v>228</v>
      </c>
      <c r="B76" s="26" t="s">
        <v>100</v>
      </c>
      <c r="C76" s="23" t="s">
        <v>82</v>
      </c>
      <c r="D76" s="32">
        <v>10</v>
      </c>
      <c r="E76" s="29">
        <v>63.32</v>
      </c>
      <c r="F76" s="29">
        <f t="shared" si="3"/>
        <v>633.20000000000005</v>
      </c>
      <c r="G76" s="30"/>
    </row>
    <row r="77" spans="1:7" x14ac:dyDescent="0.25">
      <c r="A77" s="25" t="s">
        <v>229</v>
      </c>
      <c r="B77" s="26" t="s">
        <v>116</v>
      </c>
      <c r="C77" s="23" t="s">
        <v>82</v>
      </c>
      <c r="D77" s="32">
        <v>1</v>
      </c>
      <c r="E77" s="29">
        <v>511.14</v>
      </c>
      <c r="F77" s="29">
        <f t="shared" si="3"/>
        <v>511.14</v>
      </c>
      <c r="G77" s="30"/>
    </row>
    <row r="78" spans="1:7" x14ac:dyDescent="0.25">
      <c r="A78" s="25" t="s">
        <v>230</v>
      </c>
      <c r="B78" s="26" t="s">
        <v>124</v>
      </c>
      <c r="C78" s="23" t="s">
        <v>82</v>
      </c>
      <c r="D78" s="32">
        <v>2</v>
      </c>
      <c r="E78" s="29">
        <v>2207.94</v>
      </c>
      <c r="F78" s="29">
        <f t="shared" si="3"/>
        <v>4415.88</v>
      </c>
      <c r="G78" s="30"/>
    </row>
    <row r="79" spans="1:7" x14ac:dyDescent="0.25">
      <c r="A79" s="25" t="s">
        <v>231</v>
      </c>
      <c r="B79" s="26" t="s">
        <v>117</v>
      </c>
      <c r="C79" s="23" t="s">
        <v>82</v>
      </c>
      <c r="D79" s="32">
        <v>2</v>
      </c>
      <c r="E79" s="29">
        <v>1633.63</v>
      </c>
      <c r="F79" s="29">
        <f t="shared" si="3"/>
        <v>3267.26</v>
      </c>
      <c r="G79" s="30"/>
    </row>
    <row r="80" spans="1:7" x14ac:dyDescent="0.25">
      <c r="A80" s="25" t="s">
        <v>232</v>
      </c>
      <c r="B80" s="26" t="s">
        <v>118</v>
      </c>
      <c r="C80" s="23" t="s">
        <v>82</v>
      </c>
      <c r="D80" s="32">
        <v>1</v>
      </c>
      <c r="E80" s="29">
        <v>1158.72</v>
      </c>
      <c r="F80" s="29">
        <f t="shared" si="3"/>
        <v>1158.72</v>
      </c>
      <c r="G80" s="30"/>
    </row>
    <row r="81" spans="1:7" x14ac:dyDescent="0.25">
      <c r="A81" s="25" t="s">
        <v>233</v>
      </c>
      <c r="B81" s="26" t="s">
        <v>88</v>
      </c>
      <c r="C81" s="23" t="s">
        <v>82</v>
      </c>
      <c r="D81" s="32">
        <v>7</v>
      </c>
      <c r="E81" s="29">
        <v>656.17</v>
      </c>
      <c r="F81" s="29">
        <f t="shared" si="3"/>
        <v>4593.1899999999996</v>
      </c>
      <c r="G81" s="30"/>
    </row>
    <row r="82" spans="1:7" x14ac:dyDescent="0.25">
      <c r="A82" s="25" t="s">
        <v>234</v>
      </c>
      <c r="B82" s="26" t="s">
        <v>119</v>
      </c>
      <c r="C82" s="23" t="s">
        <v>82</v>
      </c>
      <c r="D82" s="32">
        <v>2</v>
      </c>
      <c r="E82" s="29">
        <v>2746.78</v>
      </c>
      <c r="F82" s="29">
        <f t="shared" si="3"/>
        <v>5493.56</v>
      </c>
      <c r="G82" s="30"/>
    </row>
    <row r="83" spans="1:7" x14ac:dyDescent="0.25">
      <c r="A83" s="25" t="s">
        <v>235</v>
      </c>
      <c r="B83" s="26" t="s">
        <v>120</v>
      </c>
      <c r="C83" s="23" t="s">
        <v>82</v>
      </c>
      <c r="D83" s="32">
        <v>1</v>
      </c>
      <c r="E83" s="29">
        <v>361.32</v>
      </c>
      <c r="F83" s="29">
        <f t="shared" si="3"/>
        <v>361.32</v>
      </c>
      <c r="G83" s="30"/>
    </row>
    <row r="84" spans="1:7" ht="30" x14ac:dyDescent="0.25">
      <c r="A84" s="25" t="s">
        <v>236</v>
      </c>
      <c r="B84" s="26" t="s">
        <v>121</v>
      </c>
      <c r="C84" s="23" t="s">
        <v>82</v>
      </c>
      <c r="D84" s="32">
        <v>1</v>
      </c>
      <c r="E84" s="29">
        <v>870.51</v>
      </c>
      <c r="F84" s="29">
        <f t="shared" si="3"/>
        <v>870.51</v>
      </c>
      <c r="G84" s="30"/>
    </row>
    <row r="85" spans="1:7" ht="30" x14ac:dyDescent="0.25">
      <c r="A85" s="25" t="s">
        <v>237</v>
      </c>
      <c r="B85" s="26" t="s">
        <v>129</v>
      </c>
      <c r="C85" s="23" t="s">
        <v>82</v>
      </c>
      <c r="D85" s="32">
        <v>1</v>
      </c>
      <c r="E85" s="29">
        <v>661.37</v>
      </c>
      <c r="F85" s="29">
        <f t="shared" si="3"/>
        <v>661.37</v>
      </c>
      <c r="G85" s="30"/>
    </row>
    <row r="86" spans="1:7" x14ac:dyDescent="0.25">
      <c r="A86" s="25" t="s">
        <v>238</v>
      </c>
      <c r="B86" s="26" t="s">
        <v>122</v>
      </c>
      <c r="C86" s="23" t="s">
        <v>82</v>
      </c>
      <c r="D86" s="32">
        <v>4</v>
      </c>
      <c r="E86" s="29">
        <v>125.12</v>
      </c>
      <c r="F86" s="29">
        <f t="shared" si="3"/>
        <v>500.48</v>
      </c>
      <c r="G86" s="30"/>
    </row>
    <row r="87" spans="1:7" ht="30" x14ac:dyDescent="0.25">
      <c r="A87" s="25" t="s">
        <v>239</v>
      </c>
      <c r="B87" s="26" t="s">
        <v>126</v>
      </c>
      <c r="C87" s="23" t="s">
        <v>82</v>
      </c>
      <c r="D87" s="32">
        <v>4</v>
      </c>
      <c r="E87" s="29">
        <v>142.88</v>
      </c>
      <c r="F87" s="29">
        <f t="shared" si="3"/>
        <v>571.52</v>
      </c>
      <c r="G87" s="30"/>
    </row>
    <row r="88" spans="1:7" x14ac:dyDescent="0.25">
      <c r="A88" s="25" t="s">
        <v>240</v>
      </c>
      <c r="B88" s="26" t="s">
        <v>127</v>
      </c>
      <c r="C88" s="23" t="s">
        <v>82</v>
      </c>
      <c r="D88" s="32">
        <v>1</v>
      </c>
      <c r="E88" s="29">
        <v>578.38</v>
      </c>
      <c r="F88" s="29">
        <f t="shared" si="3"/>
        <v>578.38</v>
      </c>
      <c r="G88" s="30"/>
    </row>
    <row r="89" spans="1:7" x14ac:dyDescent="0.25">
      <c r="A89" s="25" t="s">
        <v>241</v>
      </c>
      <c r="B89" s="26" t="s">
        <v>128</v>
      </c>
      <c r="C89" s="23" t="s">
        <v>82</v>
      </c>
      <c r="D89" s="32">
        <v>1</v>
      </c>
      <c r="E89" s="29">
        <v>243.41</v>
      </c>
      <c r="F89" s="29">
        <f t="shared" si="3"/>
        <v>243.41</v>
      </c>
      <c r="G89" s="30"/>
    </row>
    <row r="90" spans="1:7" x14ac:dyDescent="0.25">
      <c r="A90" s="25" t="s">
        <v>242</v>
      </c>
      <c r="B90" s="26" t="s">
        <v>130</v>
      </c>
      <c r="C90" s="23" t="s">
        <v>82</v>
      </c>
      <c r="D90" s="32">
        <v>1</v>
      </c>
      <c r="E90" s="29">
        <v>2585.33</v>
      </c>
      <c r="F90" s="29">
        <f t="shared" si="3"/>
        <v>2585.33</v>
      </c>
      <c r="G90" s="30"/>
    </row>
    <row r="91" spans="1:7" x14ac:dyDescent="0.25">
      <c r="A91" s="25" t="s">
        <v>243</v>
      </c>
      <c r="B91" s="26" t="s">
        <v>131</v>
      </c>
      <c r="C91" s="23" t="s">
        <v>82</v>
      </c>
      <c r="D91" s="32">
        <v>1</v>
      </c>
      <c r="E91" s="29">
        <v>1747.55</v>
      </c>
      <c r="F91" s="29">
        <f t="shared" si="3"/>
        <v>1747.55</v>
      </c>
      <c r="G91" s="30"/>
    </row>
    <row r="92" spans="1:7" ht="18" customHeight="1" x14ac:dyDescent="0.25">
      <c r="A92" s="31" t="s">
        <v>159</v>
      </c>
      <c r="B92" s="41" t="s">
        <v>132</v>
      </c>
      <c r="C92" s="23"/>
      <c r="D92" s="32"/>
      <c r="E92" s="40"/>
      <c r="F92" s="40"/>
      <c r="G92" s="30"/>
    </row>
    <row r="93" spans="1:7" ht="30" customHeight="1" x14ac:dyDescent="0.25">
      <c r="A93" s="25" t="s">
        <v>219</v>
      </c>
      <c r="B93" s="26" t="s">
        <v>134</v>
      </c>
      <c r="C93" s="23" t="s">
        <v>62</v>
      </c>
      <c r="D93" s="32">
        <v>5</v>
      </c>
      <c r="E93" s="29">
        <v>4318.6000000000004</v>
      </c>
      <c r="F93" s="29">
        <f t="shared" si="3"/>
        <v>21593</v>
      </c>
      <c r="G93" s="30"/>
    </row>
    <row r="94" spans="1:7" ht="18" customHeight="1" x14ac:dyDescent="0.25">
      <c r="A94" s="25" t="s">
        <v>220</v>
      </c>
      <c r="B94" s="26" t="s">
        <v>136</v>
      </c>
      <c r="C94" s="23" t="s">
        <v>62</v>
      </c>
      <c r="D94" s="32">
        <v>5</v>
      </c>
      <c r="E94" s="29">
        <v>619.29999999999995</v>
      </c>
      <c r="F94" s="29">
        <f t="shared" si="3"/>
        <v>3096.5</v>
      </c>
      <c r="G94" s="30"/>
    </row>
    <row r="95" spans="1:7" ht="18" customHeight="1" x14ac:dyDescent="0.25">
      <c r="A95" s="25" t="s">
        <v>221</v>
      </c>
      <c r="B95" s="26" t="s">
        <v>137</v>
      </c>
      <c r="C95" s="23" t="s">
        <v>62</v>
      </c>
      <c r="D95" s="32">
        <v>5</v>
      </c>
      <c r="E95" s="29">
        <v>11942.7</v>
      </c>
      <c r="F95" s="29">
        <f t="shared" si="3"/>
        <v>59713.5</v>
      </c>
      <c r="G95" s="30"/>
    </row>
    <row r="96" spans="1:7" ht="30" x14ac:dyDescent="0.25">
      <c r="A96" s="25" t="s">
        <v>244</v>
      </c>
      <c r="B96" s="26" t="s">
        <v>126</v>
      </c>
      <c r="C96" s="23" t="s">
        <v>82</v>
      </c>
      <c r="D96" s="32">
        <v>15</v>
      </c>
      <c r="E96" s="29">
        <v>142.88</v>
      </c>
      <c r="F96" s="29">
        <f t="shared" si="3"/>
        <v>2143.1999999999998</v>
      </c>
      <c r="G96" s="30"/>
    </row>
    <row r="97" spans="1:7" x14ac:dyDescent="0.25">
      <c r="A97" s="25" t="s">
        <v>245</v>
      </c>
      <c r="B97" s="26" t="s">
        <v>133</v>
      </c>
      <c r="C97" s="23" t="s">
        <v>82</v>
      </c>
      <c r="D97" s="32">
        <v>5</v>
      </c>
      <c r="E97" s="29">
        <v>22.7</v>
      </c>
      <c r="F97" s="29">
        <f t="shared" ref="F97:F101" si="4">D97*E97</f>
        <v>113.5</v>
      </c>
      <c r="G97" s="30"/>
    </row>
    <row r="98" spans="1:7" ht="30" x14ac:dyDescent="0.25">
      <c r="A98" s="25" t="s">
        <v>246</v>
      </c>
      <c r="B98" s="26" t="s">
        <v>135</v>
      </c>
      <c r="C98" s="23" t="s">
        <v>64</v>
      </c>
      <c r="D98" s="32">
        <v>5</v>
      </c>
      <c r="E98" s="29">
        <v>117.5</v>
      </c>
      <c r="F98" s="29">
        <f t="shared" si="4"/>
        <v>587.5</v>
      </c>
      <c r="G98" s="30"/>
    </row>
    <row r="99" spans="1:7" x14ac:dyDescent="0.25">
      <c r="A99" s="63" t="s">
        <v>141</v>
      </c>
      <c r="B99" s="64"/>
      <c r="C99" s="64"/>
      <c r="D99" s="64"/>
      <c r="E99" s="65"/>
      <c r="F99" s="42">
        <f>SUM(F20:F98)</f>
        <v>3748037.7480000001</v>
      </c>
      <c r="G99" s="30"/>
    </row>
    <row r="100" spans="1:7" x14ac:dyDescent="0.25">
      <c r="A100" s="60" t="s">
        <v>142</v>
      </c>
      <c r="B100" s="61"/>
      <c r="C100" s="61"/>
      <c r="D100" s="61"/>
      <c r="E100" s="61"/>
      <c r="F100" s="61"/>
      <c r="G100" s="62"/>
    </row>
    <row r="101" spans="1:7" ht="30" x14ac:dyDescent="0.25">
      <c r="A101" s="31" t="s">
        <v>158</v>
      </c>
      <c r="B101" s="34" t="s">
        <v>138</v>
      </c>
      <c r="C101" s="23" t="s">
        <v>5</v>
      </c>
      <c r="D101" s="23"/>
      <c r="E101" s="23"/>
      <c r="F101" s="29"/>
      <c r="G101" s="30"/>
    </row>
    <row r="102" spans="1:7" x14ac:dyDescent="0.25">
      <c r="A102" s="25" t="s">
        <v>247</v>
      </c>
      <c r="B102" s="34" t="s">
        <v>39</v>
      </c>
      <c r="C102" s="23" t="s">
        <v>5</v>
      </c>
      <c r="D102" s="23">
        <v>8</v>
      </c>
      <c r="E102" s="23">
        <v>3277</v>
      </c>
      <c r="F102" s="29">
        <f>D102*E102</f>
        <v>26216</v>
      </c>
      <c r="G102" s="30"/>
    </row>
    <row r="103" spans="1:7" x14ac:dyDescent="0.25">
      <c r="A103" s="25" t="s">
        <v>248</v>
      </c>
      <c r="B103" s="34" t="s">
        <v>43</v>
      </c>
      <c r="C103" s="23" t="s">
        <v>5</v>
      </c>
      <c r="D103" s="23">
        <v>40</v>
      </c>
      <c r="E103" s="23">
        <v>4325</v>
      </c>
      <c r="F103" s="29">
        <f t="shared" ref="F103:F105" si="5">D103*E103</f>
        <v>173000</v>
      </c>
      <c r="G103" s="30"/>
    </row>
    <row r="104" spans="1:7" x14ac:dyDescent="0.25">
      <c r="A104" s="25" t="s">
        <v>249</v>
      </c>
      <c r="B104" s="34" t="s">
        <v>44</v>
      </c>
      <c r="C104" s="23" t="s">
        <v>5</v>
      </c>
      <c r="D104" s="23">
        <v>32</v>
      </c>
      <c r="E104" s="23">
        <v>3986</v>
      </c>
      <c r="F104" s="29">
        <f t="shared" si="5"/>
        <v>127552</v>
      </c>
      <c r="G104" s="30"/>
    </row>
    <row r="105" spans="1:7" x14ac:dyDescent="0.25">
      <c r="A105" s="31" t="s">
        <v>250</v>
      </c>
      <c r="B105" s="34" t="s">
        <v>46</v>
      </c>
      <c r="C105" s="23" t="s">
        <v>5</v>
      </c>
      <c r="D105" s="23">
        <v>3</v>
      </c>
      <c r="E105" s="23">
        <v>4738</v>
      </c>
      <c r="F105" s="29">
        <f t="shared" si="5"/>
        <v>14214</v>
      </c>
      <c r="G105" s="30"/>
    </row>
    <row r="106" spans="1:7" ht="16.5" customHeight="1" x14ac:dyDescent="0.25">
      <c r="A106" s="43">
        <f>A105+1</f>
        <v>9</v>
      </c>
      <c r="B106" s="28" t="s">
        <v>47</v>
      </c>
      <c r="C106" s="23" t="s">
        <v>5</v>
      </c>
      <c r="D106" s="23">
        <v>8</v>
      </c>
      <c r="E106" s="23">
        <v>4738</v>
      </c>
      <c r="F106" s="29">
        <f>D106*E106</f>
        <v>37904</v>
      </c>
      <c r="G106" s="30"/>
    </row>
    <row r="107" spans="1:7" ht="30" x14ac:dyDescent="0.25">
      <c r="A107" s="43">
        <f t="shared" ref="A107:A109" si="6">A106+1</f>
        <v>10</v>
      </c>
      <c r="B107" s="34" t="s">
        <v>6</v>
      </c>
      <c r="C107" s="23" t="s">
        <v>5</v>
      </c>
      <c r="D107" s="23">
        <v>8</v>
      </c>
      <c r="E107" s="23">
        <v>5527</v>
      </c>
      <c r="F107" s="29">
        <f t="shared" ref="F107" si="7">D107*E107</f>
        <v>44216</v>
      </c>
      <c r="G107" s="30"/>
    </row>
    <row r="108" spans="1:7" ht="18" customHeight="1" x14ac:dyDescent="0.25">
      <c r="A108" s="43">
        <f t="shared" si="6"/>
        <v>11</v>
      </c>
      <c r="B108" s="34" t="s">
        <v>151</v>
      </c>
      <c r="C108" s="23" t="s">
        <v>4</v>
      </c>
      <c r="D108" s="23"/>
      <c r="E108" s="23"/>
      <c r="F108" s="29">
        <f>(F107+F106+F105+F104+F103+F102)*13%</f>
        <v>55003.26</v>
      </c>
      <c r="G108" s="30"/>
    </row>
    <row r="109" spans="1:7" ht="21.75" customHeight="1" x14ac:dyDescent="0.25">
      <c r="A109" s="43">
        <f t="shared" si="6"/>
        <v>12</v>
      </c>
      <c r="B109" s="34" t="s">
        <v>152</v>
      </c>
      <c r="C109" s="23" t="s">
        <v>4</v>
      </c>
      <c r="D109" s="24"/>
      <c r="E109" s="24"/>
      <c r="F109" s="29">
        <f>(F107+F106+F105+F104+F103+F102)*30.9%</f>
        <v>130738.518</v>
      </c>
      <c r="G109" s="30"/>
    </row>
    <row r="110" spans="1:7" ht="25.5" customHeight="1" x14ac:dyDescent="0.25">
      <c r="A110" s="63" t="s">
        <v>143</v>
      </c>
      <c r="B110" s="64"/>
      <c r="C110" s="64"/>
      <c r="D110" s="64"/>
      <c r="E110" s="65"/>
      <c r="F110" s="30">
        <f>SUM(F102:F109)</f>
        <v>608843.77800000005</v>
      </c>
      <c r="G110" s="30"/>
    </row>
    <row r="111" spans="1:7" ht="19.5" customHeight="1" x14ac:dyDescent="0.25">
      <c r="A111" s="60" t="s">
        <v>153</v>
      </c>
      <c r="B111" s="61"/>
      <c r="C111" s="61"/>
      <c r="D111" s="61"/>
      <c r="E111" s="61"/>
      <c r="F111" s="61"/>
      <c r="G111" s="62"/>
    </row>
    <row r="112" spans="1:7" s="22" customFormat="1" ht="16.5" customHeight="1" x14ac:dyDescent="0.25">
      <c r="A112" s="31" t="s">
        <v>251</v>
      </c>
      <c r="B112" s="28" t="s">
        <v>52</v>
      </c>
      <c r="C112" s="23" t="s">
        <v>4</v>
      </c>
      <c r="D112" s="23"/>
      <c r="E112" s="23"/>
      <c r="F112" s="44"/>
      <c r="G112" s="30"/>
    </row>
    <row r="113" spans="1:7" ht="20.25" customHeight="1" x14ac:dyDescent="0.25">
      <c r="A113" s="43">
        <f>A112+1</f>
        <v>14</v>
      </c>
      <c r="B113" s="37" t="s">
        <v>155</v>
      </c>
      <c r="C113" s="23" t="s">
        <v>5</v>
      </c>
      <c r="D113" s="23">
        <f>D104+D103+D102</f>
        <v>80</v>
      </c>
      <c r="E113" s="23">
        <v>320</v>
      </c>
      <c r="F113" s="36">
        <f>E113*D113</f>
        <v>25600</v>
      </c>
      <c r="G113" s="30"/>
    </row>
    <row r="114" spans="1:7" ht="57.75" customHeight="1" x14ac:dyDescent="0.25">
      <c r="A114" s="43">
        <f t="shared" ref="A114:A122" si="8">A113+1</f>
        <v>15</v>
      </c>
      <c r="B114" s="37" t="s">
        <v>222</v>
      </c>
      <c r="C114" s="23"/>
      <c r="D114" s="23"/>
      <c r="E114" s="23"/>
      <c r="F114" s="36">
        <v>8000</v>
      </c>
      <c r="G114" s="30"/>
    </row>
    <row r="115" spans="1:7" s="22" customFormat="1" ht="16.5" customHeight="1" x14ac:dyDescent="0.25">
      <c r="A115" s="43">
        <f t="shared" si="8"/>
        <v>16</v>
      </c>
      <c r="B115" s="35" t="s">
        <v>8</v>
      </c>
      <c r="C115" s="23" t="s">
        <v>4</v>
      </c>
      <c r="D115" s="23"/>
      <c r="E115" s="23"/>
      <c r="F115" s="36">
        <v>30000</v>
      </c>
      <c r="G115" s="30"/>
    </row>
    <row r="116" spans="1:7" ht="60" customHeight="1" x14ac:dyDescent="0.25">
      <c r="A116" s="43">
        <f t="shared" si="8"/>
        <v>17</v>
      </c>
      <c r="B116" s="37" t="s">
        <v>256</v>
      </c>
      <c r="C116" s="23"/>
      <c r="D116" s="23"/>
      <c r="E116" s="23"/>
      <c r="F116" s="36">
        <f>(F102+F103+F104)*1%</f>
        <v>3267.6800000000003</v>
      </c>
      <c r="G116" s="30"/>
    </row>
    <row r="117" spans="1:7" ht="19.5" customHeight="1" x14ac:dyDescent="0.25">
      <c r="A117" s="43">
        <f t="shared" si="8"/>
        <v>18</v>
      </c>
      <c r="B117" s="37" t="s">
        <v>223</v>
      </c>
      <c r="C117" s="23"/>
      <c r="D117" s="23"/>
      <c r="E117" s="23"/>
      <c r="F117" s="36">
        <v>20000</v>
      </c>
      <c r="G117" s="30"/>
    </row>
    <row r="118" spans="1:7" ht="19.5" customHeight="1" x14ac:dyDescent="0.25">
      <c r="A118" s="43">
        <f t="shared" si="8"/>
        <v>19</v>
      </c>
      <c r="B118" s="28" t="s">
        <v>9</v>
      </c>
      <c r="C118" s="23" t="s">
        <v>4</v>
      </c>
      <c r="D118" s="23"/>
      <c r="E118" s="23"/>
      <c r="F118" s="36">
        <v>23720</v>
      </c>
      <c r="G118" s="30"/>
    </row>
    <row r="119" spans="1:7" ht="45" x14ac:dyDescent="0.25">
      <c r="A119" s="43">
        <f t="shared" si="8"/>
        <v>20</v>
      </c>
      <c r="B119" s="28" t="s">
        <v>10</v>
      </c>
      <c r="C119" s="23" t="s">
        <v>4</v>
      </c>
      <c r="D119" s="23"/>
      <c r="E119" s="23"/>
      <c r="F119" s="36">
        <f>(F102+F103+F104)*0.85%</f>
        <v>2777.5280000000002</v>
      </c>
      <c r="G119" s="30"/>
    </row>
    <row r="120" spans="1:7" ht="47.25" customHeight="1" x14ac:dyDescent="0.25">
      <c r="A120" s="43">
        <f t="shared" si="8"/>
        <v>21</v>
      </c>
      <c r="B120" s="35" t="s">
        <v>255</v>
      </c>
      <c r="C120" s="23" t="s">
        <v>4</v>
      </c>
      <c r="D120" s="23"/>
      <c r="E120" s="23"/>
      <c r="F120" s="36">
        <f>(F107+F106+F105+F104+F103+F102)*10%</f>
        <v>42310.200000000004</v>
      </c>
      <c r="G120" s="30"/>
    </row>
    <row r="121" spans="1:7" ht="16.5" customHeight="1" x14ac:dyDescent="0.25">
      <c r="A121" s="43">
        <f t="shared" si="8"/>
        <v>22</v>
      </c>
      <c r="B121" s="26" t="s">
        <v>48</v>
      </c>
      <c r="C121" s="23" t="s">
        <v>4</v>
      </c>
      <c r="D121" s="23"/>
      <c r="E121" s="23"/>
      <c r="F121" s="36">
        <v>3000</v>
      </c>
      <c r="G121" s="30"/>
    </row>
    <row r="122" spans="1:7" ht="18" customHeight="1" x14ac:dyDescent="0.25">
      <c r="A122" s="43">
        <f t="shared" si="8"/>
        <v>23</v>
      </c>
      <c r="B122" s="37" t="s">
        <v>154</v>
      </c>
      <c r="C122" s="23" t="s">
        <v>4</v>
      </c>
      <c r="D122" s="23"/>
      <c r="E122" s="23"/>
      <c r="F122" s="36">
        <f>(F120+F110+F113)*20%</f>
        <v>135350.79560000001</v>
      </c>
      <c r="G122" s="30"/>
    </row>
    <row r="123" spans="1:7" x14ac:dyDescent="0.25">
      <c r="A123" s="45"/>
      <c r="B123" s="57" t="s">
        <v>224</v>
      </c>
      <c r="C123" s="58"/>
      <c r="D123" s="58"/>
      <c r="E123" s="59"/>
      <c r="F123" s="46">
        <f>SUM(F112:F122)</f>
        <v>294026.20360000001</v>
      </c>
      <c r="G123" s="30"/>
    </row>
    <row r="124" spans="1:7" x14ac:dyDescent="0.25">
      <c r="A124" s="45"/>
      <c r="B124" s="57" t="s">
        <v>252</v>
      </c>
      <c r="C124" s="58"/>
      <c r="D124" s="58"/>
      <c r="E124" s="59"/>
      <c r="F124" s="38">
        <f>F110+F99+F17+F123</f>
        <v>5330907.7296000002</v>
      </c>
      <c r="G124" s="30"/>
    </row>
    <row r="125" spans="1:7" x14ac:dyDescent="0.25">
      <c r="A125" s="43">
        <f>A122+1</f>
        <v>24</v>
      </c>
      <c r="B125" s="37" t="s">
        <v>257</v>
      </c>
      <c r="C125" s="23" t="s">
        <v>4</v>
      </c>
      <c r="D125" s="26"/>
      <c r="E125" s="26"/>
      <c r="F125" s="36">
        <f>F124*12%</f>
        <v>639708.92755200004</v>
      </c>
      <c r="G125" s="47"/>
    </row>
    <row r="126" spans="1:7" x14ac:dyDescent="0.25">
      <c r="A126" s="45"/>
      <c r="B126" s="57" t="s">
        <v>253</v>
      </c>
      <c r="C126" s="58"/>
      <c r="D126" s="58"/>
      <c r="E126" s="59"/>
      <c r="F126" s="38">
        <f>F124+F125</f>
        <v>5970616.6571519999</v>
      </c>
      <c r="G126" s="30"/>
    </row>
    <row r="127" spans="1:7" ht="16.5" customHeight="1" x14ac:dyDescent="0.25">
      <c r="A127" s="43">
        <f>A125+1</f>
        <v>25</v>
      </c>
      <c r="B127" s="28" t="s">
        <v>35</v>
      </c>
      <c r="C127" s="23" t="s">
        <v>4</v>
      </c>
      <c r="D127" s="23"/>
      <c r="E127" s="23"/>
      <c r="F127" s="39">
        <f>F126*0.02</f>
        <v>119412.33314304</v>
      </c>
      <c r="G127" s="30"/>
    </row>
    <row r="128" spans="1:7" x14ac:dyDescent="0.25">
      <c r="A128" s="48"/>
      <c r="B128" s="57" t="s">
        <v>254</v>
      </c>
      <c r="C128" s="58"/>
      <c r="D128" s="58"/>
      <c r="E128" s="59"/>
      <c r="F128" s="38">
        <f>F126+F127</f>
        <v>6090028.9902950395</v>
      </c>
      <c r="G128" s="47"/>
    </row>
  </sheetData>
  <mergeCells count="12">
    <mergeCell ref="A110:E110"/>
    <mergeCell ref="A111:G111"/>
    <mergeCell ref="B123:E123"/>
    <mergeCell ref="B124:E124"/>
    <mergeCell ref="B126:E126"/>
    <mergeCell ref="B128:E128"/>
    <mergeCell ref="A2:G2"/>
    <mergeCell ref="A5:G5"/>
    <mergeCell ref="A17:E17"/>
    <mergeCell ref="A18:G18"/>
    <mergeCell ref="A99:E99"/>
    <mergeCell ref="A100:G10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3"/>
  <sheetViews>
    <sheetView view="pageBreakPreview" zoomScale="90" zoomScaleNormal="100" zoomScaleSheetLayoutView="90" workbookViewId="0">
      <selection activeCell="B16" sqref="B16"/>
    </sheetView>
  </sheetViews>
  <sheetFormatPr defaultColWidth="9.140625" defaultRowHeight="15" x14ac:dyDescent="0.25"/>
  <cols>
    <col min="1" max="1" width="6.140625" style="14" customWidth="1"/>
    <col min="2" max="2" width="48" style="6" customWidth="1"/>
    <col min="3" max="3" width="14.7109375" style="6" customWidth="1"/>
    <col min="4" max="4" width="11.5703125" style="6" customWidth="1"/>
    <col min="5" max="5" width="13.28515625" style="6" customWidth="1"/>
    <col min="6" max="6" width="15.28515625" style="6" customWidth="1"/>
    <col min="7" max="7" width="24.5703125" style="11" customWidth="1"/>
    <col min="8" max="10" width="9.140625" style="6"/>
    <col min="11" max="11" width="9.140625" style="6" customWidth="1"/>
    <col min="12" max="16384" width="9.140625" style="6"/>
  </cols>
  <sheetData>
    <row r="2" spans="1:7" x14ac:dyDescent="0.25">
      <c r="A2" s="56" t="s">
        <v>53</v>
      </c>
      <c r="B2" s="56"/>
      <c r="C2" s="56"/>
      <c r="D2" s="56"/>
      <c r="E2" s="56"/>
      <c r="F2" s="56"/>
      <c r="G2" s="56"/>
    </row>
    <row r="3" spans="1:7" x14ac:dyDescent="0.25">
      <c r="A3" s="12"/>
      <c r="B3" s="7"/>
      <c r="C3" s="7"/>
      <c r="D3" s="7"/>
      <c r="E3" s="7"/>
      <c r="F3" s="7"/>
      <c r="G3" s="7"/>
    </row>
    <row r="4" spans="1:7" ht="45" x14ac:dyDescent="0.25">
      <c r="A4" s="13" t="s">
        <v>0</v>
      </c>
      <c r="B4" s="3" t="s">
        <v>1</v>
      </c>
      <c r="C4" s="3" t="s">
        <v>2</v>
      </c>
      <c r="D4" s="3" t="s">
        <v>38</v>
      </c>
      <c r="E4" s="3" t="s">
        <v>13</v>
      </c>
      <c r="F4" s="3" t="s">
        <v>54</v>
      </c>
      <c r="G4" s="4" t="s">
        <v>14</v>
      </c>
    </row>
    <row r="5" spans="1:7" ht="45" x14ac:dyDescent="0.25">
      <c r="A5" s="15">
        <v>1</v>
      </c>
      <c r="B5" s="1" t="s">
        <v>15</v>
      </c>
      <c r="C5" s="8" t="s">
        <v>5</v>
      </c>
      <c r="D5" s="23"/>
      <c r="E5" s="23"/>
      <c r="F5" s="9">
        <f>SUM(F6:F10)</f>
        <v>55680</v>
      </c>
      <c r="G5" s="4"/>
    </row>
    <row r="6" spans="1:7" x14ac:dyDescent="0.25">
      <c r="A6" s="15" t="s">
        <v>16</v>
      </c>
      <c r="B6" s="1" t="s">
        <v>39</v>
      </c>
      <c r="C6" s="8" t="s">
        <v>5</v>
      </c>
      <c r="D6" s="23">
        <v>4</v>
      </c>
      <c r="E6" s="23">
        <v>3277</v>
      </c>
      <c r="F6" s="9">
        <f>D6*E6</f>
        <v>13108</v>
      </c>
      <c r="G6" s="4"/>
    </row>
    <row r="7" spans="1:7" x14ac:dyDescent="0.25">
      <c r="A7" s="15" t="s">
        <v>17</v>
      </c>
      <c r="B7" s="1" t="s">
        <v>43</v>
      </c>
      <c r="C7" s="8" t="s">
        <v>5</v>
      </c>
      <c r="D7" s="23">
        <v>6</v>
      </c>
      <c r="E7" s="23">
        <v>4325</v>
      </c>
      <c r="F7" s="9">
        <f t="shared" ref="F7:F8" si="0">D7*E7</f>
        <v>25950</v>
      </c>
      <c r="G7" s="4"/>
    </row>
    <row r="8" spans="1:7" x14ac:dyDescent="0.25">
      <c r="A8" s="15" t="s">
        <v>18</v>
      </c>
      <c r="B8" s="1" t="s">
        <v>44</v>
      </c>
      <c r="C8" s="8" t="s">
        <v>5</v>
      </c>
      <c r="D8" s="23">
        <v>2</v>
      </c>
      <c r="E8" s="23">
        <v>3986</v>
      </c>
      <c r="F8" s="9">
        <f t="shared" si="0"/>
        <v>7972</v>
      </c>
      <c r="G8" s="4"/>
    </row>
    <row r="9" spans="1:7" x14ac:dyDescent="0.25">
      <c r="A9" s="15" t="s">
        <v>19</v>
      </c>
      <c r="B9" s="1" t="s">
        <v>45</v>
      </c>
      <c r="C9" s="8" t="s">
        <v>5</v>
      </c>
      <c r="D9" s="23">
        <v>2</v>
      </c>
      <c r="E9" s="23">
        <v>4325</v>
      </c>
      <c r="F9" s="9">
        <f>D9*E9</f>
        <v>8650</v>
      </c>
      <c r="G9" s="4"/>
    </row>
    <row r="10" spans="1:7" x14ac:dyDescent="0.25">
      <c r="A10" s="15" t="s">
        <v>20</v>
      </c>
      <c r="B10" s="1" t="s">
        <v>46</v>
      </c>
      <c r="C10" s="8" t="s">
        <v>5</v>
      </c>
      <c r="D10" s="23"/>
      <c r="E10" s="23">
        <v>4738</v>
      </c>
      <c r="F10" s="9"/>
      <c r="G10" s="4"/>
    </row>
    <row r="11" spans="1:7" ht="26.25" customHeight="1" x14ac:dyDescent="0.25">
      <c r="A11" s="15">
        <f>A5+1</f>
        <v>2</v>
      </c>
      <c r="B11" s="5" t="s">
        <v>47</v>
      </c>
      <c r="C11" s="8" t="s">
        <v>5</v>
      </c>
      <c r="D11" s="23">
        <v>3</v>
      </c>
      <c r="E11" s="23">
        <v>4738</v>
      </c>
      <c r="F11" s="9">
        <f>D11*E11</f>
        <v>14214</v>
      </c>
      <c r="G11" s="4"/>
    </row>
    <row r="12" spans="1:7" ht="30" x14ac:dyDescent="0.25">
      <c r="A12" s="15">
        <f t="shared" ref="A12:A14" si="1">A11+1</f>
        <v>3</v>
      </c>
      <c r="B12" s="1" t="s">
        <v>6</v>
      </c>
      <c r="C12" s="8" t="s">
        <v>5</v>
      </c>
      <c r="D12" s="23">
        <v>1</v>
      </c>
      <c r="E12" s="23">
        <v>5527</v>
      </c>
      <c r="F12" s="9">
        <f t="shared" ref="F12" si="2">D12*E12</f>
        <v>5527</v>
      </c>
      <c r="G12" s="4"/>
    </row>
    <row r="13" spans="1:7" ht="30" x14ac:dyDescent="0.25">
      <c r="A13" s="15">
        <f t="shared" si="1"/>
        <v>4</v>
      </c>
      <c r="B13" s="1" t="s">
        <v>7</v>
      </c>
      <c r="C13" s="8" t="s">
        <v>4</v>
      </c>
      <c r="D13" s="23">
        <f>D6+D7+D8+D11+D12</f>
        <v>16</v>
      </c>
      <c r="E13" s="23"/>
      <c r="F13" s="9">
        <f>(F5+F11+F12)/29.3*2.33</f>
        <v>5997.6426621160408</v>
      </c>
      <c r="G13" s="4"/>
    </row>
    <row r="14" spans="1:7" ht="45" x14ac:dyDescent="0.25">
      <c r="A14" s="15">
        <f t="shared" si="1"/>
        <v>5</v>
      </c>
      <c r="B14" s="1" t="s">
        <v>3</v>
      </c>
      <c r="C14" s="8" t="s">
        <v>4</v>
      </c>
      <c r="D14" s="24"/>
      <c r="E14" s="24"/>
      <c r="F14" s="9">
        <f>(F5+F11+F12+F13)*30.9%</f>
        <v>25158.360582593854</v>
      </c>
      <c r="G14" s="4"/>
    </row>
    <row r="15" spans="1:7" ht="30" customHeight="1" x14ac:dyDescent="0.25">
      <c r="A15" s="15" t="s">
        <v>21</v>
      </c>
      <c r="B15" s="1" t="s">
        <v>37</v>
      </c>
      <c r="C15" s="8" t="s">
        <v>4</v>
      </c>
      <c r="D15" s="23"/>
      <c r="E15" s="23"/>
      <c r="F15" s="8"/>
      <c r="G15" s="4"/>
    </row>
    <row r="16" spans="1:7" ht="30" customHeight="1" x14ac:dyDescent="0.25">
      <c r="A16" s="15"/>
      <c r="B16" s="1"/>
      <c r="C16" s="8"/>
      <c r="D16" s="23"/>
      <c r="E16" s="23"/>
      <c r="F16" s="8"/>
      <c r="G16" s="4"/>
    </row>
    <row r="17" spans="1:7" ht="30" customHeight="1" x14ac:dyDescent="0.25">
      <c r="A17" s="15"/>
      <c r="B17" s="1"/>
      <c r="C17" s="8"/>
      <c r="D17" s="23"/>
      <c r="E17" s="23"/>
      <c r="F17" s="8"/>
      <c r="G17" s="4"/>
    </row>
    <row r="18" spans="1:7" ht="30" customHeight="1" x14ac:dyDescent="0.25">
      <c r="A18" s="15"/>
      <c r="B18" s="1"/>
      <c r="C18" s="8"/>
      <c r="D18" s="23"/>
      <c r="E18" s="23"/>
      <c r="F18" s="8"/>
      <c r="G18" s="4"/>
    </row>
    <row r="19" spans="1:7" ht="30" customHeight="1" x14ac:dyDescent="0.25">
      <c r="A19" s="15"/>
      <c r="B19" s="1"/>
      <c r="C19" s="8"/>
      <c r="D19" s="23"/>
      <c r="E19" s="23"/>
      <c r="F19" s="8"/>
      <c r="G19" s="4"/>
    </row>
    <row r="20" spans="1:7" ht="16.5" customHeight="1" x14ac:dyDescent="0.25">
      <c r="A20" s="15" t="s">
        <v>22</v>
      </c>
      <c r="B20" s="1" t="s">
        <v>48</v>
      </c>
      <c r="C20" s="8" t="s">
        <v>4</v>
      </c>
      <c r="D20" s="23"/>
      <c r="E20" s="23"/>
      <c r="F20" s="8"/>
      <c r="G20" s="4"/>
    </row>
    <row r="21" spans="1:7" ht="16.5" customHeight="1" x14ac:dyDescent="0.25">
      <c r="A21" s="25" t="s">
        <v>23</v>
      </c>
      <c r="B21" s="26" t="s">
        <v>40</v>
      </c>
      <c r="C21" s="23" t="s">
        <v>4</v>
      </c>
      <c r="D21" s="23"/>
      <c r="E21" s="23"/>
      <c r="F21" s="23"/>
      <c r="G21" s="4"/>
    </row>
    <row r="22" spans="1:7" ht="16.5" customHeight="1" x14ac:dyDescent="0.25">
      <c r="A22" s="15" t="s">
        <v>24</v>
      </c>
      <c r="B22" s="1" t="s">
        <v>12</v>
      </c>
      <c r="C22" s="8" t="s">
        <v>4</v>
      </c>
      <c r="D22" s="23"/>
      <c r="E22" s="23"/>
      <c r="F22" s="8"/>
      <c r="G22" s="4"/>
    </row>
    <row r="23" spans="1:7" ht="16.5" customHeight="1" x14ac:dyDescent="0.25">
      <c r="A23" s="15" t="s">
        <v>25</v>
      </c>
      <c r="B23" s="1" t="s">
        <v>49</v>
      </c>
      <c r="C23" s="8" t="s">
        <v>36</v>
      </c>
      <c r="D23" s="23">
        <v>240</v>
      </c>
      <c r="E23" s="23">
        <v>2500</v>
      </c>
      <c r="F23" s="8"/>
      <c r="G23" s="4"/>
    </row>
    <row r="24" spans="1:7" ht="16.5" customHeight="1" x14ac:dyDescent="0.25">
      <c r="A24" s="15" t="s">
        <v>26</v>
      </c>
      <c r="B24" s="1" t="s">
        <v>50</v>
      </c>
      <c r="C24" s="8" t="s">
        <v>36</v>
      </c>
      <c r="D24" s="23"/>
      <c r="E24" s="23"/>
      <c r="F24" s="8"/>
      <c r="G24" s="4"/>
    </row>
    <row r="25" spans="1:7" ht="16.5" customHeight="1" x14ac:dyDescent="0.25">
      <c r="A25" s="15" t="s">
        <v>27</v>
      </c>
      <c r="B25" s="1" t="s">
        <v>51</v>
      </c>
      <c r="C25" s="8" t="s">
        <v>36</v>
      </c>
      <c r="D25" s="23"/>
      <c r="E25" s="23"/>
      <c r="F25" s="8"/>
      <c r="G25" s="4"/>
    </row>
    <row r="26" spans="1:7" s="22" customFormat="1" ht="16.5" customHeight="1" x14ac:dyDescent="0.25">
      <c r="A26" s="17" t="s">
        <v>28</v>
      </c>
      <c r="B26" s="18" t="s">
        <v>8</v>
      </c>
      <c r="C26" s="19" t="s">
        <v>4</v>
      </c>
      <c r="D26" s="23"/>
      <c r="E26" s="23"/>
      <c r="F26" s="20"/>
      <c r="G26" s="21"/>
    </row>
    <row r="27" spans="1:7" s="22" customFormat="1" ht="16.5" customHeight="1" x14ac:dyDescent="0.25">
      <c r="A27" s="17" t="s">
        <v>29</v>
      </c>
      <c r="B27" s="18" t="s">
        <v>41</v>
      </c>
      <c r="C27" s="19" t="s">
        <v>4</v>
      </c>
      <c r="D27" s="23"/>
      <c r="E27" s="23"/>
      <c r="F27" s="20"/>
      <c r="G27" s="21"/>
    </row>
    <row r="28" spans="1:7" s="22" customFormat="1" ht="16.5" customHeight="1" x14ac:dyDescent="0.25">
      <c r="A28" s="17" t="s">
        <v>30</v>
      </c>
      <c r="B28" s="18" t="s">
        <v>52</v>
      </c>
      <c r="C28" s="19" t="s">
        <v>4</v>
      </c>
      <c r="D28" s="23"/>
      <c r="E28" s="23"/>
      <c r="F28" s="20"/>
      <c r="G28" s="21"/>
    </row>
    <row r="29" spans="1:7" ht="19.5" customHeight="1" x14ac:dyDescent="0.25">
      <c r="A29" s="25" t="s">
        <v>31</v>
      </c>
      <c r="B29" s="28" t="s">
        <v>9</v>
      </c>
      <c r="C29" s="23" t="s">
        <v>4</v>
      </c>
      <c r="D29" s="23"/>
      <c r="E29" s="23"/>
      <c r="F29" s="29">
        <f t="shared" ref="F29:F31" si="3">D29*E29</f>
        <v>0</v>
      </c>
      <c r="G29" s="30"/>
    </row>
    <row r="30" spans="1:7" ht="45" x14ac:dyDescent="0.25">
      <c r="A30" s="25" t="s">
        <v>32</v>
      </c>
      <c r="B30" s="28" t="s">
        <v>10</v>
      </c>
      <c r="C30" s="23" t="s">
        <v>4</v>
      </c>
      <c r="D30" s="23"/>
      <c r="E30" s="23"/>
      <c r="F30" s="29">
        <f t="shared" si="3"/>
        <v>0</v>
      </c>
      <c r="G30" s="30"/>
    </row>
    <row r="31" spans="1:7" ht="53.25" customHeight="1" x14ac:dyDescent="0.25">
      <c r="A31" s="25" t="s">
        <v>33</v>
      </c>
      <c r="B31" s="28" t="s">
        <v>11</v>
      </c>
      <c r="C31" s="23" t="s">
        <v>4</v>
      </c>
      <c r="D31" s="23"/>
      <c r="E31" s="23"/>
      <c r="F31" s="29">
        <f t="shared" si="3"/>
        <v>0</v>
      </c>
      <c r="G31" s="30"/>
    </row>
    <row r="32" spans="1:7" ht="16.5" customHeight="1" x14ac:dyDescent="0.25">
      <c r="A32" s="15" t="s">
        <v>34</v>
      </c>
      <c r="B32" s="5" t="s">
        <v>35</v>
      </c>
      <c r="C32" s="8" t="s">
        <v>4</v>
      </c>
      <c r="D32" s="23"/>
      <c r="E32" s="23"/>
      <c r="F32" s="9"/>
      <c r="G32" s="4"/>
    </row>
    <row r="33" spans="1:7" x14ac:dyDescent="0.25">
      <c r="A33" s="16"/>
      <c r="B33" s="2" t="s">
        <v>42</v>
      </c>
      <c r="C33" s="8"/>
      <c r="D33" s="23"/>
      <c r="E33" s="23"/>
      <c r="F33" s="10"/>
      <c r="G33" s="4"/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EC3C0-DCD0-4403-9A6A-06BA86C7CF56}">
  <dimension ref="A2:G128"/>
  <sheetViews>
    <sheetView view="pageBreakPreview" zoomScaleNormal="100" zoomScaleSheetLayoutView="100" workbookViewId="0">
      <selection activeCell="B23" sqref="B23"/>
    </sheetView>
  </sheetViews>
  <sheetFormatPr defaultColWidth="9.140625" defaultRowHeight="15" x14ac:dyDescent="0.25"/>
  <cols>
    <col min="1" max="1" width="6.140625" style="14" customWidth="1"/>
    <col min="2" max="2" width="48" style="6" customWidth="1"/>
    <col min="3" max="3" width="14.7109375" style="6" customWidth="1"/>
    <col min="4" max="4" width="11.5703125" style="6" customWidth="1"/>
    <col min="5" max="5" width="13.28515625" style="6" customWidth="1"/>
    <col min="6" max="6" width="15.28515625" style="6" customWidth="1"/>
    <col min="7" max="7" width="24.5703125" style="11" customWidth="1"/>
    <col min="8" max="16384" width="9.140625" style="6"/>
  </cols>
  <sheetData>
    <row r="2" spans="1:7" x14ac:dyDescent="0.25">
      <c r="A2" s="56" t="s">
        <v>53</v>
      </c>
      <c r="B2" s="56"/>
      <c r="C2" s="56"/>
      <c r="D2" s="56"/>
      <c r="E2" s="56"/>
      <c r="F2" s="56"/>
      <c r="G2" s="56"/>
    </row>
    <row r="3" spans="1:7" x14ac:dyDescent="0.25">
      <c r="A3" s="12"/>
      <c r="B3" s="27"/>
      <c r="C3" s="27"/>
      <c r="D3" s="27"/>
      <c r="E3" s="27"/>
      <c r="F3" s="27"/>
      <c r="G3" s="27"/>
    </row>
    <row r="4" spans="1:7" ht="45" x14ac:dyDescent="0.25">
      <c r="A4" s="13" t="s">
        <v>0</v>
      </c>
      <c r="B4" s="3" t="s">
        <v>1</v>
      </c>
      <c r="C4" s="3" t="s">
        <v>2</v>
      </c>
      <c r="D4" s="3" t="s">
        <v>38</v>
      </c>
      <c r="E4" s="3" t="s">
        <v>13</v>
      </c>
      <c r="F4" s="3" t="s">
        <v>150</v>
      </c>
      <c r="G4" s="4" t="s">
        <v>14</v>
      </c>
    </row>
    <row r="5" spans="1:7" x14ac:dyDescent="0.25">
      <c r="A5" s="66" t="s">
        <v>59</v>
      </c>
      <c r="B5" s="67"/>
      <c r="C5" s="67"/>
      <c r="D5" s="67"/>
      <c r="E5" s="67"/>
      <c r="F5" s="67"/>
      <c r="G5" s="68"/>
    </row>
    <row r="6" spans="1:7" ht="18" customHeight="1" x14ac:dyDescent="0.25">
      <c r="A6" s="31" t="s">
        <v>156</v>
      </c>
      <c r="B6" s="33" t="s">
        <v>55</v>
      </c>
      <c r="C6" s="40"/>
      <c r="D6" s="40"/>
      <c r="E6" s="40"/>
      <c r="F6" s="40"/>
      <c r="G6" s="30"/>
    </row>
    <row r="7" spans="1:7" x14ac:dyDescent="0.25">
      <c r="A7" s="25" t="s">
        <v>16</v>
      </c>
      <c r="B7" s="26" t="s">
        <v>56</v>
      </c>
      <c r="C7" s="23" t="s">
        <v>36</v>
      </c>
      <c r="D7" s="23">
        <v>1</v>
      </c>
      <c r="E7" s="29">
        <v>28000</v>
      </c>
      <c r="F7" s="29">
        <f>E7*D7</f>
        <v>28000</v>
      </c>
      <c r="G7" s="30"/>
    </row>
    <row r="8" spans="1:7" ht="30" x14ac:dyDescent="0.25">
      <c r="A8" s="25" t="s">
        <v>17</v>
      </c>
      <c r="B8" s="26" t="s">
        <v>144</v>
      </c>
      <c r="C8" s="23" t="s">
        <v>36</v>
      </c>
      <c r="D8" s="23">
        <v>1</v>
      </c>
      <c r="E8" s="29">
        <v>21000</v>
      </c>
      <c r="F8" s="29">
        <f t="shared" ref="F8:F10" si="0">E8*D8</f>
        <v>21000</v>
      </c>
      <c r="G8" s="30"/>
    </row>
    <row r="9" spans="1:7" ht="30" x14ac:dyDescent="0.25">
      <c r="A9" s="25" t="s">
        <v>18</v>
      </c>
      <c r="B9" s="26" t="s">
        <v>145</v>
      </c>
      <c r="C9" s="23" t="s">
        <v>36</v>
      </c>
      <c r="D9" s="23">
        <v>2</v>
      </c>
      <c r="E9" s="29">
        <v>26000</v>
      </c>
      <c r="F9" s="29">
        <f t="shared" si="0"/>
        <v>52000</v>
      </c>
      <c r="G9" s="30"/>
    </row>
    <row r="10" spans="1:7" x14ac:dyDescent="0.25">
      <c r="A10" s="25" t="s">
        <v>19</v>
      </c>
      <c r="B10" s="26" t="s">
        <v>146</v>
      </c>
      <c r="C10" s="23" t="s">
        <v>36</v>
      </c>
      <c r="D10" s="32">
        <v>1</v>
      </c>
      <c r="E10" s="29">
        <v>24000</v>
      </c>
      <c r="F10" s="29">
        <f t="shared" si="0"/>
        <v>24000</v>
      </c>
      <c r="G10" s="30"/>
    </row>
    <row r="11" spans="1:7" x14ac:dyDescent="0.25">
      <c r="A11" s="31" t="s">
        <v>157</v>
      </c>
      <c r="B11" s="33" t="s">
        <v>57</v>
      </c>
      <c r="C11" s="23"/>
      <c r="D11" s="32"/>
      <c r="E11" s="29"/>
      <c r="F11" s="29"/>
      <c r="G11" s="30"/>
    </row>
    <row r="12" spans="1:7" ht="30" x14ac:dyDescent="0.25">
      <c r="A12" s="25" t="s">
        <v>163</v>
      </c>
      <c r="B12" s="26" t="s">
        <v>147</v>
      </c>
      <c r="C12" s="23" t="s">
        <v>36</v>
      </c>
      <c r="D12" s="32">
        <v>7</v>
      </c>
      <c r="E12" s="29">
        <v>40000</v>
      </c>
      <c r="F12" s="29">
        <f t="shared" ref="F12:F16" si="1">E12*D12</f>
        <v>280000</v>
      </c>
      <c r="G12" s="30"/>
    </row>
    <row r="13" spans="1:7" ht="30" x14ac:dyDescent="0.25">
      <c r="A13" s="25" t="s">
        <v>161</v>
      </c>
      <c r="B13" s="26" t="s">
        <v>148</v>
      </c>
      <c r="C13" s="23" t="s">
        <v>36</v>
      </c>
      <c r="D13" s="32">
        <v>1</v>
      </c>
      <c r="E13" s="29">
        <v>21000</v>
      </c>
      <c r="F13" s="29">
        <f t="shared" si="1"/>
        <v>21000</v>
      </c>
      <c r="G13" s="30"/>
    </row>
    <row r="14" spans="1:7" ht="17.25" customHeight="1" x14ac:dyDescent="0.25">
      <c r="A14" s="25" t="s">
        <v>164</v>
      </c>
      <c r="B14" s="26" t="s">
        <v>149</v>
      </c>
      <c r="C14" s="23" t="s">
        <v>36</v>
      </c>
      <c r="D14" s="32">
        <v>6</v>
      </c>
      <c r="E14" s="29">
        <v>19000</v>
      </c>
      <c r="F14" s="29">
        <f t="shared" si="1"/>
        <v>114000</v>
      </c>
      <c r="G14" s="30"/>
    </row>
    <row r="15" spans="1:7" ht="17.25" customHeight="1" x14ac:dyDescent="0.25">
      <c r="A15" s="31" t="s">
        <v>165</v>
      </c>
      <c r="B15" s="33" t="s">
        <v>58</v>
      </c>
      <c r="C15" s="23"/>
      <c r="D15" s="32"/>
      <c r="E15" s="29"/>
      <c r="F15" s="29"/>
      <c r="G15" s="30"/>
    </row>
    <row r="16" spans="1:7" x14ac:dyDescent="0.25">
      <c r="A16" s="25" t="s">
        <v>166</v>
      </c>
      <c r="B16" s="26" t="s">
        <v>56</v>
      </c>
      <c r="C16" s="23" t="s">
        <v>36</v>
      </c>
      <c r="D16" s="32">
        <v>5</v>
      </c>
      <c r="E16" s="29">
        <v>28000</v>
      </c>
      <c r="F16" s="29">
        <f t="shared" si="1"/>
        <v>140000</v>
      </c>
      <c r="G16" s="30"/>
    </row>
    <row r="17" spans="1:7" x14ac:dyDescent="0.25">
      <c r="A17" s="63" t="s">
        <v>140</v>
      </c>
      <c r="B17" s="64"/>
      <c r="C17" s="64"/>
      <c r="D17" s="64"/>
      <c r="E17" s="65"/>
      <c r="F17" s="30">
        <f>SUM(F7:F16)</f>
        <v>680000</v>
      </c>
      <c r="G17" s="30"/>
    </row>
    <row r="18" spans="1:7" x14ac:dyDescent="0.25">
      <c r="A18" s="66" t="s">
        <v>60</v>
      </c>
      <c r="B18" s="67"/>
      <c r="C18" s="67"/>
      <c r="D18" s="67"/>
      <c r="E18" s="67"/>
      <c r="F18" s="67"/>
      <c r="G18" s="68"/>
    </row>
    <row r="19" spans="1:7" ht="20.25" customHeight="1" x14ac:dyDescent="0.25">
      <c r="A19" s="31" t="s">
        <v>167</v>
      </c>
      <c r="B19" s="33" t="s">
        <v>57</v>
      </c>
      <c r="C19" s="23"/>
      <c r="D19" s="32"/>
      <c r="E19" s="40"/>
      <c r="F19" s="40"/>
      <c r="G19" s="30"/>
    </row>
    <row r="20" spans="1:7" x14ac:dyDescent="0.25">
      <c r="A20" s="50" t="s">
        <v>168</v>
      </c>
      <c r="B20" s="51" t="s">
        <v>61</v>
      </c>
      <c r="C20" s="52" t="s">
        <v>62</v>
      </c>
      <c r="D20" s="53">
        <v>2</v>
      </c>
      <c r="E20" s="54">
        <v>29702.05</v>
      </c>
      <c r="F20" s="54">
        <f>D20*E20</f>
        <v>59404.1</v>
      </c>
      <c r="G20" s="55"/>
    </row>
    <row r="21" spans="1:7" x14ac:dyDescent="0.25">
      <c r="A21" s="50" t="s">
        <v>169</v>
      </c>
      <c r="B21" s="51" t="s">
        <v>63</v>
      </c>
      <c r="C21" s="52" t="s">
        <v>62</v>
      </c>
      <c r="D21" s="53">
        <v>3</v>
      </c>
      <c r="E21" s="54">
        <v>32310</v>
      </c>
      <c r="F21" s="54">
        <f t="shared" ref="F21:F31" si="2">D21*E21</f>
        <v>96930</v>
      </c>
      <c r="G21" s="55"/>
    </row>
    <row r="22" spans="1:7" x14ac:dyDescent="0.25">
      <c r="A22" s="50" t="s">
        <v>170</v>
      </c>
      <c r="B22" s="51" t="s">
        <v>65</v>
      </c>
      <c r="C22" s="52" t="s">
        <v>62</v>
      </c>
      <c r="D22" s="53">
        <v>1</v>
      </c>
      <c r="E22" s="54">
        <v>120000</v>
      </c>
      <c r="F22" s="54">
        <f t="shared" si="2"/>
        <v>120000</v>
      </c>
      <c r="G22" s="55"/>
    </row>
    <row r="23" spans="1:7" x14ac:dyDescent="0.25">
      <c r="A23" s="50" t="s">
        <v>171</v>
      </c>
      <c r="B23" s="51" t="s">
        <v>70</v>
      </c>
      <c r="C23" s="52" t="s">
        <v>62</v>
      </c>
      <c r="D23" s="53">
        <v>4</v>
      </c>
      <c r="E23" s="54">
        <v>90000</v>
      </c>
      <c r="F23" s="54">
        <f t="shared" si="2"/>
        <v>360000</v>
      </c>
      <c r="G23" s="55"/>
    </row>
    <row r="24" spans="1:7" x14ac:dyDescent="0.25">
      <c r="A24" s="25" t="s">
        <v>172</v>
      </c>
      <c r="B24" s="26" t="s">
        <v>66</v>
      </c>
      <c r="C24" s="23" t="s">
        <v>62</v>
      </c>
      <c r="D24" s="32">
        <v>20</v>
      </c>
      <c r="E24" s="29">
        <v>596.4</v>
      </c>
      <c r="F24" s="29">
        <f t="shared" si="2"/>
        <v>11928</v>
      </c>
      <c r="G24" s="30"/>
    </row>
    <row r="25" spans="1:7" x14ac:dyDescent="0.25">
      <c r="A25" s="25" t="s">
        <v>173</v>
      </c>
      <c r="B25" s="26" t="s">
        <v>67</v>
      </c>
      <c r="C25" s="23" t="s">
        <v>62</v>
      </c>
      <c r="D25" s="32">
        <v>20</v>
      </c>
      <c r="E25" s="29">
        <v>596.4</v>
      </c>
      <c r="F25" s="29">
        <f t="shared" si="2"/>
        <v>11928</v>
      </c>
      <c r="G25" s="30"/>
    </row>
    <row r="26" spans="1:7" x14ac:dyDescent="0.25">
      <c r="A26" s="25" t="s">
        <v>174</v>
      </c>
      <c r="B26" s="26" t="s">
        <v>68</v>
      </c>
      <c r="C26" s="23" t="s">
        <v>62</v>
      </c>
      <c r="D26" s="32">
        <v>20</v>
      </c>
      <c r="E26" s="29">
        <v>18.5</v>
      </c>
      <c r="F26" s="29">
        <f t="shared" si="2"/>
        <v>370</v>
      </c>
      <c r="G26" s="30"/>
    </row>
    <row r="27" spans="1:7" x14ac:dyDescent="0.25">
      <c r="A27" s="25" t="s">
        <v>175</v>
      </c>
      <c r="B27" s="26" t="s">
        <v>69</v>
      </c>
      <c r="C27" s="23" t="s">
        <v>62</v>
      </c>
      <c r="D27" s="32">
        <v>40</v>
      </c>
      <c r="E27" s="29">
        <v>44.76</v>
      </c>
      <c r="F27" s="29">
        <f t="shared" si="2"/>
        <v>1790.3999999999999</v>
      </c>
      <c r="G27" s="30"/>
    </row>
    <row r="28" spans="1:7" x14ac:dyDescent="0.25">
      <c r="A28" s="25" t="s">
        <v>176</v>
      </c>
      <c r="B28" s="26" t="s">
        <v>71</v>
      </c>
      <c r="C28" s="23" t="s">
        <v>62</v>
      </c>
      <c r="D28" s="32">
        <v>5</v>
      </c>
      <c r="E28" s="29">
        <v>566</v>
      </c>
      <c r="F28" s="29">
        <f t="shared" si="2"/>
        <v>2830</v>
      </c>
      <c r="G28" s="30"/>
    </row>
    <row r="29" spans="1:7" x14ac:dyDescent="0.25">
      <c r="A29" s="25" t="s">
        <v>177</v>
      </c>
      <c r="B29" s="26" t="s">
        <v>72</v>
      </c>
      <c r="C29" s="23" t="s">
        <v>62</v>
      </c>
      <c r="D29" s="32">
        <v>5</v>
      </c>
      <c r="E29" s="29">
        <v>480</v>
      </c>
      <c r="F29" s="29">
        <f t="shared" si="2"/>
        <v>2400</v>
      </c>
      <c r="G29" s="30"/>
    </row>
    <row r="30" spans="1:7" x14ac:dyDescent="0.25">
      <c r="A30" s="25" t="s">
        <v>178</v>
      </c>
      <c r="B30" s="26" t="s">
        <v>73</v>
      </c>
      <c r="C30" s="23" t="s">
        <v>62</v>
      </c>
      <c r="D30" s="32">
        <v>5</v>
      </c>
      <c r="E30" s="29">
        <v>198</v>
      </c>
      <c r="F30" s="29">
        <f t="shared" si="2"/>
        <v>990</v>
      </c>
      <c r="G30" s="30"/>
    </row>
    <row r="31" spans="1:7" ht="15.75" customHeight="1" x14ac:dyDescent="0.25">
      <c r="A31" s="25" t="s">
        <v>179</v>
      </c>
      <c r="B31" s="26" t="s">
        <v>139</v>
      </c>
      <c r="C31" s="23" t="s">
        <v>62</v>
      </c>
      <c r="D31" s="32">
        <v>5</v>
      </c>
      <c r="E31" s="29">
        <v>6578.02</v>
      </c>
      <c r="F31" s="29">
        <f t="shared" si="2"/>
        <v>32890.100000000006</v>
      </c>
      <c r="G31" s="30"/>
    </row>
    <row r="32" spans="1:7" ht="20.25" customHeight="1" x14ac:dyDescent="0.25">
      <c r="A32" s="31" t="s">
        <v>160</v>
      </c>
      <c r="B32" s="33" t="s">
        <v>58</v>
      </c>
      <c r="C32" s="23"/>
      <c r="D32" s="32"/>
      <c r="E32" s="40"/>
      <c r="F32" s="40"/>
      <c r="G32" s="30"/>
    </row>
    <row r="33" spans="1:7" x14ac:dyDescent="0.25">
      <c r="A33" s="25" t="s">
        <v>180</v>
      </c>
      <c r="B33" s="26" t="s">
        <v>74</v>
      </c>
      <c r="C33" s="23" t="s">
        <v>62</v>
      </c>
      <c r="D33" s="32">
        <v>5</v>
      </c>
      <c r="E33" s="29">
        <v>1604</v>
      </c>
      <c r="F33" s="29">
        <f t="shared" ref="F33:F93" si="3">D33*E33</f>
        <v>8020</v>
      </c>
      <c r="G33" s="30"/>
    </row>
    <row r="34" spans="1:7" x14ac:dyDescent="0.25">
      <c r="A34" s="25" t="s">
        <v>181</v>
      </c>
      <c r="B34" s="26" t="s">
        <v>75</v>
      </c>
      <c r="C34" s="23" t="s">
        <v>62</v>
      </c>
      <c r="D34" s="32">
        <v>20</v>
      </c>
      <c r="E34" s="29">
        <v>254.97</v>
      </c>
      <c r="F34" s="29">
        <f t="shared" si="3"/>
        <v>5099.3999999999996</v>
      </c>
      <c r="G34" s="30"/>
    </row>
    <row r="35" spans="1:7" x14ac:dyDescent="0.25">
      <c r="A35" s="25" t="s">
        <v>182</v>
      </c>
      <c r="B35" s="26" t="s">
        <v>76</v>
      </c>
      <c r="C35" s="23" t="s">
        <v>62</v>
      </c>
      <c r="D35" s="32">
        <v>20</v>
      </c>
      <c r="E35" s="29">
        <v>33.9</v>
      </c>
      <c r="F35" s="29">
        <f t="shared" si="3"/>
        <v>678</v>
      </c>
      <c r="G35" s="30"/>
    </row>
    <row r="36" spans="1:7" x14ac:dyDescent="0.25">
      <c r="A36" s="25" t="s">
        <v>183</v>
      </c>
      <c r="B36" s="26" t="s">
        <v>66</v>
      </c>
      <c r="C36" s="23" t="s">
        <v>62</v>
      </c>
      <c r="D36" s="32">
        <v>20</v>
      </c>
      <c r="E36" s="29">
        <v>596.4</v>
      </c>
      <c r="F36" s="29">
        <f t="shared" si="3"/>
        <v>11928</v>
      </c>
      <c r="G36" s="30"/>
    </row>
    <row r="37" spans="1:7" x14ac:dyDescent="0.25">
      <c r="A37" s="25" t="s">
        <v>162</v>
      </c>
      <c r="B37" s="26" t="s">
        <v>67</v>
      </c>
      <c r="C37" s="23" t="s">
        <v>62</v>
      </c>
      <c r="D37" s="32">
        <v>20</v>
      </c>
      <c r="E37" s="29">
        <v>596.4</v>
      </c>
      <c r="F37" s="29">
        <f t="shared" si="3"/>
        <v>11928</v>
      </c>
      <c r="G37" s="30"/>
    </row>
    <row r="38" spans="1:7" ht="30" x14ac:dyDescent="0.25">
      <c r="A38" s="25" t="s">
        <v>184</v>
      </c>
      <c r="B38" s="26" t="s">
        <v>77</v>
      </c>
      <c r="C38" s="23" t="s">
        <v>62</v>
      </c>
      <c r="D38" s="32">
        <v>1</v>
      </c>
      <c r="E38" s="29">
        <v>48424</v>
      </c>
      <c r="F38" s="29">
        <f t="shared" si="3"/>
        <v>48424</v>
      </c>
      <c r="G38" s="30"/>
    </row>
    <row r="39" spans="1:7" x14ac:dyDescent="0.25">
      <c r="A39" s="25" t="s">
        <v>185</v>
      </c>
      <c r="B39" s="26" t="s">
        <v>78</v>
      </c>
      <c r="C39" s="23" t="s">
        <v>62</v>
      </c>
      <c r="D39" s="32">
        <v>4</v>
      </c>
      <c r="E39" s="29">
        <v>25052</v>
      </c>
      <c r="F39" s="29">
        <f t="shared" si="3"/>
        <v>100208</v>
      </c>
      <c r="G39" s="30"/>
    </row>
    <row r="40" spans="1:7" x14ac:dyDescent="0.25">
      <c r="A40" s="25" t="s">
        <v>186</v>
      </c>
      <c r="B40" s="26" t="s">
        <v>79</v>
      </c>
      <c r="C40" s="23" t="s">
        <v>62</v>
      </c>
      <c r="D40" s="32">
        <v>5</v>
      </c>
      <c r="E40" s="29">
        <v>2717</v>
      </c>
      <c r="F40" s="29">
        <f t="shared" si="3"/>
        <v>13585</v>
      </c>
      <c r="G40" s="30"/>
    </row>
    <row r="41" spans="1:7" x14ac:dyDescent="0.25">
      <c r="A41" s="25" t="s">
        <v>187</v>
      </c>
      <c r="B41" s="26" t="s">
        <v>80</v>
      </c>
      <c r="C41" s="23" t="s">
        <v>62</v>
      </c>
      <c r="D41" s="32">
        <v>5</v>
      </c>
      <c r="E41" s="29">
        <v>2717</v>
      </c>
      <c r="F41" s="29">
        <f t="shared" si="3"/>
        <v>13585</v>
      </c>
      <c r="G41" s="30"/>
    </row>
    <row r="42" spans="1:7" x14ac:dyDescent="0.25">
      <c r="A42" s="25" t="s">
        <v>188</v>
      </c>
      <c r="B42" s="26" t="s">
        <v>101</v>
      </c>
      <c r="C42" s="23" t="s">
        <v>62</v>
      </c>
      <c r="D42" s="32">
        <v>4</v>
      </c>
      <c r="E42" s="29">
        <v>3148</v>
      </c>
      <c r="F42" s="29">
        <f t="shared" si="3"/>
        <v>12592</v>
      </c>
      <c r="G42" s="30"/>
    </row>
    <row r="43" spans="1:7" x14ac:dyDescent="0.25">
      <c r="A43" s="25" t="s">
        <v>189</v>
      </c>
      <c r="B43" s="26" t="s">
        <v>102</v>
      </c>
      <c r="C43" s="23" t="s">
        <v>62</v>
      </c>
      <c r="D43" s="32">
        <v>1</v>
      </c>
      <c r="E43" s="29">
        <v>4680</v>
      </c>
      <c r="F43" s="29">
        <f t="shared" si="3"/>
        <v>4680</v>
      </c>
      <c r="G43" s="30"/>
    </row>
    <row r="44" spans="1:7" ht="30" x14ac:dyDescent="0.25">
      <c r="A44" s="25" t="s">
        <v>190</v>
      </c>
      <c r="B44" s="26" t="s">
        <v>103</v>
      </c>
      <c r="C44" s="23" t="s">
        <v>62</v>
      </c>
      <c r="D44" s="32">
        <v>5</v>
      </c>
      <c r="E44" s="29">
        <v>566</v>
      </c>
      <c r="F44" s="29">
        <f t="shared" si="3"/>
        <v>2830</v>
      </c>
      <c r="G44" s="30"/>
    </row>
    <row r="45" spans="1:7" ht="30" x14ac:dyDescent="0.25">
      <c r="A45" s="25" t="s">
        <v>191</v>
      </c>
      <c r="B45" s="26" t="s">
        <v>104</v>
      </c>
      <c r="C45" s="23" t="s">
        <v>62</v>
      </c>
      <c r="D45" s="32">
        <v>5</v>
      </c>
      <c r="E45" s="29">
        <v>3795</v>
      </c>
      <c r="F45" s="29">
        <f t="shared" si="3"/>
        <v>18975</v>
      </c>
      <c r="G45" s="30"/>
    </row>
    <row r="46" spans="1:7" ht="30" x14ac:dyDescent="0.25">
      <c r="A46" s="25" t="s">
        <v>192</v>
      </c>
      <c r="B46" s="26" t="s">
        <v>105</v>
      </c>
      <c r="C46" s="23" t="s">
        <v>62</v>
      </c>
      <c r="D46" s="32">
        <v>5</v>
      </c>
      <c r="E46" s="29">
        <v>6831</v>
      </c>
      <c r="F46" s="29">
        <f t="shared" si="3"/>
        <v>34155</v>
      </c>
      <c r="G46" s="30"/>
    </row>
    <row r="47" spans="1:7" x14ac:dyDescent="0.25">
      <c r="A47" s="25" t="s">
        <v>193</v>
      </c>
      <c r="B47" s="26" t="s">
        <v>106</v>
      </c>
      <c r="C47" s="23" t="s">
        <v>62</v>
      </c>
      <c r="D47" s="32">
        <v>10</v>
      </c>
      <c r="E47" s="29">
        <v>723</v>
      </c>
      <c r="F47" s="29">
        <f t="shared" si="3"/>
        <v>7230</v>
      </c>
      <c r="G47" s="30"/>
    </row>
    <row r="48" spans="1:7" x14ac:dyDescent="0.25">
      <c r="A48" s="50" t="s">
        <v>194</v>
      </c>
      <c r="B48" s="51" t="s">
        <v>110</v>
      </c>
      <c r="C48" s="52" t="s">
        <v>112</v>
      </c>
      <c r="D48" s="53">
        <v>326</v>
      </c>
      <c r="E48" s="54">
        <v>1124.25</v>
      </c>
      <c r="F48" s="54">
        <f t="shared" si="3"/>
        <v>366505.5</v>
      </c>
      <c r="G48" s="55"/>
    </row>
    <row r="49" spans="1:7" ht="30" x14ac:dyDescent="0.25">
      <c r="A49" s="50" t="s">
        <v>195</v>
      </c>
      <c r="B49" s="51" t="s">
        <v>111</v>
      </c>
      <c r="C49" s="52" t="s">
        <v>112</v>
      </c>
      <c r="D49" s="53">
        <v>200</v>
      </c>
      <c r="E49" s="54">
        <v>1712.7</v>
      </c>
      <c r="F49" s="54">
        <f t="shared" si="3"/>
        <v>342540</v>
      </c>
      <c r="G49" s="55"/>
    </row>
    <row r="50" spans="1:7" x14ac:dyDescent="0.25">
      <c r="A50" s="50" t="s">
        <v>196</v>
      </c>
      <c r="B50" s="51" t="s">
        <v>113</v>
      </c>
      <c r="C50" s="52" t="s">
        <v>112</v>
      </c>
      <c r="D50" s="53">
        <v>15</v>
      </c>
      <c r="E50" s="54">
        <v>1201.53</v>
      </c>
      <c r="F50" s="54">
        <f t="shared" si="3"/>
        <v>18022.95</v>
      </c>
      <c r="G50" s="55"/>
    </row>
    <row r="51" spans="1:7" x14ac:dyDescent="0.25">
      <c r="A51" s="50" t="s">
        <v>197</v>
      </c>
      <c r="B51" s="51" t="s">
        <v>115</v>
      </c>
      <c r="C51" s="52" t="s">
        <v>112</v>
      </c>
      <c r="D51" s="53">
        <v>652</v>
      </c>
      <c r="E51" s="54">
        <v>1756.8</v>
      </c>
      <c r="F51" s="54">
        <f t="shared" si="3"/>
        <v>1145433.5999999999</v>
      </c>
      <c r="G51" s="55"/>
    </row>
    <row r="52" spans="1:7" ht="20.25" customHeight="1" x14ac:dyDescent="0.25">
      <c r="A52" s="25" t="s">
        <v>198</v>
      </c>
      <c r="B52" s="34" t="s">
        <v>123</v>
      </c>
      <c r="C52" s="23" t="s">
        <v>62</v>
      </c>
      <c r="D52" s="32">
        <v>4</v>
      </c>
      <c r="E52" s="29">
        <v>4098.6000000000004</v>
      </c>
      <c r="F52" s="29">
        <f t="shared" si="3"/>
        <v>16394.400000000001</v>
      </c>
      <c r="G52" s="30"/>
    </row>
    <row r="53" spans="1:7" x14ac:dyDescent="0.25">
      <c r="A53" s="25" t="s">
        <v>199</v>
      </c>
      <c r="B53" s="26" t="s">
        <v>81</v>
      </c>
      <c r="C53" s="23" t="s">
        <v>82</v>
      </c>
      <c r="D53" s="32">
        <v>5</v>
      </c>
      <c r="E53" s="29">
        <v>99.55</v>
      </c>
      <c r="F53" s="29">
        <f t="shared" si="3"/>
        <v>497.75</v>
      </c>
      <c r="G53" s="30"/>
    </row>
    <row r="54" spans="1:7" ht="30" x14ac:dyDescent="0.25">
      <c r="A54" s="25" t="s">
        <v>200</v>
      </c>
      <c r="B54" s="26" t="s">
        <v>83</v>
      </c>
      <c r="C54" s="23" t="s">
        <v>84</v>
      </c>
      <c r="D54" s="32">
        <v>5</v>
      </c>
      <c r="E54" s="29">
        <v>8822.4</v>
      </c>
      <c r="F54" s="29">
        <f t="shared" si="3"/>
        <v>44112</v>
      </c>
      <c r="G54" s="30"/>
    </row>
    <row r="55" spans="1:7" x14ac:dyDescent="0.25">
      <c r="A55" s="25" t="s">
        <v>201</v>
      </c>
      <c r="B55" s="26" t="s">
        <v>85</v>
      </c>
      <c r="C55" s="23" t="s">
        <v>84</v>
      </c>
      <c r="D55" s="32">
        <v>3</v>
      </c>
      <c r="E55" s="29">
        <v>2087.65</v>
      </c>
      <c r="F55" s="29">
        <f t="shared" si="3"/>
        <v>6262.9500000000007</v>
      </c>
      <c r="G55" s="30"/>
    </row>
    <row r="56" spans="1:7" x14ac:dyDescent="0.25">
      <c r="A56" s="25" t="s">
        <v>202</v>
      </c>
      <c r="B56" s="26" t="s">
        <v>86</v>
      </c>
      <c r="C56" s="23" t="s">
        <v>82</v>
      </c>
      <c r="D56" s="32">
        <v>9</v>
      </c>
      <c r="E56" s="29">
        <v>726.21</v>
      </c>
      <c r="F56" s="29">
        <f t="shared" si="3"/>
        <v>6535.89</v>
      </c>
      <c r="G56" s="30"/>
    </row>
    <row r="57" spans="1:7" x14ac:dyDescent="0.25">
      <c r="A57" s="25" t="s">
        <v>203</v>
      </c>
      <c r="B57" s="26" t="s">
        <v>87</v>
      </c>
      <c r="C57" s="23" t="s">
        <v>82</v>
      </c>
      <c r="D57" s="32">
        <v>7</v>
      </c>
      <c r="E57" s="29">
        <v>111.49</v>
      </c>
      <c r="F57" s="29">
        <f t="shared" si="3"/>
        <v>780.43</v>
      </c>
      <c r="G57" s="30"/>
    </row>
    <row r="58" spans="1:7" x14ac:dyDescent="0.25">
      <c r="A58" s="25" t="s">
        <v>204</v>
      </c>
      <c r="B58" s="26" t="s">
        <v>88</v>
      </c>
      <c r="C58" s="23" t="s">
        <v>82</v>
      </c>
      <c r="D58" s="32">
        <v>1</v>
      </c>
      <c r="E58" s="29">
        <v>481.36</v>
      </c>
      <c r="F58" s="29">
        <f t="shared" si="3"/>
        <v>481.36</v>
      </c>
      <c r="G58" s="30"/>
    </row>
    <row r="59" spans="1:7" x14ac:dyDescent="0.25">
      <c r="A59" s="25" t="s">
        <v>205</v>
      </c>
      <c r="B59" s="34" t="s">
        <v>89</v>
      </c>
      <c r="C59" s="23" t="s">
        <v>82</v>
      </c>
      <c r="D59" s="32">
        <v>14</v>
      </c>
      <c r="E59" s="29">
        <v>581.78</v>
      </c>
      <c r="F59" s="29">
        <f t="shared" si="3"/>
        <v>8144.92</v>
      </c>
      <c r="G59" s="30"/>
    </row>
    <row r="60" spans="1:7" x14ac:dyDescent="0.25">
      <c r="A60" s="25" t="s">
        <v>206</v>
      </c>
      <c r="B60" s="26" t="s">
        <v>90</v>
      </c>
      <c r="C60" s="23" t="s">
        <v>82</v>
      </c>
      <c r="D60" s="32">
        <v>4</v>
      </c>
      <c r="E60" s="29">
        <v>911.76</v>
      </c>
      <c r="F60" s="29">
        <f t="shared" si="3"/>
        <v>3647.04</v>
      </c>
      <c r="G60" s="30"/>
    </row>
    <row r="61" spans="1:7" x14ac:dyDescent="0.25">
      <c r="A61" s="25" t="s">
        <v>207</v>
      </c>
      <c r="B61" s="26" t="s">
        <v>125</v>
      </c>
      <c r="C61" s="23" t="s">
        <v>82</v>
      </c>
      <c r="D61" s="32">
        <v>1</v>
      </c>
      <c r="E61" s="29">
        <v>591.67999999999995</v>
      </c>
      <c r="F61" s="29">
        <f t="shared" si="3"/>
        <v>591.67999999999995</v>
      </c>
      <c r="G61" s="30"/>
    </row>
    <row r="62" spans="1:7" ht="30" x14ac:dyDescent="0.25">
      <c r="A62" s="25" t="s">
        <v>208</v>
      </c>
      <c r="B62" s="26" t="s">
        <v>91</v>
      </c>
      <c r="C62" s="23" t="s">
        <v>82</v>
      </c>
      <c r="D62" s="32">
        <v>2</v>
      </c>
      <c r="E62" s="29">
        <v>458.64</v>
      </c>
      <c r="F62" s="29">
        <f t="shared" si="3"/>
        <v>917.28</v>
      </c>
      <c r="G62" s="30"/>
    </row>
    <row r="63" spans="1:7" x14ac:dyDescent="0.25">
      <c r="A63" s="25" t="s">
        <v>209</v>
      </c>
      <c r="B63" s="26" t="s">
        <v>92</v>
      </c>
      <c r="C63" s="23" t="s">
        <v>82</v>
      </c>
      <c r="D63" s="32">
        <v>1</v>
      </c>
      <c r="E63" s="29">
        <v>291.8</v>
      </c>
      <c r="F63" s="29">
        <f t="shared" si="3"/>
        <v>291.8</v>
      </c>
      <c r="G63" s="30"/>
    </row>
    <row r="64" spans="1:7" x14ac:dyDescent="0.25">
      <c r="A64" s="25" t="s">
        <v>210</v>
      </c>
      <c r="B64" s="26" t="s">
        <v>93</v>
      </c>
      <c r="C64" s="23" t="s">
        <v>82</v>
      </c>
      <c r="D64" s="32">
        <v>7</v>
      </c>
      <c r="E64" s="29">
        <v>641.82000000000005</v>
      </c>
      <c r="F64" s="29">
        <f t="shared" si="3"/>
        <v>4492.7400000000007</v>
      </c>
      <c r="G64" s="30"/>
    </row>
    <row r="65" spans="1:7" x14ac:dyDescent="0.25">
      <c r="A65" s="25" t="s">
        <v>211</v>
      </c>
      <c r="B65" s="26" t="s">
        <v>94</v>
      </c>
      <c r="C65" s="23" t="s">
        <v>82</v>
      </c>
      <c r="D65" s="32">
        <v>2</v>
      </c>
      <c r="E65" s="29">
        <v>378.71</v>
      </c>
      <c r="F65" s="29">
        <f t="shared" si="3"/>
        <v>757.42</v>
      </c>
      <c r="G65" s="30"/>
    </row>
    <row r="66" spans="1:7" x14ac:dyDescent="0.25">
      <c r="A66" s="25" t="s">
        <v>212</v>
      </c>
      <c r="B66" s="26" t="s">
        <v>95</v>
      </c>
      <c r="C66" s="23" t="s">
        <v>82</v>
      </c>
      <c r="D66" s="32">
        <v>1</v>
      </c>
      <c r="E66" s="29">
        <v>721.18</v>
      </c>
      <c r="F66" s="29">
        <f t="shared" si="3"/>
        <v>721.18</v>
      </c>
      <c r="G66" s="30"/>
    </row>
    <row r="67" spans="1:7" x14ac:dyDescent="0.25">
      <c r="A67" s="25" t="s">
        <v>213</v>
      </c>
      <c r="B67" s="34" t="s">
        <v>96</v>
      </c>
      <c r="C67" s="23" t="s">
        <v>82</v>
      </c>
      <c r="D67" s="32">
        <f>41.2+41.2+57.6</f>
        <v>140</v>
      </c>
      <c r="E67" s="29">
        <v>239.74</v>
      </c>
      <c r="F67" s="29">
        <f t="shared" si="3"/>
        <v>33563.599999999999</v>
      </c>
      <c r="G67" s="30"/>
    </row>
    <row r="68" spans="1:7" x14ac:dyDescent="0.25">
      <c r="A68" s="25" t="s">
        <v>214</v>
      </c>
      <c r="B68" s="34" t="s">
        <v>107</v>
      </c>
      <c r="C68" s="23" t="s">
        <v>82</v>
      </c>
      <c r="D68" s="32">
        <v>1</v>
      </c>
      <c r="E68" s="29">
        <v>1042.5999999999999</v>
      </c>
      <c r="F68" s="29">
        <f t="shared" si="3"/>
        <v>1042.5999999999999</v>
      </c>
      <c r="G68" s="30"/>
    </row>
    <row r="69" spans="1:7" x14ac:dyDescent="0.25">
      <c r="A69" s="25" t="s">
        <v>215</v>
      </c>
      <c r="B69" s="34" t="s">
        <v>114</v>
      </c>
      <c r="C69" s="23" t="s">
        <v>82</v>
      </c>
      <c r="D69" s="32">
        <v>1</v>
      </c>
      <c r="E69" s="29">
        <v>723.96</v>
      </c>
      <c r="F69" s="29">
        <f t="shared" si="3"/>
        <v>723.96</v>
      </c>
      <c r="G69" s="30"/>
    </row>
    <row r="70" spans="1:7" x14ac:dyDescent="0.25">
      <c r="A70" s="25" t="s">
        <v>216</v>
      </c>
      <c r="B70" s="26" t="s">
        <v>97</v>
      </c>
      <c r="C70" s="23" t="s">
        <v>82</v>
      </c>
      <c r="D70" s="32">
        <v>320</v>
      </c>
      <c r="E70" s="29">
        <v>22.82</v>
      </c>
      <c r="F70" s="29">
        <f t="shared" si="3"/>
        <v>7302.4</v>
      </c>
      <c r="G70" s="30"/>
    </row>
    <row r="71" spans="1:7" x14ac:dyDescent="0.25">
      <c r="A71" s="25" t="s">
        <v>217</v>
      </c>
      <c r="B71" s="26" t="s">
        <v>98</v>
      </c>
      <c r="C71" s="23" t="s">
        <v>82</v>
      </c>
      <c r="D71" s="32">
        <v>140</v>
      </c>
      <c r="E71" s="29">
        <v>39.97</v>
      </c>
      <c r="F71" s="29">
        <f t="shared" si="3"/>
        <v>5595.8</v>
      </c>
      <c r="G71" s="30"/>
    </row>
    <row r="72" spans="1:7" x14ac:dyDescent="0.25">
      <c r="A72" s="25" t="s">
        <v>218</v>
      </c>
      <c r="B72" s="26" t="s">
        <v>99</v>
      </c>
      <c r="C72" s="23" t="s">
        <v>82</v>
      </c>
      <c r="D72" s="32">
        <v>4</v>
      </c>
      <c r="E72" s="29">
        <v>260.82</v>
      </c>
      <c r="F72" s="29">
        <f t="shared" si="3"/>
        <v>1043.28</v>
      </c>
      <c r="G72" s="30"/>
    </row>
    <row r="73" spans="1:7" ht="45" x14ac:dyDescent="0.25">
      <c r="A73" s="25" t="s">
        <v>225</v>
      </c>
      <c r="B73" s="26" t="s">
        <v>100</v>
      </c>
      <c r="C73" s="23" t="s">
        <v>82</v>
      </c>
      <c r="D73" s="32">
        <v>4</v>
      </c>
      <c r="E73" s="29">
        <v>53.18</v>
      </c>
      <c r="F73" s="29">
        <f t="shared" si="3"/>
        <v>212.72</v>
      </c>
      <c r="G73" s="30"/>
    </row>
    <row r="74" spans="1:7" x14ac:dyDescent="0.25">
      <c r="A74" s="25" t="s">
        <v>226</v>
      </c>
      <c r="B74" s="26" t="s">
        <v>108</v>
      </c>
      <c r="C74" s="23" t="s">
        <v>82</v>
      </c>
      <c r="D74" s="32">
        <v>1</v>
      </c>
      <c r="E74" s="29">
        <v>291.07</v>
      </c>
      <c r="F74" s="29">
        <f t="shared" si="3"/>
        <v>291.07</v>
      </c>
      <c r="G74" s="30"/>
    </row>
    <row r="75" spans="1:7" x14ac:dyDescent="0.25">
      <c r="A75" s="25" t="s">
        <v>227</v>
      </c>
      <c r="B75" s="26" t="s">
        <v>109</v>
      </c>
      <c r="C75" s="23" t="s">
        <v>82</v>
      </c>
      <c r="D75" s="32">
        <v>7</v>
      </c>
      <c r="E75" s="29">
        <v>658.33</v>
      </c>
      <c r="F75" s="29">
        <f t="shared" si="3"/>
        <v>4608.3100000000004</v>
      </c>
      <c r="G75" s="30"/>
    </row>
    <row r="76" spans="1:7" ht="45" x14ac:dyDescent="0.25">
      <c r="A76" s="25" t="s">
        <v>228</v>
      </c>
      <c r="B76" s="26" t="s">
        <v>100</v>
      </c>
      <c r="C76" s="23" t="s">
        <v>82</v>
      </c>
      <c r="D76" s="32">
        <v>10</v>
      </c>
      <c r="E76" s="29">
        <v>63.32</v>
      </c>
      <c r="F76" s="29">
        <f t="shared" si="3"/>
        <v>633.20000000000005</v>
      </c>
      <c r="G76" s="30"/>
    </row>
    <row r="77" spans="1:7" x14ac:dyDescent="0.25">
      <c r="A77" s="25" t="s">
        <v>229</v>
      </c>
      <c r="B77" s="26" t="s">
        <v>116</v>
      </c>
      <c r="C77" s="23" t="s">
        <v>82</v>
      </c>
      <c r="D77" s="32">
        <v>1</v>
      </c>
      <c r="E77" s="29">
        <v>511.14</v>
      </c>
      <c r="F77" s="29">
        <f t="shared" si="3"/>
        <v>511.14</v>
      </c>
      <c r="G77" s="30"/>
    </row>
    <row r="78" spans="1:7" x14ac:dyDescent="0.25">
      <c r="A78" s="25" t="s">
        <v>230</v>
      </c>
      <c r="B78" s="26" t="s">
        <v>124</v>
      </c>
      <c r="C78" s="23" t="s">
        <v>82</v>
      </c>
      <c r="D78" s="32">
        <v>2</v>
      </c>
      <c r="E78" s="29">
        <v>2207.94</v>
      </c>
      <c r="F78" s="29">
        <f t="shared" si="3"/>
        <v>4415.88</v>
      </c>
      <c r="G78" s="30"/>
    </row>
    <row r="79" spans="1:7" x14ac:dyDescent="0.25">
      <c r="A79" s="25" t="s">
        <v>231</v>
      </c>
      <c r="B79" s="26" t="s">
        <v>117</v>
      </c>
      <c r="C79" s="23" t="s">
        <v>82</v>
      </c>
      <c r="D79" s="32">
        <v>2</v>
      </c>
      <c r="E79" s="29">
        <v>1633.63</v>
      </c>
      <c r="F79" s="29">
        <f t="shared" si="3"/>
        <v>3267.26</v>
      </c>
      <c r="G79" s="30"/>
    </row>
    <row r="80" spans="1:7" x14ac:dyDescent="0.25">
      <c r="A80" s="25" t="s">
        <v>232</v>
      </c>
      <c r="B80" s="26" t="s">
        <v>118</v>
      </c>
      <c r="C80" s="23" t="s">
        <v>82</v>
      </c>
      <c r="D80" s="32">
        <v>1</v>
      </c>
      <c r="E80" s="29">
        <v>1158.72</v>
      </c>
      <c r="F80" s="29">
        <f t="shared" si="3"/>
        <v>1158.72</v>
      </c>
      <c r="G80" s="30"/>
    </row>
    <row r="81" spans="1:7" x14ac:dyDescent="0.25">
      <c r="A81" s="25" t="s">
        <v>233</v>
      </c>
      <c r="B81" s="26" t="s">
        <v>88</v>
      </c>
      <c r="C81" s="23" t="s">
        <v>82</v>
      </c>
      <c r="D81" s="32">
        <v>7</v>
      </c>
      <c r="E81" s="29">
        <v>656.17</v>
      </c>
      <c r="F81" s="29">
        <f t="shared" si="3"/>
        <v>4593.1899999999996</v>
      </c>
      <c r="G81" s="30"/>
    </row>
    <row r="82" spans="1:7" x14ac:dyDescent="0.25">
      <c r="A82" s="25" t="s">
        <v>234</v>
      </c>
      <c r="B82" s="26" t="s">
        <v>119</v>
      </c>
      <c r="C82" s="23" t="s">
        <v>82</v>
      </c>
      <c r="D82" s="32">
        <v>2</v>
      </c>
      <c r="E82" s="29">
        <v>2746.78</v>
      </c>
      <c r="F82" s="29">
        <f t="shared" si="3"/>
        <v>5493.56</v>
      </c>
      <c r="G82" s="30"/>
    </row>
    <row r="83" spans="1:7" x14ac:dyDescent="0.25">
      <c r="A83" s="25" t="s">
        <v>235</v>
      </c>
      <c r="B83" s="26" t="s">
        <v>120</v>
      </c>
      <c r="C83" s="23" t="s">
        <v>82</v>
      </c>
      <c r="D83" s="32">
        <v>1</v>
      </c>
      <c r="E83" s="29">
        <v>361.32</v>
      </c>
      <c r="F83" s="29">
        <f t="shared" si="3"/>
        <v>361.32</v>
      </c>
      <c r="G83" s="30"/>
    </row>
    <row r="84" spans="1:7" ht="30" x14ac:dyDescent="0.25">
      <c r="A84" s="25" t="s">
        <v>236</v>
      </c>
      <c r="B84" s="26" t="s">
        <v>121</v>
      </c>
      <c r="C84" s="23" t="s">
        <v>82</v>
      </c>
      <c r="D84" s="32">
        <v>1</v>
      </c>
      <c r="E84" s="29">
        <v>870.51</v>
      </c>
      <c r="F84" s="29">
        <f t="shared" si="3"/>
        <v>870.51</v>
      </c>
      <c r="G84" s="30"/>
    </row>
    <row r="85" spans="1:7" ht="30" x14ac:dyDescent="0.25">
      <c r="A85" s="25" t="s">
        <v>237</v>
      </c>
      <c r="B85" s="26" t="s">
        <v>129</v>
      </c>
      <c r="C85" s="23" t="s">
        <v>82</v>
      </c>
      <c r="D85" s="32">
        <v>1</v>
      </c>
      <c r="E85" s="29">
        <v>661.37</v>
      </c>
      <c r="F85" s="29">
        <f t="shared" si="3"/>
        <v>661.37</v>
      </c>
      <c r="G85" s="30"/>
    </row>
    <row r="86" spans="1:7" x14ac:dyDescent="0.25">
      <c r="A86" s="25" t="s">
        <v>238</v>
      </c>
      <c r="B86" s="26" t="s">
        <v>122</v>
      </c>
      <c r="C86" s="23" t="s">
        <v>82</v>
      </c>
      <c r="D86" s="32">
        <v>4</v>
      </c>
      <c r="E86" s="29">
        <v>125.12</v>
      </c>
      <c r="F86" s="29">
        <f t="shared" si="3"/>
        <v>500.48</v>
      </c>
      <c r="G86" s="30"/>
    </row>
    <row r="87" spans="1:7" ht="30" x14ac:dyDescent="0.25">
      <c r="A87" s="25" t="s">
        <v>239</v>
      </c>
      <c r="B87" s="26" t="s">
        <v>126</v>
      </c>
      <c r="C87" s="23" t="s">
        <v>82</v>
      </c>
      <c r="D87" s="32">
        <v>4</v>
      </c>
      <c r="E87" s="29">
        <v>142.88</v>
      </c>
      <c r="F87" s="29">
        <f t="shared" si="3"/>
        <v>571.52</v>
      </c>
      <c r="G87" s="30"/>
    </row>
    <row r="88" spans="1:7" x14ac:dyDescent="0.25">
      <c r="A88" s="25" t="s">
        <v>240</v>
      </c>
      <c r="B88" s="26" t="s">
        <v>127</v>
      </c>
      <c r="C88" s="23" t="s">
        <v>82</v>
      </c>
      <c r="D88" s="32">
        <v>1</v>
      </c>
      <c r="E88" s="29">
        <v>578.38</v>
      </c>
      <c r="F88" s="29">
        <f t="shared" si="3"/>
        <v>578.38</v>
      </c>
      <c r="G88" s="30"/>
    </row>
    <row r="89" spans="1:7" x14ac:dyDescent="0.25">
      <c r="A89" s="25" t="s">
        <v>241</v>
      </c>
      <c r="B89" s="26" t="s">
        <v>128</v>
      </c>
      <c r="C89" s="23" t="s">
        <v>82</v>
      </c>
      <c r="D89" s="32">
        <v>1</v>
      </c>
      <c r="E89" s="29">
        <v>243.41</v>
      </c>
      <c r="F89" s="29">
        <f t="shared" si="3"/>
        <v>243.41</v>
      </c>
      <c r="G89" s="30"/>
    </row>
    <row r="90" spans="1:7" x14ac:dyDescent="0.25">
      <c r="A90" s="25" t="s">
        <v>242</v>
      </c>
      <c r="B90" s="26" t="s">
        <v>130</v>
      </c>
      <c r="C90" s="23" t="s">
        <v>82</v>
      </c>
      <c r="D90" s="32">
        <v>1</v>
      </c>
      <c r="E90" s="29">
        <v>2585.33</v>
      </c>
      <c r="F90" s="29">
        <f t="shared" si="3"/>
        <v>2585.33</v>
      </c>
      <c r="G90" s="30"/>
    </row>
    <row r="91" spans="1:7" x14ac:dyDescent="0.25">
      <c r="A91" s="25" t="s">
        <v>243</v>
      </c>
      <c r="B91" s="26" t="s">
        <v>131</v>
      </c>
      <c r="C91" s="23" t="s">
        <v>82</v>
      </c>
      <c r="D91" s="32">
        <v>1</v>
      </c>
      <c r="E91" s="29">
        <v>1747.55</v>
      </c>
      <c r="F91" s="29">
        <f t="shared" si="3"/>
        <v>1747.55</v>
      </c>
      <c r="G91" s="30"/>
    </row>
    <row r="92" spans="1:7" ht="18" customHeight="1" x14ac:dyDescent="0.25">
      <c r="A92" s="31" t="s">
        <v>159</v>
      </c>
      <c r="B92" s="41" t="s">
        <v>132</v>
      </c>
      <c r="C92" s="23"/>
      <c r="D92" s="32"/>
      <c r="E92" s="40"/>
      <c r="F92" s="40"/>
      <c r="G92" s="30"/>
    </row>
    <row r="93" spans="1:7" ht="30" customHeight="1" x14ac:dyDescent="0.25">
      <c r="A93" s="25" t="s">
        <v>219</v>
      </c>
      <c r="B93" s="26" t="s">
        <v>134</v>
      </c>
      <c r="C93" s="23" t="s">
        <v>62</v>
      </c>
      <c r="D93" s="32">
        <v>5</v>
      </c>
      <c r="E93" s="29">
        <v>4318.6000000000004</v>
      </c>
      <c r="F93" s="29">
        <f t="shared" si="3"/>
        <v>21593</v>
      </c>
      <c r="G93" s="30"/>
    </row>
    <row r="94" spans="1:7" ht="18" customHeight="1" x14ac:dyDescent="0.25">
      <c r="A94" s="25" t="s">
        <v>220</v>
      </c>
      <c r="B94" s="26" t="s">
        <v>136</v>
      </c>
      <c r="C94" s="23" t="s">
        <v>62</v>
      </c>
      <c r="D94" s="32">
        <v>5</v>
      </c>
      <c r="E94" s="29">
        <v>619.29999999999995</v>
      </c>
      <c r="F94" s="29">
        <f t="shared" ref="F94:F98" si="4">D94*E94</f>
        <v>3096.5</v>
      </c>
      <c r="G94" s="30"/>
    </row>
    <row r="95" spans="1:7" ht="18" customHeight="1" x14ac:dyDescent="0.25">
      <c r="A95" s="25" t="s">
        <v>221</v>
      </c>
      <c r="B95" s="26" t="s">
        <v>137</v>
      </c>
      <c r="C95" s="23" t="s">
        <v>62</v>
      </c>
      <c r="D95" s="32">
        <v>5</v>
      </c>
      <c r="E95" s="29">
        <v>11942.7</v>
      </c>
      <c r="F95" s="29">
        <f t="shared" si="4"/>
        <v>59713.5</v>
      </c>
      <c r="G95" s="30"/>
    </row>
    <row r="96" spans="1:7" ht="30" x14ac:dyDescent="0.25">
      <c r="A96" s="25" t="s">
        <v>244</v>
      </c>
      <c r="B96" s="26" t="s">
        <v>126</v>
      </c>
      <c r="C96" s="23" t="s">
        <v>82</v>
      </c>
      <c r="D96" s="32">
        <v>15</v>
      </c>
      <c r="E96" s="29">
        <v>142.88</v>
      </c>
      <c r="F96" s="29">
        <f t="shared" si="4"/>
        <v>2143.1999999999998</v>
      </c>
      <c r="G96" s="30"/>
    </row>
    <row r="97" spans="1:7" x14ac:dyDescent="0.25">
      <c r="A97" s="25" t="s">
        <v>245</v>
      </c>
      <c r="B97" s="26" t="s">
        <v>133</v>
      </c>
      <c r="C97" s="23" t="s">
        <v>82</v>
      </c>
      <c r="D97" s="32">
        <v>5</v>
      </c>
      <c r="E97" s="29">
        <v>22.7</v>
      </c>
      <c r="F97" s="29">
        <f t="shared" si="4"/>
        <v>113.5</v>
      </c>
      <c r="G97" s="30"/>
    </row>
    <row r="98" spans="1:7" ht="30" x14ac:dyDescent="0.25">
      <c r="A98" s="25" t="s">
        <v>246</v>
      </c>
      <c r="B98" s="26" t="s">
        <v>135</v>
      </c>
      <c r="C98" s="23" t="s">
        <v>64</v>
      </c>
      <c r="D98" s="32">
        <v>5</v>
      </c>
      <c r="E98" s="29">
        <v>117.5</v>
      </c>
      <c r="F98" s="29">
        <f t="shared" si="4"/>
        <v>587.5</v>
      </c>
      <c r="G98" s="30"/>
    </row>
    <row r="99" spans="1:7" x14ac:dyDescent="0.25">
      <c r="A99" s="63" t="s">
        <v>141</v>
      </c>
      <c r="B99" s="64"/>
      <c r="C99" s="64"/>
      <c r="D99" s="64"/>
      <c r="E99" s="65"/>
      <c r="F99" s="42">
        <f>SUM(F20:F98)</f>
        <v>3132332.65</v>
      </c>
      <c r="G99" s="30"/>
    </row>
    <row r="100" spans="1:7" x14ac:dyDescent="0.25">
      <c r="A100" s="60" t="s">
        <v>142</v>
      </c>
      <c r="B100" s="61"/>
      <c r="C100" s="61"/>
      <c r="D100" s="61"/>
      <c r="E100" s="61"/>
      <c r="F100" s="61"/>
      <c r="G100" s="62"/>
    </row>
    <row r="101" spans="1:7" ht="30" x14ac:dyDescent="0.25">
      <c r="A101" s="31" t="s">
        <v>158</v>
      </c>
      <c r="B101" s="34" t="s">
        <v>138</v>
      </c>
      <c r="C101" s="23" t="s">
        <v>5</v>
      </c>
      <c r="D101" s="23"/>
      <c r="E101" s="23"/>
      <c r="F101" s="29"/>
      <c r="G101" s="30"/>
    </row>
    <row r="102" spans="1:7" x14ac:dyDescent="0.25">
      <c r="A102" s="25" t="s">
        <v>247</v>
      </c>
      <c r="B102" s="34" t="s">
        <v>39</v>
      </c>
      <c r="C102" s="23" t="s">
        <v>5</v>
      </c>
      <c r="D102" s="23">
        <v>8</v>
      </c>
      <c r="E102" s="23">
        <v>3277</v>
      </c>
      <c r="F102" s="29">
        <f>D102*E102</f>
        <v>26216</v>
      </c>
      <c r="G102" s="30"/>
    </row>
    <row r="103" spans="1:7" x14ac:dyDescent="0.25">
      <c r="A103" s="25" t="s">
        <v>248</v>
      </c>
      <c r="B103" s="34" t="s">
        <v>43</v>
      </c>
      <c r="C103" s="23" t="s">
        <v>5</v>
      </c>
      <c r="D103" s="23">
        <v>40</v>
      </c>
      <c r="E103" s="23">
        <v>4325</v>
      </c>
      <c r="F103" s="29">
        <f t="shared" ref="F103:F105" si="5">D103*E103</f>
        <v>173000</v>
      </c>
      <c r="G103" s="30"/>
    </row>
    <row r="104" spans="1:7" x14ac:dyDescent="0.25">
      <c r="A104" s="25" t="s">
        <v>249</v>
      </c>
      <c r="B104" s="34" t="s">
        <v>44</v>
      </c>
      <c r="C104" s="23" t="s">
        <v>5</v>
      </c>
      <c r="D104" s="23">
        <v>32</v>
      </c>
      <c r="E104" s="23">
        <v>3986</v>
      </c>
      <c r="F104" s="29">
        <f t="shared" si="5"/>
        <v>127552</v>
      </c>
      <c r="G104" s="30"/>
    </row>
    <row r="105" spans="1:7" x14ac:dyDescent="0.25">
      <c r="A105" s="31" t="s">
        <v>250</v>
      </c>
      <c r="B105" s="34" t="s">
        <v>46</v>
      </c>
      <c r="C105" s="23" t="s">
        <v>5</v>
      </c>
      <c r="D105" s="23">
        <v>3</v>
      </c>
      <c r="E105" s="23">
        <v>4738</v>
      </c>
      <c r="F105" s="29">
        <f t="shared" si="5"/>
        <v>14214</v>
      </c>
      <c r="G105" s="30"/>
    </row>
    <row r="106" spans="1:7" ht="16.5" customHeight="1" x14ac:dyDescent="0.25">
      <c r="A106" s="43">
        <f>A105+1</f>
        <v>9</v>
      </c>
      <c r="B106" s="28" t="s">
        <v>47</v>
      </c>
      <c r="C106" s="23" t="s">
        <v>5</v>
      </c>
      <c r="D106" s="23">
        <v>8</v>
      </c>
      <c r="E106" s="23">
        <v>4738</v>
      </c>
      <c r="F106" s="29">
        <f>D106*E106</f>
        <v>37904</v>
      </c>
      <c r="G106" s="30"/>
    </row>
    <row r="107" spans="1:7" ht="30" x14ac:dyDescent="0.25">
      <c r="A107" s="43">
        <f t="shared" ref="A107:A109" si="6">A106+1</f>
        <v>10</v>
      </c>
      <c r="B107" s="34" t="s">
        <v>6</v>
      </c>
      <c r="C107" s="23" t="s">
        <v>5</v>
      </c>
      <c r="D107" s="23">
        <v>8</v>
      </c>
      <c r="E107" s="23">
        <v>5527</v>
      </c>
      <c r="F107" s="29">
        <f t="shared" ref="F107" si="7">D107*E107</f>
        <v>44216</v>
      </c>
      <c r="G107" s="30"/>
    </row>
    <row r="108" spans="1:7" ht="18" customHeight="1" x14ac:dyDescent="0.25">
      <c r="A108" s="43">
        <f t="shared" si="6"/>
        <v>11</v>
      </c>
      <c r="B108" s="34" t="s">
        <v>151</v>
      </c>
      <c r="C108" s="23" t="s">
        <v>4</v>
      </c>
      <c r="D108" s="23"/>
      <c r="E108" s="23"/>
      <c r="F108" s="29">
        <f>(F107+F106+F105+F104+F103+F102)*13%</f>
        <v>55003.26</v>
      </c>
      <c r="G108" s="30"/>
    </row>
    <row r="109" spans="1:7" ht="21.75" customHeight="1" x14ac:dyDescent="0.25">
      <c r="A109" s="43">
        <f t="shared" si="6"/>
        <v>12</v>
      </c>
      <c r="B109" s="34" t="s">
        <v>152</v>
      </c>
      <c r="C109" s="23" t="s">
        <v>4</v>
      </c>
      <c r="D109" s="24"/>
      <c r="E109" s="24"/>
      <c r="F109" s="29">
        <f>(F107+F106+F105+F104+F103+F102)*30.9%</f>
        <v>130738.518</v>
      </c>
      <c r="G109" s="30"/>
    </row>
    <row r="110" spans="1:7" ht="25.5" customHeight="1" x14ac:dyDescent="0.25">
      <c r="A110" s="63" t="s">
        <v>143</v>
      </c>
      <c r="B110" s="64"/>
      <c r="C110" s="64"/>
      <c r="D110" s="64"/>
      <c r="E110" s="65"/>
      <c r="F110" s="30">
        <f>SUM(F102:F109)</f>
        <v>608843.77800000005</v>
      </c>
      <c r="G110" s="30"/>
    </row>
    <row r="111" spans="1:7" ht="19.5" customHeight="1" x14ac:dyDescent="0.25">
      <c r="A111" s="60" t="s">
        <v>153</v>
      </c>
      <c r="B111" s="61"/>
      <c r="C111" s="61"/>
      <c r="D111" s="61"/>
      <c r="E111" s="61"/>
      <c r="F111" s="61"/>
      <c r="G111" s="62"/>
    </row>
    <row r="112" spans="1:7" s="22" customFormat="1" ht="16.5" customHeight="1" x14ac:dyDescent="0.25">
      <c r="A112" s="31" t="s">
        <v>251</v>
      </c>
      <c r="B112" s="28" t="s">
        <v>52</v>
      </c>
      <c r="C112" s="23" t="s">
        <v>4</v>
      </c>
      <c r="D112" s="23"/>
      <c r="E112" s="23"/>
      <c r="F112" s="44"/>
      <c r="G112" s="30"/>
    </row>
    <row r="113" spans="1:7" ht="20.25" customHeight="1" x14ac:dyDescent="0.25">
      <c r="A113" s="43">
        <f>A112+1</f>
        <v>14</v>
      </c>
      <c r="B113" s="37" t="s">
        <v>155</v>
      </c>
      <c r="C113" s="23" t="s">
        <v>5</v>
      </c>
      <c r="D113" s="23">
        <f>D104+D103+D102</f>
        <v>80</v>
      </c>
      <c r="E113" s="23">
        <v>320</v>
      </c>
      <c r="F113" s="36">
        <f>E113*D113</f>
        <v>25600</v>
      </c>
      <c r="G113" s="30"/>
    </row>
    <row r="114" spans="1:7" ht="57.75" customHeight="1" x14ac:dyDescent="0.25">
      <c r="A114" s="43">
        <f t="shared" ref="A114:A122" si="8">A113+1</f>
        <v>15</v>
      </c>
      <c r="B114" s="37" t="s">
        <v>222</v>
      </c>
      <c r="C114" s="23"/>
      <c r="D114" s="23"/>
      <c r="E114" s="23"/>
      <c r="F114" s="36">
        <v>8000</v>
      </c>
      <c r="G114" s="30"/>
    </row>
    <row r="115" spans="1:7" s="22" customFormat="1" ht="16.5" customHeight="1" x14ac:dyDescent="0.25">
      <c r="A115" s="43">
        <f t="shared" si="8"/>
        <v>16</v>
      </c>
      <c r="B115" s="35" t="s">
        <v>8</v>
      </c>
      <c r="C115" s="23" t="s">
        <v>4</v>
      </c>
      <c r="D115" s="23"/>
      <c r="E115" s="23"/>
      <c r="F115" s="36">
        <v>30000</v>
      </c>
      <c r="G115" s="30"/>
    </row>
    <row r="116" spans="1:7" ht="60" customHeight="1" x14ac:dyDescent="0.25">
      <c r="A116" s="43">
        <f t="shared" si="8"/>
        <v>17</v>
      </c>
      <c r="B116" s="37" t="s">
        <v>256</v>
      </c>
      <c r="C116" s="23"/>
      <c r="D116" s="23"/>
      <c r="E116" s="23"/>
      <c r="F116" s="36">
        <f>(F102+F103+F104)*1%</f>
        <v>3267.6800000000003</v>
      </c>
      <c r="G116" s="30"/>
    </row>
    <row r="117" spans="1:7" ht="19.5" customHeight="1" x14ac:dyDescent="0.25">
      <c r="A117" s="43">
        <f t="shared" si="8"/>
        <v>18</v>
      </c>
      <c r="B117" s="37" t="s">
        <v>223</v>
      </c>
      <c r="C117" s="23"/>
      <c r="D117" s="23"/>
      <c r="E117" s="23"/>
      <c r="F117" s="36">
        <v>20000</v>
      </c>
      <c r="G117" s="30"/>
    </row>
    <row r="118" spans="1:7" ht="19.5" customHeight="1" x14ac:dyDescent="0.25">
      <c r="A118" s="43">
        <f t="shared" si="8"/>
        <v>19</v>
      </c>
      <c r="B118" s="28" t="s">
        <v>9</v>
      </c>
      <c r="C118" s="23" t="s">
        <v>4</v>
      </c>
      <c r="D118" s="23"/>
      <c r="E118" s="23"/>
      <c r="F118" s="36">
        <v>23720</v>
      </c>
      <c r="G118" s="30"/>
    </row>
    <row r="119" spans="1:7" ht="45" x14ac:dyDescent="0.25">
      <c r="A119" s="43">
        <f t="shared" si="8"/>
        <v>20</v>
      </c>
      <c r="B119" s="28" t="s">
        <v>10</v>
      </c>
      <c r="C119" s="23" t="s">
        <v>4</v>
      </c>
      <c r="D119" s="23"/>
      <c r="E119" s="23"/>
      <c r="F119" s="36">
        <f>(F102+F103+F104)*0.85%</f>
        <v>2777.5280000000002</v>
      </c>
      <c r="G119" s="30"/>
    </row>
    <row r="120" spans="1:7" ht="47.25" customHeight="1" x14ac:dyDescent="0.25">
      <c r="A120" s="43">
        <f t="shared" si="8"/>
        <v>21</v>
      </c>
      <c r="B120" s="35" t="s">
        <v>255</v>
      </c>
      <c r="C120" s="23" t="s">
        <v>4</v>
      </c>
      <c r="D120" s="23"/>
      <c r="E120" s="23"/>
      <c r="F120" s="36">
        <f>(F107+F106+F105+F104+F103+F102)*10%</f>
        <v>42310.200000000004</v>
      </c>
      <c r="G120" s="30"/>
    </row>
    <row r="121" spans="1:7" ht="16.5" customHeight="1" x14ac:dyDescent="0.25">
      <c r="A121" s="43">
        <f t="shared" si="8"/>
        <v>22</v>
      </c>
      <c r="B121" s="26" t="s">
        <v>48</v>
      </c>
      <c r="C121" s="23" t="s">
        <v>4</v>
      </c>
      <c r="D121" s="23"/>
      <c r="E121" s="23"/>
      <c r="F121" s="36">
        <v>3000</v>
      </c>
      <c r="G121" s="30"/>
    </row>
    <row r="122" spans="1:7" ht="18" customHeight="1" x14ac:dyDescent="0.25">
      <c r="A122" s="43">
        <f t="shared" si="8"/>
        <v>23</v>
      </c>
      <c r="B122" s="37" t="s">
        <v>154</v>
      </c>
      <c r="C122" s="23" t="s">
        <v>4</v>
      </c>
      <c r="D122" s="23"/>
      <c r="E122" s="23"/>
      <c r="F122" s="36">
        <f>(F120+F110+F113)*20%</f>
        <v>135350.79560000001</v>
      </c>
      <c r="G122" s="30"/>
    </row>
    <row r="123" spans="1:7" x14ac:dyDescent="0.25">
      <c r="A123" s="45"/>
      <c r="B123" s="57" t="s">
        <v>224</v>
      </c>
      <c r="C123" s="58"/>
      <c r="D123" s="58"/>
      <c r="E123" s="59"/>
      <c r="F123" s="46">
        <f>SUM(F112:F122)</f>
        <v>294026.20360000001</v>
      </c>
      <c r="G123" s="30"/>
    </row>
    <row r="124" spans="1:7" x14ac:dyDescent="0.25">
      <c r="A124" s="45"/>
      <c r="B124" s="57" t="s">
        <v>252</v>
      </c>
      <c r="C124" s="58"/>
      <c r="D124" s="58"/>
      <c r="E124" s="59"/>
      <c r="F124" s="38">
        <f>F110+F99+F17+F123</f>
        <v>4715202.631599999</v>
      </c>
      <c r="G124" s="30"/>
    </row>
    <row r="125" spans="1:7" x14ac:dyDescent="0.25">
      <c r="A125" s="43">
        <f>A122+1</f>
        <v>24</v>
      </c>
      <c r="B125" s="37" t="s">
        <v>257</v>
      </c>
      <c r="C125" s="23" t="s">
        <v>4</v>
      </c>
      <c r="D125" s="26"/>
      <c r="E125" s="26"/>
      <c r="F125" s="36">
        <f>F124*12%</f>
        <v>565824.31579199992</v>
      </c>
      <c r="G125" s="47"/>
    </row>
    <row r="126" spans="1:7" x14ac:dyDescent="0.25">
      <c r="A126" s="45"/>
      <c r="B126" s="57" t="s">
        <v>253</v>
      </c>
      <c r="C126" s="58"/>
      <c r="D126" s="58"/>
      <c r="E126" s="59"/>
      <c r="F126" s="38">
        <f>F124+F125</f>
        <v>5281026.947391999</v>
      </c>
      <c r="G126" s="30"/>
    </row>
    <row r="127" spans="1:7" ht="16.5" customHeight="1" x14ac:dyDescent="0.25">
      <c r="A127" s="43">
        <f>A125+1</f>
        <v>25</v>
      </c>
      <c r="B127" s="28" t="s">
        <v>35</v>
      </c>
      <c r="C127" s="23" t="s">
        <v>4</v>
      </c>
      <c r="D127" s="23"/>
      <c r="E127" s="23"/>
      <c r="F127" s="39">
        <f>F126*0.02</f>
        <v>105620.53894783999</v>
      </c>
      <c r="G127" s="30"/>
    </row>
    <row r="128" spans="1:7" x14ac:dyDescent="0.25">
      <c r="A128" s="48"/>
      <c r="B128" s="57" t="s">
        <v>254</v>
      </c>
      <c r="C128" s="58"/>
      <c r="D128" s="58"/>
      <c r="E128" s="59"/>
      <c r="F128" s="38">
        <f>F126+F127</f>
        <v>5386647.4863398392</v>
      </c>
      <c r="G128" s="47"/>
    </row>
  </sheetData>
  <mergeCells count="12">
    <mergeCell ref="A2:G2"/>
    <mergeCell ref="A17:E17"/>
    <mergeCell ref="A99:E99"/>
    <mergeCell ref="A5:G5"/>
    <mergeCell ref="A18:G18"/>
    <mergeCell ref="B123:E123"/>
    <mergeCell ref="B124:E124"/>
    <mergeCell ref="B126:E126"/>
    <mergeCell ref="B128:E128"/>
    <mergeCell ref="A100:G100"/>
    <mergeCell ref="A110:E110"/>
    <mergeCell ref="A111:G11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ст-ть в смете</vt:lpstr>
      <vt:lpstr>Лист2</vt:lpstr>
      <vt:lpstr>Лист2 (2)</vt:lpstr>
      <vt:lpstr>'Лист2 (2)'!Область_печати</vt:lpstr>
      <vt:lpstr>'ст-ть в смете'!Область_печати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Анастасия</cp:lastModifiedBy>
  <cp:lastPrinted>2018-10-23T16:37:25Z</cp:lastPrinted>
  <dcterms:created xsi:type="dcterms:W3CDTF">2018-08-03T06:41:51Z</dcterms:created>
  <dcterms:modified xsi:type="dcterms:W3CDTF">2024-03-19T11:51:15Z</dcterms:modified>
</cp:coreProperties>
</file>