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ДС Кик-Шелл\"/>
    </mc:Choice>
  </mc:AlternateContent>
  <xr:revisionPtr revIDLastSave="0" documentId="13_ncr:1_{FFABF6FF-B153-4B3D-A9C9-54F6581DFEE9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с 0,83" sheetId="2" r:id="rId1"/>
    <sheet name="Лист1" sheetId="1" r:id="rId2"/>
  </sheets>
  <externalReferences>
    <externalReference r:id="rId3"/>
    <externalReference r:id="rId4"/>
    <externalReference r:id="rId5"/>
  </externalReferences>
  <definedNames>
    <definedName name="_xlnm.Print_Area" localSheetId="1">Лист1!$A$1:$G$22</definedName>
    <definedName name="_xlnm.Print_Area" localSheetId="0">'с 0,83'!$A$1:$G$22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2" l="1"/>
  <c r="E10" i="2"/>
  <c r="H12" i="2" l="1"/>
  <c r="G12" i="2"/>
  <c r="H11" i="2"/>
  <c r="H10" i="2"/>
  <c r="E12" i="2"/>
  <c r="E13" i="2" s="1"/>
  <c r="E11" i="2"/>
  <c r="F11" i="2" s="1"/>
  <c r="G11" i="2" s="1"/>
  <c r="I10" i="2"/>
  <c r="D13" i="2"/>
  <c r="I10" i="1"/>
  <c r="F12" i="2" l="1"/>
  <c r="F10" i="2"/>
  <c r="F13" i="1"/>
  <c r="F12" i="1"/>
  <c r="F11" i="1"/>
  <c r="F10" i="1"/>
  <c r="G13" i="2" l="1"/>
  <c r="F13" i="2"/>
  <c r="G12" i="1"/>
  <c r="G11" i="1"/>
  <c r="G10" i="1"/>
  <c r="E13" i="1"/>
  <c r="D13" i="1"/>
  <c r="G13" i="1" l="1"/>
</calcChain>
</file>

<file path=xl/sharedStrings.xml><?xml version="1.0" encoding="utf-8"?>
<sst xmlns="http://schemas.openxmlformats.org/spreadsheetml/2006/main" count="58" uniqueCount="28">
  <si>
    <t>Генеральный директор</t>
  </si>
  <si>
    <t>Стоимость Строительно-монтажных работ</t>
  </si>
  <si>
    <t>Генеральный подрядчик:</t>
  </si>
  <si>
    <t>ООО «КиКГЕОСТРОЙ»</t>
  </si>
  <si>
    <t>м.п.</t>
  </si>
  <si>
    <t>______________/ Ю.Ф.Кесслер /</t>
  </si>
  <si>
    <t>НДС 20%</t>
  </si>
  <si>
    <t>№ СМЕТЫ</t>
  </si>
  <si>
    <t>Наименование сметы</t>
  </si>
  <si>
    <t>СМР с материалами всего с НДС</t>
  </si>
  <si>
    <t>131-23-01/1</t>
  </si>
  <si>
    <t>СВОДНЫЙ СМЕТНЫЙ РАСЧЕТ СТОИМОСТИ СТРОИТЕЛЬСТВА № 131-23-01/1 ( (Локальные сметы № 01-01-01, № 01-01-02, № 01-01-03, № 02-01-01, № 02-02-01, № 02-03-01, № 02-03-02, № 06-02-01, № 06-02-02, № 06-02-03, № 06-03-01, № 06-03-02, № 07-01-01, № 07-01-02))</t>
  </si>
  <si>
    <t>131-23-01/2</t>
  </si>
  <si>
    <t>СВОДНЫЙ СМЕТНЫЙ РАСЧЕТ СТОИМОСТИ СТРОИТЕЛЬСТВА № 131-23-01/2 (Локальные сметы № 01-01-01 доп.1, № 01-01-02 доп.1, № 01-01-02 доп.2, № 02-01-01 изм.1, № 02-01-01 доп.1, № 02-01-01 доп.2, № 02-03-01 изм.1, № 02-03-01 доп.1, № 02-03-01 доп.2, № 02-03-01 доп.3, № 02-03-02 изм.1, № 04-01-01 изм.1, № 04-01-02 изм.1, № 05-01-01 доп.1, № 06-01-01 изм.1, № 06-01-02 изм.1,  № 06-02-01 изм.1, № 06-02-02 изм.1, № 06-02-02 доп.1, № 06-03-01 изм.1, № 06-03-02 изм.1, № 06-03-03 изм.1, № 06-03-04 изм.1, № 06-04-01 изм.1, № 07-01-01 изм.1, № 07-01-01 доп.1, № 07-01-02 изм.1, № 09-01-01, № 09-01-02)</t>
  </si>
  <si>
    <t>№2</t>
  </si>
  <si>
    <t>Повторная выправка железнодорожных путей №30,31,32,34,36,1,2</t>
  </si>
  <si>
    <t>ИТОГО</t>
  </si>
  <si>
    <t xml:space="preserve">Всего без НДС </t>
  </si>
  <si>
    <r>
      <t xml:space="preserve">Всего без НДС с повышающим договорным коэффициентом </t>
    </r>
    <r>
      <rPr>
        <b/>
        <i/>
        <sz val="11"/>
        <color theme="1"/>
        <rFont val="Calibri"/>
        <family val="2"/>
        <charset val="204"/>
        <scheme val="minor"/>
      </rPr>
      <t>1,0514</t>
    </r>
  </si>
  <si>
    <t>№ 
п/п</t>
  </si>
  <si>
    <t>Приложение № 1 к Дополнительному соглашению № 9 от 01.08.2024г.
к Договору  строительного подряда № МВМ/03-07-П  от «28» июля 2023г.</t>
  </si>
  <si>
    <t>Приложение № 1.1
к Договору  строительного подряда 
№ МВМ/03-07-П  от «28» июля 2023г.</t>
  </si>
  <si>
    <t>Подрядчик:</t>
  </si>
  <si>
    <t>ООО «ШЕЛЛРОКК»</t>
  </si>
  <si>
    <t>______________/ Е.А. Бусел/</t>
  </si>
  <si>
    <t>с коэф 0,83, без НДС</t>
  </si>
  <si>
    <t>по КС3 № 5, без НДС; надо прописать эту сумму</t>
  </si>
  <si>
    <r>
      <t xml:space="preserve">Всего без НДС с  договорным коэффициентом </t>
    </r>
    <r>
      <rPr>
        <b/>
        <i/>
        <sz val="11"/>
        <color theme="1"/>
        <rFont val="Calibri"/>
        <family val="2"/>
        <charset val="204"/>
        <scheme val="minor"/>
      </rPr>
      <t>1,0514*0,83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</si>
</sst>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164" fontId="4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right" vertical="center" wrapText="1"/>
    </xf>
    <xf numFmtId="0" fontId="0" fillId="0" borderId="0" xfId="0" applyFont="1" applyAlignment="1">
      <alignment horizontal="right" vertical="center"/>
    </xf>
    <xf numFmtId="0" fontId="0" fillId="0" borderId="0" xfId="0" applyFont="1" applyBorder="1"/>
    <xf numFmtId="0" fontId="0" fillId="0" borderId="0" xfId="0" applyFont="1" applyAlignment="1">
      <alignment horizontal="left"/>
    </xf>
    <xf numFmtId="0" fontId="6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6" fillId="0" borderId="1" xfId="2" applyFont="1" applyBorder="1" applyAlignment="1">
      <alignment horizontal="left" vertical="center" wrapText="1"/>
    </xf>
    <xf numFmtId="0" fontId="0" fillId="0" borderId="1" xfId="2" applyFont="1" applyBorder="1"/>
    <xf numFmtId="0" fontId="2" fillId="0" borderId="1" xfId="2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4" fontId="6" fillId="2" borderId="1" xfId="3" applyNumberFormat="1" applyFont="1" applyFill="1" applyBorder="1" applyAlignment="1">
      <alignment horizontal="center" vertical="center"/>
    </xf>
    <xf numFmtId="4" fontId="6" fillId="2" borderId="1" xfId="2" applyNumberFormat="1" applyFont="1" applyFill="1" applyBorder="1" applyAlignment="1">
      <alignment horizontal="center" vertical="center"/>
    </xf>
    <xf numFmtId="4" fontId="7" fillId="2" borderId="1" xfId="2" applyNumberFormat="1" applyFont="1" applyFill="1" applyBorder="1" applyAlignment="1">
      <alignment horizontal="center" vertical="center"/>
    </xf>
    <xf numFmtId="4" fontId="2" fillId="2" borderId="1" xfId="2" applyNumberFormat="1" applyFont="1" applyFill="1" applyBorder="1" applyAlignment="1">
      <alignment horizontal="center" vertical="center"/>
    </xf>
    <xf numFmtId="4" fontId="9" fillId="0" borderId="0" xfId="0" applyNumberFormat="1" applyFont="1"/>
    <xf numFmtId="0" fontId="9" fillId="0" borderId="0" xfId="0" applyFont="1"/>
    <xf numFmtId="4" fontId="9" fillId="2" borderId="0" xfId="0" applyNumberFormat="1" applyFont="1" applyFill="1"/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right" vertical="center" wrapText="1"/>
    </xf>
    <xf numFmtId="0" fontId="9" fillId="2" borderId="0" xfId="0" applyFont="1" applyFill="1" applyAlignment="1">
      <alignment wrapText="1"/>
    </xf>
    <xf numFmtId="0" fontId="2" fillId="2" borderId="1" xfId="2" applyFont="1" applyFill="1" applyBorder="1" applyAlignment="1">
      <alignment horizontal="center" vertical="center" wrapText="1"/>
    </xf>
    <xf numFmtId="4" fontId="0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right" vertical="center" wrapText="1"/>
    </xf>
    <xf numFmtId="0" fontId="2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7;&#1057;&#1056;1%20_&#1087;&#1088;&#1080;&#1083;.1_05.0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7;&#1057;&#1056;2_&#1087;&#1088;&#1080;&#1083;.2_06.08_&#1082;&#1086;&#1088;&#1088;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57;&#1056;%20&#8470;2_&#1087;&#1088;&#1080;&#1083;.3_&#1050;&#1080;&#1082;-&#1064;&#1077;&#1083;&#1083;_&#1086;&#1092;&#1086;&#1088;&#1084;&#1083;&#1077;&#1085;&#108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СР1 с 1,0514 "/>
      <sheetName val="ССР1 с 1,0514х0,83"/>
      <sheetName val="01-01-01"/>
      <sheetName val="01-01-02"/>
      <sheetName val="01-01-03"/>
      <sheetName val="02-01-01 ПЖ "/>
      <sheetName val="02-02-01 АС3"/>
      <sheetName val="02-03-01 АС1"/>
      <sheetName val="02-03-02 АС2"/>
      <sheetName val="06-02-01 НВК4"/>
      <sheetName val="06-02-02 НВК5 "/>
      <sheetName val="06-02-03 НВК1 "/>
      <sheetName val="06-03-01 ТС1"/>
      <sheetName val="06-03-02 АС4"/>
      <sheetName val="07-01-01 ГП1"/>
      <sheetName val="07-01-02 ГП2 "/>
    </sheetNames>
    <sheetDataSet>
      <sheetData sheetId="0"/>
      <sheetData sheetId="1">
        <row r="70">
          <cell r="H70">
            <v>301394.38079999998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 ССР2-2"/>
      <sheetName val="реестр кс-2 по ССР2"/>
      <sheetName val="ССР2 с 1,0514"/>
      <sheetName val="справочно кс-2 с 0,83"/>
      <sheetName val="справочно кс-2 ССР2-2 с 0,83"/>
      <sheetName val="ССР2_1,0514х0,83"/>
      <sheetName val="ССР2 без коэфф. корр"/>
      <sheetName val="корр"/>
      <sheetName val="3 (с 1,0514)"/>
      <sheetName val="ССР2 с 1,0514 корр"/>
      <sheetName val="ССР2 без коэфф."/>
      <sheetName val="01-01-01 доп.1"/>
      <sheetName val="01-01-02 доп.1"/>
      <sheetName val="01-01-02 доп.2"/>
      <sheetName val="02-01-01 ПЖ -изм.1"/>
      <sheetName val="02-01-01 доп.1"/>
      <sheetName val="02-01-01 доп.2"/>
      <sheetName val="02-03-01 АС1 изм.1 "/>
      <sheetName val="02-03-02 АС2 изм.1"/>
      <sheetName val="02-03-01 доп.1"/>
      <sheetName val="02-03-01 доп.2"/>
      <sheetName val="02-03-01 доп.3"/>
      <sheetName val="04-01-01 ЭС1 изм.1"/>
      <sheetName val="04-01-02 ЭС2 изм.1"/>
      <sheetName val="05-01-01 доп.1"/>
      <sheetName val="06-01-01 НВК2 изм.1"/>
      <sheetName val="+06-01-02_НВК3 изм.1_корр"/>
      <sheetName val="06-02-01 НВК4 изм.1"/>
      <sheetName val="06-02-02 НВК5 изм.1"/>
      <sheetName val="06-03-01 ТС1 изм.1"/>
      <sheetName val="06-03-02 АС4 изм.1"/>
      <sheetName val="06-03-03 ТС2 изм.1"/>
      <sheetName val="06-03-04 ТС3 изм.1"/>
      <sheetName val="06-04-01 ГСН изм.1"/>
      <sheetName val="06-02-02 доп.1"/>
      <sheetName val="07-01-01 ГП1 изм.1"/>
      <sheetName val="07-01-01 доп.1"/>
      <sheetName val="07-01-02 ГП2 изм.1"/>
      <sheetName val="09-01-01 ЭС1 ПНР"/>
      <sheetName val="09-01-02 ЭС2 ПНР"/>
      <sheetName val="ССР2_корр.2 (с 1,0514)"/>
    </sheetNames>
    <sheetDataSet>
      <sheetData sheetId="0"/>
      <sheetData sheetId="1"/>
      <sheetData sheetId="2"/>
      <sheetData sheetId="3"/>
      <sheetData sheetId="4"/>
      <sheetData sheetId="5">
        <row r="86">
          <cell r="H86">
            <v>159637.32999999999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слеосадочный_с 0,83"/>
      <sheetName val="ЛСР №2"/>
    </sheetNames>
    <sheetDataSet>
      <sheetData sheetId="0"/>
      <sheetData sheetId="1">
        <row r="114">
          <cell r="N114">
            <v>1978798.0399199999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E25B1-34C4-419B-83DC-58D79345625C}">
  <sheetPr>
    <pageSetUpPr fitToPage="1"/>
  </sheetPr>
  <dimension ref="A1:J23"/>
  <sheetViews>
    <sheetView tabSelected="1" topLeftCell="B10" zoomScaleNormal="100" workbookViewId="0">
      <selection activeCell="G11" sqref="G11"/>
    </sheetView>
  </sheetViews>
  <sheetFormatPr defaultColWidth="8.85546875" defaultRowHeight="15" x14ac:dyDescent="0.25"/>
  <cols>
    <col min="1" max="1" width="6.42578125" style="1" customWidth="1"/>
    <col min="2" max="2" width="13.85546875" style="1" customWidth="1"/>
    <col min="3" max="3" width="55.140625" style="1" customWidth="1"/>
    <col min="4" max="4" width="15.5703125" style="1" customWidth="1"/>
    <col min="5" max="5" width="27.140625" style="1" customWidth="1"/>
    <col min="6" max="6" width="14.140625" style="1" customWidth="1"/>
    <col min="7" max="7" width="20.7109375" style="1" customWidth="1"/>
    <col min="8" max="8" width="12.5703125" style="1" customWidth="1"/>
    <col min="9" max="9" width="30" style="1" customWidth="1"/>
    <col min="10" max="10" width="14.7109375" style="1" customWidth="1"/>
    <col min="11" max="16384" width="8.85546875" style="1"/>
  </cols>
  <sheetData>
    <row r="1" spans="1:10" ht="38.450000000000003" customHeight="1" x14ac:dyDescent="0.25">
      <c r="A1" s="33" t="s">
        <v>20</v>
      </c>
      <c r="B1" s="33"/>
      <c r="C1" s="33"/>
      <c r="D1" s="33"/>
      <c r="E1" s="33"/>
      <c r="F1" s="33"/>
      <c r="G1" s="33"/>
    </row>
    <row r="2" spans="1:10" x14ac:dyDescent="0.25">
      <c r="A2" s="27"/>
      <c r="B2" s="8"/>
      <c r="C2" s="8"/>
    </row>
    <row r="3" spans="1:10" ht="49.9" customHeight="1" x14ac:dyDescent="0.25">
      <c r="A3" s="33" t="s">
        <v>21</v>
      </c>
      <c r="B3" s="33"/>
      <c r="C3" s="33"/>
      <c r="D3" s="33"/>
      <c r="E3" s="33"/>
      <c r="F3" s="33"/>
      <c r="G3" s="33"/>
    </row>
    <row r="4" spans="1:10" x14ac:dyDescent="0.25">
      <c r="A4" s="2"/>
      <c r="C4" s="3"/>
    </row>
    <row r="5" spans="1:10" x14ac:dyDescent="0.25">
      <c r="A5" s="2"/>
      <c r="C5" s="3"/>
    </row>
    <row r="6" spans="1:10" x14ac:dyDescent="0.25">
      <c r="A6" s="34"/>
      <c r="B6" s="34"/>
      <c r="C6" s="34"/>
    </row>
    <row r="7" spans="1:10" ht="15.75" x14ac:dyDescent="0.25">
      <c r="A7" s="35" t="s">
        <v>1</v>
      </c>
      <c r="B7" s="35"/>
      <c r="C7" s="35"/>
      <c r="D7" s="35"/>
      <c r="E7" s="35"/>
      <c r="F7" s="35"/>
      <c r="G7" s="35"/>
    </row>
    <row r="8" spans="1:10" x14ac:dyDescent="0.25">
      <c r="A8" s="9"/>
      <c r="B8" s="9"/>
      <c r="C8" s="9"/>
    </row>
    <row r="9" spans="1:10" ht="62.45" customHeight="1" x14ac:dyDescent="0.25">
      <c r="A9" s="15" t="s">
        <v>19</v>
      </c>
      <c r="B9" s="12" t="s">
        <v>7</v>
      </c>
      <c r="C9" s="12" t="s">
        <v>8</v>
      </c>
      <c r="D9" s="12" t="s">
        <v>17</v>
      </c>
      <c r="E9" s="29" t="s">
        <v>27</v>
      </c>
      <c r="F9" s="12" t="s">
        <v>6</v>
      </c>
      <c r="G9" s="15" t="s">
        <v>9</v>
      </c>
      <c r="I9" s="24">
        <v>251161985.55000001</v>
      </c>
      <c r="J9" s="28" t="s">
        <v>26</v>
      </c>
    </row>
    <row r="10" spans="1:10" ht="91.5" customHeight="1" x14ac:dyDescent="0.25">
      <c r="A10" s="11">
        <v>1</v>
      </c>
      <c r="B10" s="12" t="s">
        <v>10</v>
      </c>
      <c r="C10" s="13" t="s">
        <v>11</v>
      </c>
      <c r="D10" s="18">
        <v>287811300.95999998</v>
      </c>
      <c r="E10" s="18">
        <f>302604801.86*0.83+0.01</f>
        <v>251161985.55379999</v>
      </c>
      <c r="F10" s="19">
        <f>E10*0.2</f>
        <v>50232397.110760003</v>
      </c>
      <c r="G10" s="20">
        <f>ROUND(E10+F10,2)</f>
        <v>301394382.66000003</v>
      </c>
      <c r="H10" s="30">
        <f>'[1]ССР1 с 1,0514х0,83'!$H$70</f>
        <v>301394.38079999998</v>
      </c>
      <c r="I10" s="22">
        <f>0.83*E10</f>
        <v>208464448.00965399</v>
      </c>
      <c r="J10" s="23" t="s">
        <v>25</v>
      </c>
    </row>
    <row r="11" spans="1:10" ht="168" customHeight="1" x14ac:dyDescent="0.25">
      <c r="A11" s="11">
        <v>2</v>
      </c>
      <c r="B11" s="12" t="s">
        <v>12</v>
      </c>
      <c r="C11" s="13" t="s">
        <v>13</v>
      </c>
      <c r="D11" s="18">
        <v>152442883.63</v>
      </c>
      <c r="E11" s="18">
        <f>160278447.84*0.83</f>
        <v>133031111.70719999</v>
      </c>
      <c r="F11" s="19">
        <f>E11*0.2</f>
        <v>26606222.34144</v>
      </c>
      <c r="G11" s="20">
        <f>ROUND(E11+F11,2)</f>
        <v>159637334.05000001</v>
      </c>
      <c r="H11" s="30">
        <f>'[2]ССР2_1,0514х0,83'!$H$86</f>
        <v>159637.32999999999</v>
      </c>
    </row>
    <row r="12" spans="1:10" ht="30" x14ac:dyDescent="0.25">
      <c r="A12" s="11">
        <v>3</v>
      </c>
      <c r="B12" s="12" t="s">
        <v>14</v>
      </c>
      <c r="C12" s="13" t="s">
        <v>15</v>
      </c>
      <c r="D12" s="18">
        <v>1889618.62</v>
      </c>
      <c r="E12" s="18">
        <f>1986745.02*0.83</f>
        <v>1648998.3665999998</v>
      </c>
      <c r="F12" s="19">
        <f>E12*0.2</f>
        <v>329799.67332</v>
      </c>
      <c r="G12" s="20">
        <f>ROUND(E12+F12,2)</f>
        <v>1978798.04</v>
      </c>
      <c r="H12" s="30">
        <f>'[3]ЛСР №2'!$N$114</f>
        <v>1978798.0399199999</v>
      </c>
    </row>
    <row r="13" spans="1:10" ht="21" customHeight="1" x14ac:dyDescent="0.25">
      <c r="A13" s="14"/>
      <c r="B13" s="12" t="s">
        <v>16</v>
      </c>
      <c r="C13" s="14"/>
      <c r="D13" s="21">
        <f>SUM(D10:D12)</f>
        <v>442143803.20999998</v>
      </c>
      <c r="E13" s="21">
        <f>SUM(E10:E12)</f>
        <v>385842095.62759995</v>
      </c>
      <c r="F13" s="21">
        <f>SUM(F10:F12)</f>
        <v>77168419.125519991</v>
      </c>
      <c r="G13" s="21">
        <f>SUM(G10:G12)</f>
        <v>463010514.75000006</v>
      </c>
    </row>
    <row r="15" spans="1:10" ht="18.75" customHeight="1" x14ac:dyDescent="0.25">
      <c r="B15" s="31" t="s">
        <v>2</v>
      </c>
      <c r="C15" s="31"/>
      <c r="F15" s="31" t="s">
        <v>22</v>
      </c>
      <c r="G15" s="31"/>
    </row>
    <row r="16" spans="1:10" ht="16.5" customHeight="1" x14ac:dyDescent="0.25">
      <c r="B16" s="31" t="s">
        <v>3</v>
      </c>
      <c r="C16" s="31"/>
      <c r="F16" s="31" t="s">
        <v>23</v>
      </c>
      <c r="G16" s="31"/>
    </row>
    <row r="17" spans="2:7" ht="18.75" customHeight="1" x14ac:dyDescent="0.25">
      <c r="B17" s="32" t="s">
        <v>0</v>
      </c>
      <c r="C17" s="32"/>
      <c r="F17" s="32" t="s">
        <v>0</v>
      </c>
      <c r="G17" s="32"/>
    </row>
    <row r="18" spans="2:7" x14ac:dyDescent="0.25">
      <c r="B18" s="26"/>
      <c r="C18" s="10"/>
      <c r="F18" s="26"/>
      <c r="G18" s="10"/>
    </row>
    <row r="19" spans="2:7" x14ac:dyDescent="0.25">
      <c r="B19" s="26"/>
      <c r="C19" s="10"/>
      <c r="F19" s="26"/>
      <c r="G19" s="10"/>
    </row>
    <row r="20" spans="2:7" ht="18" customHeight="1" x14ac:dyDescent="0.25">
      <c r="B20" s="32" t="s">
        <v>5</v>
      </c>
      <c r="C20" s="32"/>
      <c r="F20" s="32" t="s">
        <v>24</v>
      </c>
      <c r="G20" s="32"/>
    </row>
    <row r="21" spans="2:7" x14ac:dyDescent="0.25">
      <c r="B21" s="25"/>
      <c r="C21" s="10"/>
      <c r="F21" s="25"/>
      <c r="G21" s="10"/>
    </row>
    <row r="22" spans="2:7" x14ac:dyDescent="0.25">
      <c r="B22" s="25" t="s">
        <v>4</v>
      </c>
      <c r="C22" s="10"/>
      <c r="F22" s="25" t="s">
        <v>4</v>
      </c>
      <c r="G22" s="10"/>
    </row>
    <row r="23" spans="2:7" x14ac:dyDescent="0.25">
      <c r="B23" s="4"/>
    </row>
  </sheetData>
  <mergeCells count="12">
    <mergeCell ref="A1:G1"/>
    <mergeCell ref="A3:G3"/>
    <mergeCell ref="A6:C6"/>
    <mergeCell ref="A7:G7"/>
    <mergeCell ref="B15:C15"/>
    <mergeCell ref="F15:G15"/>
    <mergeCell ref="B16:C16"/>
    <mergeCell ref="F16:G16"/>
    <mergeCell ref="B17:C17"/>
    <mergeCell ref="F17:G17"/>
    <mergeCell ref="B20:C20"/>
    <mergeCell ref="F20:G20"/>
  </mergeCells>
  <pageMargins left="0.7" right="0.7" top="0.75" bottom="0.75" header="0.3" footer="0.3"/>
  <pageSetup paperSize="9" scale="5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opLeftCell="B4" zoomScaleNormal="100" workbookViewId="0">
      <selection activeCell="E9" sqref="E9"/>
    </sheetView>
  </sheetViews>
  <sheetFormatPr defaultColWidth="8.85546875" defaultRowHeight="15" x14ac:dyDescent="0.25"/>
  <cols>
    <col min="1" max="1" width="6.42578125" style="1" customWidth="1"/>
    <col min="2" max="2" width="13.85546875" style="1" customWidth="1"/>
    <col min="3" max="3" width="55.140625" style="1" customWidth="1"/>
    <col min="4" max="4" width="15.5703125" style="1" customWidth="1"/>
    <col min="5" max="5" width="24.85546875" style="1" customWidth="1"/>
    <col min="6" max="6" width="14.140625" style="1" customWidth="1"/>
    <col min="7" max="7" width="20.7109375" style="1" customWidth="1"/>
    <col min="8" max="8" width="8.85546875" style="1"/>
    <col min="9" max="9" width="30" style="1" customWidth="1"/>
    <col min="10" max="10" width="14.7109375" style="1" customWidth="1"/>
    <col min="11" max="16384" width="8.85546875" style="1"/>
  </cols>
  <sheetData>
    <row r="1" spans="1:10" ht="38.450000000000003" customHeight="1" x14ac:dyDescent="0.25">
      <c r="A1" s="33" t="s">
        <v>20</v>
      </c>
      <c r="B1" s="33"/>
      <c r="C1" s="33"/>
      <c r="D1" s="33"/>
      <c r="E1" s="33"/>
      <c r="F1" s="33"/>
      <c r="G1" s="33"/>
    </row>
    <row r="2" spans="1:10" x14ac:dyDescent="0.25">
      <c r="A2" s="7"/>
      <c r="B2" s="8"/>
      <c r="C2" s="8"/>
    </row>
    <row r="3" spans="1:10" ht="49.9" customHeight="1" x14ac:dyDescent="0.25">
      <c r="A3" s="33" t="s">
        <v>21</v>
      </c>
      <c r="B3" s="33"/>
      <c r="C3" s="33"/>
      <c r="D3" s="33"/>
      <c r="E3" s="33"/>
      <c r="F3" s="33"/>
      <c r="G3" s="33"/>
    </row>
    <row r="4" spans="1:10" x14ac:dyDescent="0.25">
      <c r="A4" s="2"/>
      <c r="C4" s="3"/>
    </row>
    <row r="5" spans="1:10" x14ac:dyDescent="0.25">
      <c r="A5" s="2"/>
      <c r="C5" s="3"/>
    </row>
    <row r="6" spans="1:10" x14ac:dyDescent="0.25">
      <c r="A6" s="34"/>
      <c r="B6" s="34"/>
      <c r="C6" s="34"/>
    </row>
    <row r="7" spans="1:10" ht="15.75" x14ac:dyDescent="0.25">
      <c r="A7" s="35" t="s">
        <v>1</v>
      </c>
      <c r="B7" s="35"/>
      <c r="C7" s="35"/>
      <c r="D7" s="35"/>
      <c r="E7" s="35"/>
      <c r="F7" s="35"/>
      <c r="G7" s="35"/>
    </row>
    <row r="8" spans="1:10" x14ac:dyDescent="0.25">
      <c r="A8" s="9"/>
      <c r="B8" s="9"/>
      <c r="C8" s="9"/>
    </row>
    <row r="9" spans="1:10" ht="62.45" customHeight="1" x14ac:dyDescent="0.25">
      <c r="A9" s="15" t="s">
        <v>19</v>
      </c>
      <c r="B9" s="12" t="s">
        <v>7</v>
      </c>
      <c r="C9" s="12" t="s">
        <v>8</v>
      </c>
      <c r="D9" s="12" t="s">
        <v>17</v>
      </c>
      <c r="E9" s="29" t="s">
        <v>18</v>
      </c>
      <c r="F9" s="12" t="s">
        <v>6</v>
      </c>
      <c r="G9" s="15" t="s">
        <v>9</v>
      </c>
      <c r="I9" s="24">
        <v>251161985.55000001</v>
      </c>
      <c r="J9" s="28" t="s">
        <v>26</v>
      </c>
    </row>
    <row r="10" spans="1:10" ht="91.5" customHeight="1" x14ac:dyDescent="0.25">
      <c r="A10" s="11">
        <v>1</v>
      </c>
      <c r="B10" s="12" t="s">
        <v>10</v>
      </c>
      <c r="C10" s="13" t="s">
        <v>11</v>
      </c>
      <c r="D10" s="18">
        <v>287811300.95999998</v>
      </c>
      <c r="E10" s="18">
        <v>302604801.86000001</v>
      </c>
      <c r="F10" s="19">
        <f>E10*0.2</f>
        <v>60520960.372000009</v>
      </c>
      <c r="G10" s="20">
        <f>ROUND(E10+F10,2)</f>
        <v>363125762.23000002</v>
      </c>
      <c r="I10" s="22">
        <f>0.83*E10</f>
        <v>251161985.5438</v>
      </c>
      <c r="J10" s="23" t="s">
        <v>25</v>
      </c>
    </row>
    <row r="11" spans="1:10" ht="168" customHeight="1" x14ac:dyDescent="0.25">
      <c r="A11" s="11">
        <v>2</v>
      </c>
      <c r="B11" s="12" t="s">
        <v>12</v>
      </c>
      <c r="C11" s="13" t="s">
        <v>13</v>
      </c>
      <c r="D11" s="18">
        <v>152442883.63</v>
      </c>
      <c r="E11" s="18">
        <v>160278447.84</v>
      </c>
      <c r="F11" s="19">
        <f>E11*0.2</f>
        <v>32055689.568000004</v>
      </c>
      <c r="G11" s="20">
        <f>ROUND(E11+F11,2)</f>
        <v>192334137.41</v>
      </c>
    </row>
    <row r="12" spans="1:10" ht="30" x14ac:dyDescent="0.25">
      <c r="A12" s="11">
        <v>3</v>
      </c>
      <c r="B12" s="12" t="s">
        <v>14</v>
      </c>
      <c r="C12" s="13" t="s">
        <v>15</v>
      </c>
      <c r="D12" s="18">
        <v>1889618.62</v>
      </c>
      <c r="E12" s="18">
        <v>1986745.02</v>
      </c>
      <c r="F12" s="19">
        <f>E12*0.2</f>
        <v>397349.00400000002</v>
      </c>
      <c r="G12" s="20">
        <f>ROUND(E12+F12,2)</f>
        <v>2384094.02</v>
      </c>
    </row>
    <row r="13" spans="1:10" ht="21" customHeight="1" x14ac:dyDescent="0.25">
      <c r="A13" s="14"/>
      <c r="B13" s="12" t="s">
        <v>16</v>
      </c>
      <c r="C13" s="14"/>
      <c r="D13" s="21">
        <f>SUM(D10:D12)</f>
        <v>442143803.20999998</v>
      </c>
      <c r="E13" s="21">
        <f>SUM(E10:E12)</f>
        <v>464869994.72000003</v>
      </c>
      <c r="F13" s="21">
        <f>SUM(F10:F12)</f>
        <v>92973998.944000006</v>
      </c>
      <c r="G13" s="21">
        <f>SUM(G10:G12)</f>
        <v>557843993.65999997</v>
      </c>
    </row>
    <row r="15" spans="1:10" ht="18.75" customHeight="1" x14ac:dyDescent="0.25">
      <c r="B15" s="31" t="s">
        <v>2</v>
      </c>
      <c r="C15" s="31"/>
      <c r="F15" s="31" t="s">
        <v>22</v>
      </c>
      <c r="G15" s="31"/>
    </row>
    <row r="16" spans="1:10" ht="16.5" customHeight="1" x14ac:dyDescent="0.25">
      <c r="B16" s="31" t="s">
        <v>3</v>
      </c>
      <c r="C16" s="31"/>
      <c r="F16" s="31" t="s">
        <v>23</v>
      </c>
      <c r="G16" s="31"/>
    </row>
    <row r="17" spans="2:7" ht="18.75" customHeight="1" x14ac:dyDescent="0.25">
      <c r="B17" s="32" t="s">
        <v>0</v>
      </c>
      <c r="C17" s="32"/>
      <c r="F17" s="32" t="s">
        <v>0</v>
      </c>
      <c r="G17" s="32"/>
    </row>
    <row r="18" spans="2:7" x14ac:dyDescent="0.25">
      <c r="B18" s="17"/>
      <c r="C18" s="10"/>
      <c r="F18" s="6"/>
      <c r="G18" s="10"/>
    </row>
    <row r="19" spans="2:7" x14ac:dyDescent="0.25">
      <c r="B19" s="17"/>
      <c r="C19" s="10"/>
      <c r="F19" s="6"/>
      <c r="G19" s="10"/>
    </row>
    <row r="20" spans="2:7" ht="18" customHeight="1" x14ac:dyDescent="0.25">
      <c r="B20" s="32" t="s">
        <v>5</v>
      </c>
      <c r="C20" s="32"/>
      <c r="F20" s="32" t="s">
        <v>24</v>
      </c>
      <c r="G20" s="32"/>
    </row>
    <row r="21" spans="2:7" x14ac:dyDescent="0.25">
      <c r="B21" s="16"/>
      <c r="C21" s="10"/>
      <c r="F21" s="5"/>
      <c r="G21" s="10"/>
    </row>
    <row r="22" spans="2:7" x14ac:dyDescent="0.25">
      <c r="B22" s="16" t="s">
        <v>4</v>
      </c>
      <c r="C22" s="10"/>
      <c r="F22" s="5" t="s">
        <v>4</v>
      </c>
      <c r="G22" s="10"/>
    </row>
    <row r="23" spans="2:7" x14ac:dyDescent="0.25">
      <c r="B23" s="4"/>
    </row>
  </sheetData>
  <mergeCells count="12">
    <mergeCell ref="A6:C6"/>
    <mergeCell ref="A7:G7"/>
    <mergeCell ref="A1:G1"/>
    <mergeCell ref="A3:G3"/>
    <mergeCell ref="F15:G15"/>
    <mergeCell ref="F16:G16"/>
    <mergeCell ref="F17:G17"/>
    <mergeCell ref="F20:G20"/>
    <mergeCell ref="B15:C15"/>
    <mergeCell ref="B16:C16"/>
    <mergeCell ref="B17:C17"/>
    <mergeCell ref="B20:C20"/>
  </mergeCells>
  <pageMargins left="0.7" right="0.7" top="0.75" bottom="0.75" header="0.3" footer="0.3"/>
  <pageSetup paperSize="9" scale="5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 0,83</vt:lpstr>
      <vt:lpstr>Лист1</vt:lpstr>
      <vt:lpstr>Лист1!Область_печати</vt:lpstr>
      <vt:lpstr>'с 0,83'!Область_печати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Липатов Владислав</dc:creator>
  <cp:lastModifiedBy>Анастасия</cp:lastModifiedBy>
  <cp:lastPrinted>2024-08-12T06:22:54Z</cp:lastPrinted>
  <dcterms:created xsi:type="dcterms:W3CDTF">2023-06-20T12:39:30Z</dcterms:created>
  <dcterms:modified xsi:type="dcterms:W3CDTF">2024-08-22T09:28:10Z</dcterms:modified>
</cp:coreProperties>
</file>