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21 цех_131-23\кс-2,3-работаем по этим сметам!!! меняем на УПД\кс-2,3\декабрь 23г\"/>
    </mc:Choice>
  </mc:AlternateContent>
  <xr:revisionPtr revIDLastSave="0" documentId="13_ncr:1_{004DBC94-B4CB-4B7F-A94C-936CB02ECD4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АС1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АС1!$D$1:$D$1131</definedName>
    <definedName name="Excel_BuiltIn__FilterDatabase_4" localSheetId="0">#REF!</definedName>
    <definedName name="Excel_BuiltIn__FilterDatabase_4">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3" localSheetId="0">#REF!</definedName>
    <definedName name="Excel_BuiltIn_Print_Area_13">#REF!</definedName>
    <definedName name="Excel_BuiltIn_Print_Area_2" localSheetId="0">#REF!</definedName>
    <definedName name="Excel_BuiltIn_Print_Area_2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7" localSheetId="0">#REF!</definedName>
    <definedName name="Excel_BuiltIn_Print_Area_7">#REF!</definedName>
    <definedName name="Excel_BuiltIn_Print_Area_8" localSheetId="0">#REF!</definedName>
    <definedName name="Excel_BuiltIn_Print_Area_8">#REF!</definedName>
    <definedName name="Excel_BuiltIn_Print_Titles" localSheetId="0">#REF!</definedName>
    <definedName name="Excel_BuiltIn_Print_Titles">#REF!</definedName>
    <definedName name="Fuck" localSheetId="0">#REF!</definedName>
    <definedName name="Fuck">#REF!</definedName>
    <definedName name="k">'[1]Текущие показатели'!$A$2</definedName>
    <definedName name="VES" localSheetId="0">#REF!</definedName>
    <definedName name="VES">#REF!</definedName>
    <definedName name="Z_32BE0561_3E43_11D1_AA21_0080C83F6713_.wvu.FilterData" localSheetId="0" hidden="1">#REF!</definedName>
    <definedName name="Z_32BE0561_3E43_11D1_AA21_0080C83F6713_.wvu.FilterData" hidden="1">#REF!</definedName>
    <definedName name="Z_32BE0561_3E43_11D1_AA21_0080C83F6713_.wvu.Rows" localSheetId="0" hidden="1">#REF!</definedName>
    <definedName name="Z_32BE0561_3E43_11D1_AA21_0080C83F6713_.wvu.Rows" hidden="1">#REF!</definedName>
    <definedName name="Z_361DAB21_3E43_11D1_9921_000021579852_.wvu.FilterData" localSheetId="0" hidden="1">#REF!</definedName>
    <definedName name="Z_361DAB21_3E43_11D1_9921_000021579852_.wvu.FilterData" hidden="1">#REF!</definedName>
    <definedName name="Z_6DAEFF01_3E3C_11D1_9921_000021579852_.wvu.FilterData" localSheetId="0" hidden="1">#REF!</definedName>
    <definedName name="Z_6DAEFF01_3E3C_11D1_9921_000021579852_.wvu.FilterData" hidden="1">#REF!</definedName>
    <definedName name="Z_6DAEFF01_3E3C_11D1_9921_000021579852_.wvu.Rows" localSheetId="0" hidden="1">#REF!</definedName>
    <definedName name="Z_6DAEFF01_3E3C_11D1_9921_000021579852_.wvu.Rows" hidden="1">#REF!</definedName>
    <definedName name="Z_7F3F38C1_B38F_11D1_B73A_0080C83F5DB9_.wvu.FilterData" localSheetId="0" hidden="1">#REF!</definedName>
    <definedName name="Z_7F3F38C1_B38F_11D1_B73A_0080C83F5DB9_.wvu.FilterData" hidden="1">#REF!</definedName>
    <definedName name="_xlnm.Database" localSheetId="0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0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 localSheetId="0">#REF!</definedName>
    <definedName name="Доставка_Алюр">#REF!</definedName>
    <definedName name="доставка_андромеда" localSheetId="0">#REF!</definedName>
    <definedName name="доставка_андромеда">#REF!</definedName>
    <definedName name="доставка_ВИМкабель" localSheetId="0">#REF!</definedName>
    <definedName name="доставка_ВИМкабель">#REF!</definedName>
    <definedName name="Доставка_Дилявер" localSheetId="0">#REF!</definedName>
    <definedName name="Доставка_Дилявер">#REF!</definedName>
    <definedName name="доставка_кавказ" localSheetId="0">#REF!</definedName>
    <definedName name="доставка_кавказ">#REF!</definedName>
    <definedName name="_xlnm.Print_Titles" localSheetId="0">АС1!$1:$1</definedName>
    <definedName name="заказчики">[3]база!$A$1:$A$65536</definedName>
    <definedName name="Заключение">[6]Списки!$I$2:$I$4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од_1" localSheetId="0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 localSheetId="0">#REF!</definedName>
    <definedName name="Конец">#REF!</definedName>
    <definedName name="конкр150" localSheetId="0">'[2]исх дан'!#REF!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0">#REF!</definedName>
    <definedName name="_xlnm.Criteria">#REF!</definedName>
    <definedName name="КУРС" localSheetId="0">'[2]исх дан'!#REF!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0">#REF!</definedName>
    <definedName name="левон_опт">#REF!</definedName>
    <definedName name="левон_розн" localSheetId="0">#REF!</definedName>
    <definedName name="левон_розн">#REF!</definedName>
    <definedName name="лист1" localSheetId="0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0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0">#REF!,#REF!</definedName>
    <definedName name="лист10">#REF!,#REF!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0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0">#REF!,#REF!,#REF!,#REF!,#REF!,#REF!</definedName>
    <definedName name="лист3">#REF!,#REF!,#REF!,#REF!,#REF!,#REF!</definedName>
    <definedName name="лист3_txt" localSheetId="0">#REF!,#REF!,#REF!,#REF!</definedName>
    <definedName name="лист3_txt">#REF!,#REF!,#REF!,#REF!</definedName>
    <definedName name="лист4" localSheetId="0">#REF!,#REF!,#REF!,#REF!,#REF!,#REF!</definedName>
    <definedName name="лист4">#REF!,#REF!,#REF!,#REF!,#REF!,#REF!</definedName>
    <definedName name="лист4_txt" localSheetId="0">#REF!,#REF!,#REF!,#REF!</definedName>
    <definedName name="лист4_txt">#REF!,#REF!,#REF!,#REF!</definedName>
    <definedName name="лист8" localSheetId="0">#REF!,#REF!</definedName>
    <definedName name="лист8">#REF!,#REF!</definedName>
    <definedName name="ЛУКИ" localSheetId="0">#REF!</definedName>
    <definedName name="ЛУКИ">#REF!</definedName>
    <definedName name="ЛУКИ_МЕДЬ" localSheetId="0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0">#REF!</definedName>
    <definedName name="нац_након">#REF!</definedName>
    <definedName name="НАЦ_НЕГОРЮЧ" localSheetId="0">#REF!</definedName>
    <definedName name="НАЦ_НЕГОРЮЧ">#REF!</definedName>
    <definedName name="НАЦ_ОПТ" localSheetId="0">'[2]исх дан'!#REF!</definedName>
    <definedName name="НАЦ_ОПТ">'[2]исх дан'!#REF!</definedName>
    <definedName name="НАЦ_ОПТ_КОЛЬЧ" localSheetId="0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0">#REF!</definedName>
    <definedName name="НАЦ_ТУРЦ_ОПТ">#REF!</definedName>
    <definedName name="НАЦ_ТУРЦ_РОЗН" localSheetId="0">#REF!</definedName>
    <definedName name="НАЦ_ТУРЦ_РОЗН">#REF!</definedName>
    <definedName name="НАЦЕНКА" localSheetId="0">'[2]исх дан'!#REF!</definedName>
    <definedName name="НАЦЕНКА">'[2]исх дан'!#REF!</definedName>
    <definedName name="НАЦЕНКА_150" localSheetId="0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ООС" localSheetId="0">#REF!,#REF!</definedName>
    <definedName name="ООС">#REF!,#REF!</definedName>
    <definedName name="от_БИРЖЕВОГО" localSheetId="0">'[2]исх дан'!#REF!</definedName>
    <definedName name="от_БИРЖЕВОГО">'[2]исх дан'!#REF!</definedName>
    <definedName name="ПВ" localSheetId="0">'[2]исх дан'!#REF!</definedName>
    <definedName name="ПВ">'[2]исх дан'!#REF!</definedName>
    <definedName name="ПВС_ОПТ" localSheetId="0">'[2]исх дан'!#REF!</definedName>
    <definedName name="ПВС_ОПТ">'[2]исх дан'!#REF!</definedName>
    <definedName name="ПВС_РОЗН">[10]ПРОЦЕНТЫ!$AQ$7</definedName>
    <definedName name="пр" localSheetId="0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 localSheetId="0">#REF!</definedName>
    <definedName name="Расход_меди_кг_км_с_отходами">#REF!</definedName>
    <definedName name="рома1" localSheetId="0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0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0">#REF!,#REF!</definedName>
    <definedName name="текст10">#REF!,#REF!</definedName>
    <definedName name="текст11" localSheetId="0">#REF!,#REF!</definedName>
    <definedName name="текст11">#REF!,#REF!</definedName>
    <definedName name="текст12" localSheetId="0">#REF!,#REF!</definedName>
    <definedName name="текст12">#REF!,#REF!</definedName>
    <definedName name="текст2" localSheetId="0">[5]Кабель!$A$137:$A$419,#REF!</definedName>
    <definedName name="текст2">[5]Кабель!$A$137:$A$419,#REF!</definedName>
    <definedName name="текст3" localSheetId="0">#REF!,#REF!</definedName>
    <definedName name="текст3">#REF!,#REF!</definedName>
    <definedName name="текст4" localSheetId="0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0">[7]Электрика!$A$32:$B$129,[7]Электрика!#REF!</definedName>
    <definedName name="текст6">[7]Электрика!$A$32:$B$129,[7]Электрика!#REF!</definedName>
    <definedName name="текст7" localSheetId="0">#REF!,#REF!</definedName>
    <definedName name="текст7">#REF!,#REF!</definedName>
    <definedName name="текст8" localSheetId="0">#REF!,#REF!</definedName>
    <definedName name="текст8">#REF!,#REF!</definedName>
    <definedName name="текст9" localSheetId="0">#REF!,#REF!</definedName>
    <definedName name="текст9">#REF!,#REF!</definedName>
    <definedName name="Титул00" localSheetId="0">#REF!</definedName>
    <definedName name="Титул00">#REF!</definedName>
    <definedName name="Титул01" localSheetId="0">#REF!,#REF!</definedName>
    <definedName name="Титул01">#REF!,#REF!</definedName>
    <definedName name="Титул02" localSheetId="0">#REF!,#REF!</definedName>
    <definedName name="Титул02">#REF!,#REF!</definedName>
    <definedName name="Титул03" localSheetId="0">#REF!,#REF!</definedName>
    <definedName name="Титул03">#REF!,#REF!</definedName>
    <definedName name="Титул04" localSheetId="0">#REF!,#REF!</definedName>
    <definedName name="Титул04">#REF!,#REF!</definedName>
    <definedName name="Титул05" localSheetId="0">#REF!,#REF!</definedName>
    <definedName name="Титул05">#REF!,#REF!</definedName>
    <definedName name="Титул06" localSheetId="0">#REF!</definedName>
    <definedName name="Титул06">#REF!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" i="11" l="1"/>
  <c r="I30" i="11"/>
  <c r="J29" i="11"/>
  <c r="I29" i="11"/>
  <c r="J28" i="11"/>
  <c r="I28" i="11"/>
  <c r="J27" i="11"/>
  <c r="I27" i="11"/>
  <c r="J26" i="11"/>
  <c r="I26" i="11"/>
  <c r="I23" i="11"/>
  <c r="J23" i="11"/>
  <c r="J22" i="11"/>
  <c r="I22" i="11"/>
  <c r="I25" i="11"/>
  <c r="J25" i="11" s="1"/>
  <c r="K25" i="11" s="1"/>
  <c r="K24" i="11"/>
  <c r="K22" i="11"/>
  <c r="I42" i="11"/>
  <c r="J42" i="11" s="1"/>
  <c r="K42" i="11" s="1"/>
  <c r="I41" i="11"/>
  <c r="J41" i="11" s="1"/>
  <c r="K41" i="11" s="1"/>
  <c r="I40" i="11"/>
  <c r="J40" i="11" s="1"/>
  <c r="K40" i="11" s="1"/>
  <c r="I39" i="11"/>
  <c r="J39" i="11" s="1"/>
  <c r="K39" i="11" s="1"/>
  <c r="I38" i="11"/>
  <c r="J38" i="11" s="1"/>
  <c r="K38" i="11" s="1"/>
  <c r="I37" i="11"/>
  <c r="J37" i="11" s="1"/>
  <c r="K37" i="11" s="1"/>
  <c r="I36" i="11"/>
  <c r="J36" i="11" s="1"/>
  <c r="K36" i="11" s="1"/>
  <c r="I35" i="11"/>
  <c r="J35" i="11" s="1"/>
  <c r="K35" i="11" s="1"/>
  <c r="I34" i="11"/>
  <c r="J34" i="11" s="1"/>
  <c r="K34" i="11" s="1"/>
  <c r="I33" i="11"/>
  <c r="J33" i="11" s="1"/>
  <c r="K33" i="11" s="1"/>
  <c r="J32" i="11"/>
  <c r="K32" i="11" s="1"/>
  <c r="I32" i="11"/>
  <c r="I21" i="11"/>
  <c r="J20" i="11"/>
  <c r="I20" i="11"/>
  <c r="K23" i="11"/>
  <c r="I24" i="11"/>
  <c r="J24" i="11" s="1"/>
  <c r="J21" i="11"/>
  <c r="K21" i="11" s="1"/>
  <c r="J19" i="11"/>
  <c r="I19" i="11"/>
  <c r="I18" i="11"/>
  <c r="J18" i="11" s="1"/>
  <c r="K18" i="11" s="1"/>
  <c r="J17" i="11"/>
  <c r="I17" i="11"/>
  <c r="J15" i="11"/>
  <c r="J14" i="11"/>
  <c r="J13" i="11"/>
  <c r="J12" i="11"/>
  <c r="J11" i="11"/>
  <c r="K7" i="11"/>
  <c r="K6" i="11"/>
  <c r="K5" i="11"/>
  <c r="K4" i="11"/>
  <c r="K3" i="11"/>
  <c r="K10" i="11"/>
  <c r="K11" i="11"/>
  <c r="K12" i="11"/>
  <c r="K13" i="11"/>
  <c r="K14" i="11"/>
  <c r="K15" i="11"/>
  <c r="K16" i="11"/>
  <c r="K17" i="11"/>
  <c r="K19" i="11"/>
  <c r="K20" i="11"/>
  <c r="K26" i="11"/>
  <c r="K27" i="11"/>
  <c r="K28" i="11"/>
  <c r="K29" i="11"/>
  <c r="K30" i="11"/>
  <c r="K31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9" i="11"/>
  <c r="J10" i="11"/>
  <c r="J9" i="11"/>
  <c r="I10" i="11"/>
  <c r="I9" i="11"/>
  <c r="K135" i="11" l="1"/>
  <c r="K136" i="11" s="1"/>
  <c r="K137" i="11" s="1"/>
  <c r="K138" i="11" s="1"/>
  <c r="K139" i="11" l="1"/>
  <c r="K140" i="11" s="1"/>
  <c r="H135" i="11"/>
  <c r="H136" i="11"/>
  <c r="H137" i="11" s="1"/>
  <c r="H138" i="11" s="1"/>
  <c r="H139" i="11" l="1"/>
  <c r="H140" i="11" s="1"/>
  <c r="G4" i="11" l="1"/>
  <c r="G5" i="11"/>
  <c r="G6" i="11"/>
  <c r="G7" i="11"/>
  <c r="G9" i="11"/>
  <c r="G10" i="11"/>
  <c r="G11" i="11"/>
  <c r="G12" i="11"/>
  <c r="G13" i="11"/>
  <c r="G14" i="11"/>
  <c r="G15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2" i="11"/>
  <c r="G33" i="11"/>
  <c r="G34" i="11"/>
  <c r="G35" i="11"/>
  <c r="G36" i="11"/>
  <c r="G37" i="11"/>
  <c r="G38" i="11"/>
  <c r="G39" i="11"/>
  <c r="G40" i="11"/>
  <c r="G41" i="11"/>
  <c r="G42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0" i="11"/>
  <c r="G83" i="11"/>
  <c r="G84" i="11"/>
  <c r="G85" i="11"/>
  <c r="G86" i="11"/>
  <c r="G87" i="11"/>
  <c r="G88" i="11"/>
  <c r="G89" i="11"/>
  <c r="G90" i="11"/>
  <c r="G92" i="11"/>
  <c r="G93" i="11"/>
  <c r="G95" i="11"/>
  <c r="G96" i="11"/>
  <c r="G97" i="11"/>
  <c r="G100" i="11"/>
  <c r="G101" i="11"/>
  <c r="G102" i="11"/>
  <c r="G103" i="11"/>
  <c r="G104" i="11"/>
  <c r="G105" i="11"/>
  <c r="G106" i="11"/>
  <c r="G107" i="11"/>
  <c r="G108" i="11"/>
  <c r="G109" i="11"/>
  <c r="G110" i="11"/>
  <c r="G112" i="11"/>
  <c r="G113" i="11"/>
  <c r="G114" i="11"/>
  <c r="G115" i="11"/>
  <c r="G116" i="11"/>
  <c r="G117" i="11"/>
  <c r="G118" i="11"/>
  <c r="G119" i="11"/>
  <c r="G120" i="11"/>
  <c r="G121" i="11"/>
  <c r="G122" i="11"/>
  <c r="G123" i="11"/>
  <c r="G124" i="11"/>
  <c r="G125" i="11"/>
  <c r="G126" i="11"/>
  <c r="G127" i="11"/>
  <c r="G128" i="11"/>
  <c r="G129" i="11"/>
  <c r="G130" i="11"/>
  <c r="G131" i="11"/>
  <c r="G132" i="11"/>
  <c r="G133" i="11"/>
  <c r="G134" i="11"/>
  <c r="G3" i="11"/>
</calcChain>
</file>

<file path=xl/sharedStrings.xml><?xml version="1.0" encoding="utf-8"?>
<sst xmlns="http://schemas.openxmlformats.org/spreadsheetml/2006/main" count="571" uniqueCount="414">
  <si>
    <t>2</t>
  </si>
  <si>
    <t>1</t>
  </si>
  <si>
    <t>1000 м3</t>
  </si>
  <si>
    <t>3</t>
  </si>
  <si>
    <t>4</t>
  </si>
  <si>
    <t>100 м3</t>
  </si>
  <si>
    <t>ФССЦпг-03-21-01-001</t>
  </si>
  <si>
    <t>1 т груза</t>
  </si>
  <si>
    <t>5</t>
  </si>
  <si>
    <t>Перевозка и утилизация отходов 4-5 класса опасности</t>
  </si>
  <si>
    <t>м3</t>
  </si>
  <si>
    <t>6</t>
  </si>
  <si>
    <t>1000 м2</t>
  </si>
  <si>
    <t>7</t>
  </si>
  <si>
    <t>8</t>
  </si>
  <si>
    <t>9</t>
  </si>
  <si>
    <t>10</t>
  </si>
  <si>
    <t>12</t>
  </si>
  <si>
    <t>ФЕР27-04-001-04</t>
  </si>
  <si>
    <t>Устройство подстилающих и выравнивающих слоев оснований: из щебня</t>
  </si>
  <si>
    <t>11</t>
  </si>
  <si>
    <t>13</t>
  </si>
  <si>
    <t>Щебень фр.25-60 (балластного 2 кат.) ГОСТ 7392 для ЖД пути</t>
  </si>
  <si>
    <t>14</t>
  </si>
  <si>
    <t>шт</t>
  </si>
  <si>
    <t>28</t>
  </si>
  <si>
    <t>км пути</t>
  </si>
  <si>
    <t>29</t>
  </si>
  <si>
    <t>м</t>
  </si>
  <si>
    <t>15</t>
  </si>
  <si>
    <t>30</t>
  </si>
  <si>
    <t>т</t>
  </si>
  <si>
    <t>16</t>
  </si>
  <si>
    <t>31</t>
  </si>
  <si>
    <t>17</t>
  </si>
  <si>
    <t>32</t>
  </si>
  <si>
    <t>115</t>
  </si>
  <si>
    <t>18</t>
  </si>
  <si>
    <t>35</t>
  </si>
  <si>
    <t>19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</si>
  <si>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</si>
  <si>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</si>
  <si>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</si>
  <si>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20</t>
  </si>
  <si>
    <t>37</t>
  </si>
  <si>
    <t>21</t>
  </si>
  <si>
    <t>38</t>
  </si>
  <si>
    <t>22</t>
  </si>
  <si>
    <t>39</t>
  </si>
  <si>
    <t>23</t>
  </si>
  <si>
    <t>51</t>
  </si>
  <si>
    <t>24</t>
  </si>
  <si>
    <t>52</t>
  </si>
  <si>
    <t>25</t>
  </si>
  <si>
    <t>53</t>
  </si>
  <si>
    <t>26</t>
  </si>
  <si>
    <t>54</t>
  </si>
  <si>
    <t>ФССЦ-25.1.02.01-0035</t>
  </si>
  <si>
    <t>Шпалы железобетонные Ш1, объем бетона 0,106 м3, расход стали 7,25 кг</t>
  </si>
  <si>
    <t>27</t>
  </si>
  <si>
    <t>55</t>
  </si>
  <si>
    <t>56</t>
  </si>
  <si>
    <t>57</t>
  </si>
  <si>
    <t>58</t>
  </si>
  <si>
    <t>59</t>
  </si>
  <si>
    <t>60</t>
  </si>
  <si>
    <t>ФССЦ-25.1.04.01-0001</t>
  </si>
  <si>
    <t>Болты закладные для рельсовых скреплений железнодорожного пути с гайками, М22х175 мм</t>
  </si>
  <si>
    <t>33</t>
  </si>
  <si>
    <t>61</t>
  </si>
  <si>
    <t>34</t>
  </si>
  <si>
    <t>62</t>
  </si>
  <si>
    <t>63</t>
  </si>
  <si>
    <t>64</t>
  </si>
  <si>
    <t>88</t>
  </si>
  <si>
    <t>100 шт</t>
  </si>
  <si>
    <t>89</t>
  </si>
  <si>
    <t>90</t>
  </si>
  <si>
    <t>40</t>
  </si>
  <si>
    <t>92</t>
  </si>
  <si>
    <t>41</t>
  </si>
  <si>
    <t>116</t>
  </si>
  <si>
    <t>42</t>
  </si>
  <si>
    <t>117</t>
  </si>
  <si>
    <t>Цена Поставщика ООО “Грунт-маркет”</t>
  </si>
  <si>
    <t>43</t>
  </si>
  <si>
    <t>118</t>
  </si>
  <si>
    <t>44</t>
  </si>
  <si>
    <t>45</t>
  </si>
  <si>
    <t>46</t>
  </si>
  <si>
    <t>ФЕР09-03-012-12</t>
  </si>
  <si>
    <t>Демонтаж опорных стоек для пролетов: до 24 м</t>
  </si>
  <si>
    <t>47</t>
  </si>
  <si>
    <t>ФЕР09-03-012-01</t>
  </si>
  <si>
    <t>Демонтаж стропильных и подстропильных ферм на высоте до 25 м пролетом: до 24 м массой до 3,0 т</t>
  </si>
  <si>
    <t>48</t>
  </si>
  <si>
    <t>ФССЦпг-01-01-01-015</t>
  </si>
  <si>
    <t>49</t>
  </si>
  <si>
    <t>ФССЦпг-01-01-02-015</t>
  </si>
  <si>
    <t>Разгрузка при автомобильных перевозках металлических конструкций массой до 1 т</t>
  </si>
  <si>
    <t>50</t>
  </si>
  <si>
    <t>Перевозка грузов I класса автомобилями-самосвалами грузоподъемностью 10 т работающих вне карьера на расстояние до 1 км</t>
  </si>
  <si>
    <t>Цена поставщика ООО "Террус"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</si>
  <si>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</si>
  <si>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</si>
  <si>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№</t>
  </si>
  <si>
    <t>ФЕР01-02-057-02</t>
  </si>
  <si>
    <t>Песок карьерный</t>
  </si>
  <si>
    <t>100 м</t>
  </si>
  <si>
    <t>68</t>
  </si>
  <si>
    <t>100 м2</t>
  </si>
  <si>
    <t>м2</t>
  </si>
  <si>
    <t>ФЕР01-02-061-02</t>
  </si>
  <si>
    <t>Засыпка вручную траншей, пазух котлованов и ям, группа грунтов: 2</t>
  </si>
  <si>
    <t>км</t>
  </si>
  <si>
    <t>ФССЦ-01.2.03.03-0002</t>
  </si>
  <si>
    <t>Мастика "Ярославна БПХ-2"</t>
  </si>
  <si>
    <t>Раздел 1. Демонтажные работы</t>
  </si>
  <si>
    <t>Погрузо-разгрузочные работы при автомобильных перевозках: Погрузка металлических конструкций массой до 1 т</t>
  </si>
  <si>
    <t>Объем=0,36+0,9</t>
  </si>
  <si>
    <t>Раздел 2. Земляное полотно железнодорожного пути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</si>
  <si>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</si>
  <si>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</si>
  <si>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Объем=1080 / 1000</t>
  </si>
  <si>
    <t>Разработка грунта вручную в траншеях глубиной до 2 м без креплений с откосами, группа грунтов: 2</t>
  </si>
  <si>
    <t>Объем=20 / 100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</si>
  <si>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</si>
  <si>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</si>
  <si>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Объем=10 / 100</t>
  </si>
  <si>
    <t>Объем=8 / 1000</t>
  </si>
  <si>
    <t>Объем=2 / 100</t>
  </si>
  <si>
    <t>ФЕР01-02-005-01</t>
  </si>
  <si>
    <t>Уплотнение грунта пневматическими трамбовками, группа грунтов: 1-2</t>
  </si>
  <si>
    <t>Объем=8 / 100</t>
  </si>
  <si>
    <t>Раздел 3. Устройство основания строения пути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</si>
  <si>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</si>
  <si>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</si>
  <si>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Объем=920 / 1000</t>
  </si>
  <si>
    <t>ФЕР27-04-003-08</t>
  </si>
  <si>
    <t>На каждый 1 см изменения толщины слоя добавлять или исключать к расценкам с 27-04-003-05 по 27-04-003-07</t>
  </si>
  <si>
    <t>ПГС фракция 20х40</t>
  </si>
  <si>
    <t>Объем=920*0,2*1,52</t>
  </si>
  <si>
    <t>ФЕР27-04-001-01</t>
  </si>
  <si>
    <t>Устройство подстилающих и выравнивающих слоев оснований: из песка</t>
  </si>
  <si>
    <t>Объем=168 / 100</t>
  </si>
  <si>
    <t>Объем=168*1,1</t>
  </si>
  <si>
    <t>Объем=194 / 100</t>
  </si>
  <si>
    <t>Щебень известняковый М600 фр. 20/40</t>
  </si>
  <si>
    <t>Объем=194*1,26</t>
  </si>
  <si>
    <t>ФЕР30-01-001-01</t>
  </si>
  <si>
    <t>Устройство подушек под фундаменты опор мостов: щебеночных / прим. подушка под рельсы</t>
  </si>
  <si>
    <t>Объем=121 / 100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</si>
  <si>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</si>
  <si>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</si>
  <si>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ФЕР27-06-030-01</t>
  </si>
  <si>
    <t>При изменении толщины покрытия на 0,5 см добавлять или исключать: к расценке 27-06-029-01</t>
  </si>
  <si>
    <t>ФССЦ-04.2.01.02-0008</t>
  </si>
  <si>
    <t>Смеси асфальтобетонные пористые мелкозернистые марка II</t>
  </si>
  <si>
    <t>ФЕР27-02-010-02</t>
  </si>
  <si>
    <t>Установка бортовых камней бетонных: при других видах покрытий</t>
  </si>
  <si>
    <t>Объем=100 / 100</t>
  </si>
  <si>
    <t>ФССЦ-05.2.03.03-0032</t>
  </si>
  <si>
    <t>Камни бортовые БР 100.30.15, бетон В30 (М400), объем 0,043 м3</t>
  </si>
  <si>
    <t>Раздел 4. Устройство верхнего строения пути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</si>
  <si>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</si>
  <si>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</si>
  <si>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Объем=156/2/1000</t>
  </si>
  <si>
    <t>ФССЦ-25.1.05.05-0041</t>
  </si>
  <si>
    <t>Рельсы железнодорожные Р-50, категория Т1</t>
  </si>
  <si>
    <t>АО "НТПК", КП № 8562 от 31.08.2023 г.(п.1)</t>
  </si>
  <si>
    <t>Рельсы Р-50 L=12.5 м (справочно 16 шт.)</t>
  </si>
  <si>
    <t>Объем=16*12,5*51,8/1000</t>
  </si>
  <si>
    <t>АО "НТПК", КП № 8562 от 31.08.2023 г.(п.2)</t>
  </si>
  <si>
    <t>Полушпала железобетонная ПШП-310</t>
  </si>
  <si>
    <t>ФССЦ-25.1.05.02-0005</t>
  </si>
  <si>
    <t>Подкладка раздельного скрепления железнодорожного пути КБ-50</t>
  </si>
  <si>
    <t>АО "НТПК", КП № 8562 от 31.08.2023 г.(п.3)</t>
  </si>
  <si>
    <t>Подкладка КБ-50, с/г (справочно 284 шт.)</t>
  </si>
  <si>
    <t>АО "НТПК", КП № 8562 от 31.08.2023 г.(п.4)</t>
  </si>
  <si>
    <t>Болт закладной М22х175 в сборе (справочно 568 шт.)</t>
  </si>
  <si>
    <t>АО "НТПК", КП № 8562 от 31.08.2023 г.(п.5)</t>
  </si>
  <si>
    <t>Болт клеммный М22х75 в сборе (справочно 568 шт.)</t>
  </si>
  <si>
    <t>Раздел 5. Устройство фундаментов</t>
  </si>
  <si>
    <t>ФМ1  Фундамент под опору троллей - 4шт</t>
  </si>
  <si>
    <t>ФЕР06-01-001-01</t>
  </si>
  <si>
    <t>Устройство бетонной подготовки</t>
  </si>
  <si>
    <t>Объем=(0,48*4) / 100</t>
  </si>
  <si>
    <t>ФССЦ-04.1.02.05-0003</t>
  </si>
  <si>
    <t>Смеси бетонные тяжелого бетона (БСТ), класс В7,5 (М100)</t>
  </si>
  <si>
    <t>ФЕР06-01-001-05</t>
  </si>
  <si>
    <t>Устройство железобетонных фундаментов общего назначения под колонны объемом: до 3 м3</t>
  </si>
  <si>
    <t>Объем=(1,8*4) / 100</t>
  </si>
  <si>
    <t>ФССЦ-08.4.03.03-0002</t>
  </si>
  <si>
    <t>Сталь арматурная рифленая свариваемая, класс А500С, диаметр 8 мм</t>
  </si>
  <si>
    <t>Объем=8,2/1000*4</t>
  </si>
  <si>
    <t>ФССЦ-08.4.03.03-0004</t>
  </si>
  <si>
    <t>Сталь арматурная рифленая свариваемая, класс А500С, диаметр 12 мм</t>
  </si>
  <si>
    <t>Объем=34,6/1000*1,06*4</t>
  </si>
  <si>
    <t>ФССЦ-08.4.03.03-0006</t>
  </si>
  <si>
    <t>Сталь арматурная рифленая свариваемая, класс А500С, диаметр 16 мм</t>
  </si>
  <si>
    <t>Объем=20,2/1000*1,04*4</t>
  </si>
  <si>
    <t>ФЕР06-02-001-08</t>
  </si>
  <si>
    <t>Дополнительные затраты на устройство: сложных фундаментов</t>
  </si>
  <si>
    <t>ФЕР06-02-001-07</t>
  </si>
  <si>
    <t>Дополнительные затраты на устройство: колодцев для анкерных болтов</t>
  </si>
  <si>
    <t>ФССЦ-04.1.02.05-0009</t>
  </si>
  <si>
    <t>Смеси бетонные тяжелого бетона (БСТ), класс В25 (М350)</t>
  </si>
  <si>
    <t>ФССЦ-04.1.02.05-0009
Надбавка на W8</t>
  </si>
  <si>
    <t>ФЕР06-03-004-03</t>
  </si>
  <si>
    <t>Установка анкерных болтов: при бетонировании со связями из арматуры</t>
  </si>
  <si>
    <t>Объем=33,11*4/1000</t>
  </si>
  <si>
    <t>ФССЦ-08.4.01.01-0022</t>
  </si>
  <si>
    <t>Детали анкерные с резьбой из прямых или гнутых круглых стержней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</si>
  <si>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</si>
  <si>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</si>
  <si>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Объем=4*6,77*4/1000</t>
  </si>
  <si>
    <t>ФССЦ-08.3.08.03-0011</t>
  </si>
  <si>
    <t>Сталь угловая</t>
  </si>
  <si>
    <t>Объем=(2*1,51)*2/1000*4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</si>
  <si>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</si>
  <si>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</si>
  <si>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Объем=((0,3*2*4+0,8*4*1+2*2-0,8*0,8)*4) / 100</t>
  </si>
  <si>
    <t>ФССЦ-01.2.03.05-0010</t>
  </si>
  <si>
    <t>Праймер битумный производства «Техно-Николь»</t>
  </si>
  <si>
    <t>ФМ2  Фундамент аппарели - 4шт</t>
  </si>
  <si>
    <t>Объем=(0,45*4) / 100</t>
  </si>
  <si>
    <t>Объем=(0,9*4) / 100</t>
  </si>
  <si>
    <t>Объем=17,1/1000*4</t>
  </si>
  <si>
    <t>Объем=62/1000*4*1,06</t>
  </si>
  <si>
    <t>ФЕР06-03-004-04</t>
  </si>
  <si>
    <t>Установка анкерных болтов: при бетонировании на поддерживающие конструкции</t>
  </si>
  <si>
    <t>Объем=(41,08-5,54)*2*4/1000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</si>
  <si>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</si>
  <si>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</si>
  <si>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Объем=5,54*2*4/1000</t>
  </si>
  <si>
    <t>65</t>
  </si>
  <si>
    <t>ФССЦ-01.7.15.03-0035</t>
  </si>
  <si>
    <t>Болты с гайками и шайбами оцинкованные, диаметр 20 мм</t>
  </si>
  <si>
    <t>кг</t>
  </si>
  <si>
    <t>Объем=(0,315+0,071+0,0172*2)*4*2*4</t>
  </si>
  <si>
    <t>66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</si>
  <si>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</si>
  <si>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</si>
  <si>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67</t>
  </si>
  <si>
    <t>ФЕР46-08-044-02</t>
  </si>
  <si>
    <t>Гидроструйная очистка: бетонных поверхностей</t>
  </si>
  <si>
    <t>Объем=((0,25*(3+1,2)*2+1,2*3)*4) / 100</t>
  </si>
  <si>
    <t>69</t>
  </si>
  <si>
    <t>Объем=0,7*22,8/1000*2</t>
  </si>
  <si>
    <t>70</t>
  </si>
  <si>
    <t>Объем=22,8*0,3/1000</t>
  </si>
  <si>
    <t>71</t>
  </si>
  <si>
    <t>ФЕР13-03-002-17</t>
  </si>
  <si>
    <t>Огрунтовка металлических поверхностей за один раз: грунтовкой цинконаполненной</t>
  </si>
  <si>
    <t>Объем=13,1 / 100</t>
  </si>
  <si>
    <t>72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</si>
  <si>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</si>
  <si>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</si>
  <si>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Раздел 6. Опоры троллей</t>
  </si>
  <si>
    <t>М/конструкции опор ОП1 4 шт.</t>
  </si>
  <si>
    <t>73</t>
  </si>
  <si>
    <t>ФЕР09-03-039-03</t>
  </si>
  <si>
    <t>Монтаж опорных конструкций: для крепления трубопроводов внутри зданий и сооружений массой до 2,0 т</t>
  </si>
  <si>
    <t>Объем=0,563*4</t>
  </si>
  <si>
    <t>74</t>
  </si>
  <si>
    <t>ФССЦ-07.2.07.12-0033</t>
  </si>
  <si>
    <t>Прочие конструкции одноэтажных производственных зданий, масса сборочной единицы от 0,501 до 1,0 т</t>
  </si>
  <si>
    <t>75</t>
  </si>
  <si>
    <t>ФЕР06-03-002-01</t>
  </si>
  <si>
    <t>Устройство подливки толщиной 20 мм (толщина слоя 80мм)</t>
  </si>
  <si>
    <t>Объем=(0,27*4) / 100</t>
  </si>
  <si>
    <t>76</t>
  </si>
  <si>
    <t>ФЕР06-03-002-02</t>
  </si>
  <si>
    <t>На каждые 10 мм изменения толщины добавлять или исключать к расценке 06-03-002-01</t>
  </si>
  <si>
    <t>77</t>
  </si>
  <si>
    <t>ФССЦ-04.1.02.05-0031</t>
  </si>
  <si>
    <t>Смеси бетонные тяжелого бетона (БСТ), крупность заполнителя 10 мм, класс В30 (М400)</t>
  </si>
  <si>
    <t>78</t>
  </si>
  <si>
    <t>ФЕР46-01-008-01</t>
  </si>
  <si>
    <t>Обетонирование: колонн</t>
  </si>
  <si>
    <t>Объем=0,21*4</t>
  </si>
  <si>
    <t>79</t>
  </si>
  <si>
    <t>ФССЦ-04.1.02.05-0006</t>
  </si>
  <si>
    <t>Смеси бетонные тяжелого бетона (БСТ), класс В15 (М200)</t>
  </si>
  <si>
    <t>80</t>
  </si>
  <si>
    <t>ФССЦ-04.1.02.05-0006
Надбавка на W6</t>
  </si>
  <si>
    <t>Фермы Ф1 -  2шт; Ф2 - 1шт</t>
  </si>
  <si>
    <t>81</t>
  </si>
  <si>
    <t>Монтаж стропильных и подстропильных ферм на высоте до 25 м пролетом: до 24 м массой до 3,0 т</t>
  </si>
  <si>
    <t>Объем=0,910*2+0,743</t>
  </si>
  <si>
    <t>82</t>
  </si>
  <si>
    <t>ФССЦ-07.2.07.04-0004</t>
  </si>
  <si>
    <t>Конструкции стальные индивидуальные решетчатые сварные, масса 0,5-1 т</t>
  </si>
  <si>
    <t>Антикоррозионная защита</t>
  </si>
  <si>
    <t>83</t>
  </si>
  <si>
    <t>ФЕР13-03-002-04</t>
  </si>
  <si>
    <t>Огрунтовка металлических поверхностей за один раз: грунтовкой ГФ-021</t>
  </si>
  <si>
    <t>Объем=119 / 100</t>
  </si>
  <si>
    <t>84</t>
  </si>
  <si>
    <t>ФЕР13-03-004-26</t>
  </si>
  <si>
    <t>Окраска металлических огрунтованных поверхностей: эмалью ПФ-115 2 слоя</t>
  </si>
  <si>
    <t>85</t>
  </si>
  <si>
    <t>Объем=8,6 / 100</t>
  </si>
  <si>
    <t>Раздел 7. Устройство водостока</t>
  </si>
  <si>
    <t>Песколовка ПЛ1</t>
  </si>
  <si>
    <t>86</t>
  </si>
  <si>
    <t>Объем=0,11 / 100</t>
  </si>
  <si>
    <t>87</t>
  </si>
  <si>
    <t>ФЕР06-13-001-03</t>
  </si>
  <si>
    <t>Устройство стен и плоских днищ при толщине: до 150 мм прямоугольных сооружений</t>
  </si>
  <si>
    <t>Объем=0,5 / 100</t>
  </si>
  <si>
    <t>91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</si>
  <si>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</si>
  <si>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</si>
  <si>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Объем=3*2</t>
  </si>
  <si>
    <t>Объем=0,059*10/1000</t>
  </si>
  <si>
    <t>93</t>
  </si>
  <si>
    <t>ФЕР06-03-004-08</t>
  </si>
  <si>
    <t>Установка стальных конструкций, остающихся в теле бетона</t>
  </si>
  <si>
    <t>Объем=20,3/100</t>
  </si>
  <si>
    <t>94</t>
  </si>
  <si>
    <t>ФССЦ-23.1.02.04-0007</t>
  </si>
  <si>
    <t>Сальник набивной (серия 5.900-2) длиной 200 мм, диаметром условного прохода 250 мм</t>
  </si>
  <si>
    <t>95</t>
  </si>
  <si>
    <t>ФЕР06-03-004-09</t>
  </si>
  <si>
    <t>Установка закладных деталей весом: до 4 кг</t>
  </si>
  <si>
    <t>Объем=1,36*2/1000</t>
  </si>
  <si>
    <t>96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</si>
  <si>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</si>
  <si>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</si>
  <si>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Водоотводной лоток</t>
  </si>
  <si>
    <t>97</t>
  </si>
  <si>
    <t>ФЕР07-05-001-01</t>
  </si>
  <si>
    <t>Установка блоков стен подвалов массой: до 0,5 т/прим. лоток вес 430 кг</t>
  </si>
  <si>
    <t>Объем=12 / 100</t>
  </si>
  <si>
    <t>98</t>
  </si>
  <si>
    <t>ООО "ТС СТАНДАРТПАРК", Счет на оплату № РМ-6440 от 20.09.2023 г. (п.1)</t>
  </si>
  <si>
    <t>Лоток водоотводный BetoMax Plus ЛВ-30.51.81-Б-М-У24 бетонный с уклоном 4760.8М/24</t>
  </si>
  <si>
    <t>99</t>
  </si>
  <si>
    <t>ООО "ТС СТАНДАРТПАРК", Счет на оплату № РМ-6440 от 20.09.2023 г. (п.2)</t>
  </si>
  <si>
    <t>Лоток водоотводный BetoMax Plus ЛВ-30.51.81-Б-М-У27 бетонный с уклоном 4760.8М/27</t>
  </si>
  <si>
    <t>100</t>
  </si>
  <si>
    <t>ООО "ТС СТАНДАРТПАРК", Счет на оплату № РМ-6440 от 20.09.2023 г. (п.3)</t>
  </si>
  <si>
    <t>Лоток водоотводный BetoMax Plus ЛВ-30.51.81-Б-М-У28 бетонный с уклоном 4760.8М/28</t>
  </si>
  <si>
    <t>101</t>
  </si>
  <si>
    <t>ООО "ТС СТАНДАРТПАРК", Счет на оплату № РМ-6440 от 20.09.2023 г. (п.4)</t>
  </si>
  <si>
    <t>Лоток водоотводный BetoMax Plus ЛВ-30.51.81-Б-М-У29 бетонный с уклоном 4760.8М/29</t>
  </si>
  <si>
    <t>102</t>
  </si>
  <si>
    <t>ООО "ТС СТАНДАРТПАРК", Счет на оплату № РМ-6440 от 20.09.2023 г. (п.5)</t>
  </si>
  <si>
    <t>Лоток водоотводный BetoMax Plus ЛВ-30.51.81-Б-М-У33 бетонный с уклоном 4760.8М/33</t>
  </si>
  <si>
    <t>103</t>
  </si>
  <si>
    <t>ООО "ТС СТАНДАРТПАРК", Счет на оплату № РМ-6440 от 20.09.2023 г. (п.6)</t>
  </si>
  <si>
    <t>Лоток водоотводный BetoMax Plus ЛВ-30.51.81-Б-М-У34 бетонный с уклоном 4760.8М/34</t>
  </si>
  <si>
    <t>104</t>
  </si>
  <si>
    <t>ООО "ТС СТАНДАРТПАРК", Счет на оплату № РМ-6440 от 20.09.2023 г. (п.7)</t>
  </si>
  <si>
    <t>Лоток водоотводный BetoMax Plus ЛВ-30.51.81-Б-М-У35 бетонный с уклоном 4760.8М/35</t>
  </si>
  <si>
    <t>105</t>
  </si>
  <si>
    <t>ООО "ТС СТАНДАРТПАРК", Счет на оплату № РМ-6440 от 20.09.2023 г. (п.8)</t>
  </si>
  <si>
    <t>Лоток водоотводный BetoMax Plus ЛВ-30.51.81-Б-М-У39 бетонный с уклоном 4760.8М/39</t>
  </si>
  <si>
    <t>106</t>
  </si>
  <si>
    <t>ООО "ТС СТАНДАРТПАРК", Счет на оплату № РМ-6440 от 20.09.2023 г. (п.9)</t>
  </si>
  <si>
    <t>Лоток водоотводный BetoMax Plus ЛВ-30.51.81-Б-М-У40 бетонный с уклоном 4760.8М/40</t>
  </si>
  <si>
    <t>107</t>
  </si>
  <si>
    <t>ООО "ТС СТАНДАРТПАРК", Счет на оплату № РМ-6440 от 20.09.2023 г. (п.10)</t>
  </si>
  <si>
    <t>Лоток водоотводный BetoMax Plus ЛВ-30.51.81-Б-М-У41 бетонный с уклоном 4760.8М/41</t>
  </si>
  <si>
    <t>108</t>
  </si>
  <si>
    <t>ООО "ТС СТАНДАРТПАРК", Счет на оплату № РМ-6440 от 20.09.2023 г. (п.11)</t>
  </si>
  <si>
    <t>Лоток водоотводный BetoMax Plus ЛВ-30.51.81-Б-М-У45 бетонный с уклоном 4760.8М/45</t>
  </si>
  <si>
    <t>109</t>
  </si>
  <si>
    <t>ООО "ТС СТАНДАРТПАРК", Счет на оплату № РМ-6440 от 20.09.2023 г. (п.12)</t>
  </si>
  <si>
    <t>Лоток водоотводный BetoMax Plus ЛВ-30.51.81-Б-М-У46 бетонный с уклоном 4760.8М/46</t>
  </si>
  <si>
    <t>110</t>
  </si>
  <si>
    <t>ФЕР08-02-007-03</t>
  </si>
  <si>
    <t>Установка металлических решеток приямков</t>
  </si>
  <si>
    <t>Объем=26*15/1000</t>
  </si>
  <si>
    <t>111</t>
  </si>
  <si>
    <t>ООО "ТС СТАНДАРТПАРК", Счет на оплату № РМ-6440 от 20.09.2023 г. (п.13)</t>
  </si>
  <si>
    <t>Решетка водоприемная  РВ-30.37.50 щелевая дорожная чугунная ВЧ, кл. Е 273051</t>
  </si>
  <si>
    <t>112</t>
  </si>
  <si>
    <t>ООО "ТС СТАНДАРТПАРК", Счет на оплату № РМ-6440 от 20.09.2023 г. (п.14)</t>
  </si>
  <si>
    <t>Болт М12*50 ГОСТ 7798-70</t>
  </si>
  <si>
    <t>113</t>
  </si>
  <si>
    <t>ООО "ТС СТАНДАРТПАРК", Счет на оплату № РМ-6440 от 20.09.2023 г. (п.15)</t>
  </si>
  <si>
    <t>Гайка М12 DIN 557 квадрат</t>
  </si>
  <si>
    <t>114</t>
  </si>
  <si>
    <t>ФЕР09-03-040-01</t>
  </si>
  <si>
    <t>Монтаж защитных ограждений оборудования</t>
  </si>
  <si>
    <t>ФССЦ-08.3.05.02-0057</t>
  </si>
  <si>
    <t>Сталь листовая горячекатаная марки Ст3 толщиной: 5,0 мм</t>
  </si>
  <si>
    <t>Объем=88,2/1000</t>
  </si>
  <si>
    <t>ФЕР22-01-011-07</t>
  </si>
  <si>
    <t>Укладка стальных водопроводных труб с гидравлическим испытанием диаметром: 250 мм</t>
  </si>
  <si>
    <t>Объем=(2,49*2+2,29*2)/1000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</si>
  <si>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</si>
  <si>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</si>
  <si>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Объем=17,5 / 100</t>
  </si>
  <si>
    <t>119</t>
  </si>
  <si>
    <t>Расценка</t>
  </si>
  <si>
    <t>Объем</t>
  </si>
  <si>
    <t>Вид работ</t>
  </si>
  <si>
    <t>Ед. изм.</t>
  </si>
  <si>
    <t>Кол-во по смете</t>
  </si>
  <si>
    <t>Цена за ед.</t>
  </si>
  <si>
    <t>Сумма по смете</t>
  </si>
  <si>
    <t>Кол-во по ИД</t>
  </si>
  <si>
    <t>Кол-во в КС</t>
  </si>
  <si>
    <t>Сумма по КС</t>
  </si>
  <si>
    <t>Примечания</t>
  </si>
  <si>
    <t>Итого</t>
  </si>
  <si>
    <t>с ВЗиС</t>
  </si>
  <si>
    <t>с ЗУ</t>
  </si>
  <si>
    <t>с Дог.Кф</t>
  </si>
  <si>
    <t>НДС</t>
  </si>
  <si>
    <t>Всего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</si>
</sst>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charset val="204"/>
    </font>
    <font>
      <sz val="11"/>
      <name val="Calibri"/>
      <charset val="1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1" fillId="0" borderId="0"/>
    <xf numFmtId="0" fontId="3" fillId="0" borderId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7" fillId="0" borderId="0"/>
  </cellStyleXfs>
  <cellXfs count="29">
    <xf numFmtId="0" fontId="0" fillId="0" borderId="0" xfId="0"/>
    <xf numFmtId="4" fontId="10" fillId="0" borderId="1" xfId="0" applyNumberFormat="1" applyFont="1" applyBorder="1" applyAlignment="1">
      <alignment horizontal="right" vertical="center"/>
    </xf>
    <xf numFmtId="3" fontId="10" fillId="0" borderId="1" xfId="8" applyNumberFormat="1" applyFont="1" applyBorder="1" applyAlignment="1">
      <alignment horizontal="right"/>
    </xf>
    <xf numFmtId="3" fontId="9" fillId="0" borderId="1" xfId="8" applyNumberFormat="1" applyFont="1" applyBorder="1" applyAlignment="1">
      <alignment horizontal="right"/>
    </xf>
    <xf numFmtId="49" fontId="6" fillId="0" borderId="0" xfId="8" applyNumberFormat="1" applyFont="1" applyFill="1" applyAlignment="1"/>
    <xf numFmtId="0" fontId="6" fillId="0" borderId="0" xfId="8" applyFont="1" applyFill="1" applyAlignment="1"/>
    <xf numFmtId="49" fontId="8" fillId="2" borderId="1" xfId="8" applyNumberFormat="1" applyFont="1" applyFill="1" applyBorder="1" applyAlignment="1">
      <alignment horizontal="center" vertical="center" wrapText="1"/>
    </xf>
    <xf numFmtId="4" fontId="8" fillId="2" borderId="1" xfId="8" applyNumberFormat="1" applyFont="1" applyFill="1" applyBorder="1" applyAlignment="1">
      <alignment horizontal="center" vertical="center" wrapText="1"/>
    </xf>
    <xf numFmtId="0" fontId="8" fillId="0" borderId="0" xfId="8" applyFont="1" applyFill="1" applyAlignment="1">
      <alignment horizontal="center" wrapText="1"/>
    </xf>
    <xf numFmtId="4" fontId="6" fillId="0" borderId="0" xfId="8" applyNumberFormat="1" applyFont="1" applyFill="1" applyAlignment="1"/>
    <xf numFmtId="49" fontId="6" fillId="0" borderId="1" xfId="8" applyNumberFormat="1" applyFont="1" applyFill="1" applyBorder="1" applyAlignment="1">
      <alignment vertical="center"/>
    </xf>
    <xf numFmtId="0" fontId="6" fillId="0" borderId="1" xfId="8" applyFont="1" applyFill="1" applyBorder="1" applyAlignment="1"/>
    <xf numFmtId="49" fontId="6" fillId="0" borderId="1" xfId="8" applyNumberFormat="1" applyFont="1" applyFill="1" applyBorder="1" applyAlignment="1">
      <alignment horizontal="center" vertical="top"/>
    </xf>
    <xf numFmtId="49" fontId="6" fillId="0" borderId="1" xfId="8" applyNumberFormat="1" applyFont="1" applyFill="1" applyBorder="1" applyAlignment="1">
      <alignment horizontal="left" vertical="top"/>
    </xf>
    <xf numFmtId="4" fontId="6" fillId="0" borderId="1" xfId="8" applyNumberFormat="1" applyFont="1" applyFill="1" applyBorder="1" applyAlignment="1"/>
    <xf numFmtId="0" fontId="6" fillId="0" borderId="1" xfId="8" applyFont="1" applyFill="1" applyBorder="1" applyAlignment="1">
      <alignment horizontal="center" vertical="top"/>
    </xf>
    <xf numFmtId="0" fontId="6" fillId="0" borderId="1" xfId="8" applyFont="1" applyFill="1" applyBorder="1" applyAlignment="1">
      <alignment horizontal="right" vertical="top"/>
    </xf>
    <xf numFmtId="2" fontId="6" fillId="0" borderId="1" xfId="8" applyNumberFormat="1" applyFont="1" applyFill="1" applyBorder="1" applyAlignment="1">
      <alignment horizontal="right" vertical="top"/>
    </xf>
    <xf numFmtId="4" fontId="6" fillId="0" borderId="1" xfId="8" applyNumberFormat="1" applyFont="1" applyFill="1" applyBorder="1" applyAlignment="1">
      <alignment horizontal="right" vertical="top"/>
    </xf>
    <xf numFmtId="49" fontId="8" fillId="0" borderId="1" xfId="8" applyNumberFormat="1" applyFont="1" applyFill="1" applyBorder="1" applyAlignment="1">
      <alignment vertical="center"/>
    </xf>
    <xf numFmtId="4" fontId="10" fillId="0" borderId="1" xfId="8" applyNumberFormat="1" applyFont="1" applyBorder="1" applyAlignment="1">
      <alignment horizontal="right"/>
    </xf>
    <xf numFmtId="4" fontId="11" fillId="0" borderId="1" xfId="8" applyNumberFormat="1" applyFont="1" applyBorder="1" applyAlignment="1">
      <alignment horizontal="right"/>
    </xf>
    <xf numFmtId="4" fontId="6" fillId="0" borderId="1" xfId="8" applyNumberFormat="1" applyFont="1" applyFill="1" applyBorder="1" applyAlignment="1">
      <alignment vertical="center"/>
    </xf>
    <xf numFmtId="4" fontId="6" fillId="0" borderId="1" xfId="8" applyNumberFormat="1" applyFont="1" applyFill="1" applyBorder="1" applyAlignment="1">
      <alignment horizontal="center" vertical="top"/>
    </xf>
    <xf numFmtId="49" fontId="6" fillId="0" borderId="1" xfId="8" applyNumberFormat="1" applyFont="1" applyFill="1" applyBorder="1" applyAlignment="1">
      <alignment vertical="center" wrapText="1"/>
    </xf>
    <xf numFmtId="49" fontId="6" fillId="0" borderId="1" xfId="8" applyNumberFormat="1" applyFont="1" applyFill="1" applyBorder="1" applyAlignment="1">
      <alignment vertical="top" wrapText="1"/>
    </xf>
    <xf numFmtId="0" fontId="6" fillId="0" borderId="0" xfId="8" applyFont="1" applyFill="1" applyAlignment="1">
      <alignment wrapText="1"/>
    </xf>
    <xf numFmtId="0" fontId="6" fillId="2" borderId="1" xfId="8" applyFont="1" applyFill="1" applyBorder="1" applyAlignment="1"/>
    <xf numFmtId="0" fontId="6" fillId="2" borderId="0" xfId="8" applyFont="1" applyFill="1" applyAlignment="1"/>
  </cellXfs>
  <cellStyles count="10">
    <cellStyle name="Обычный" xfId="0" builtinId="0"/>
    <cellStyle name="Обычный 2" xfId="2" xr:uid="{62A15F38-63DC-47CA-B36E-741631DCCCB8}"/>
    <cellStyle name="Обычный 2 2" xfId="3" xr:uid="{F40BE532-2B99-4B1F-B4EC-4F855715937B}"/>
    <cellStyle name="Обычный 2 3" xfId="6" xr:uid="{A0A155CA-9BF4-46BD-AFDD-776AE8B50369}"/>
    <cellStyle name="Обычный 2 4" xfId="8" xr:uid="{1B8D443F-0F5D-423F-A504-E26C08CD5F49}"/>
    <cellStyle name="Обычный 3" xfId="1" xr:uid="{08ACDCEE-055C-41EF-984C-678182560D78}"/>
    <cellStyle name="Обычный 3 2" xfId="4" xr:uid="{A537C9F2-7F8C-470B-8CF6-9DD4AC6C5802}"/>
    <cellStyle name="Обычный 4" xfId="7" xr:uid="{5BA10DD0-80BA-47DB-BD80-4F248FCECAA4}"/>
    <cellStyle name="Обычный 4 2" xfId="9" xr:uid="{F204959D-9650-4FA7-999C-D28B682DDABF}"/>
    <cellStyle name="Финансовый 2" xfId="5" xr:uid="{7E82F9C9-E8E3-4E76-8675-9685F18AE4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6B1E-BDCD-46C3-9552-7E7E3D20EB80}">
  <sheetPr>
    <tabColor rgb="FFFF0000"/>
    <pageSetUpPr fitToPage="1"/>
  </sheetPr>
  <dimension ref="A1:L140"/>
  <sheetViews>
    <sheetView tabSelected="1" zoomScale="130" zoomScaleNormal="130" workbookViewId="0">
      <pane ySplit="1" topLeftCell="A2" activePane="bottomLeft" state="frozen"/>
      <selection pane="bottomLeft" activeCell="J17" sqref="J17"/>
    </sheetView>
  </sheetViews>
  <sheetFormatPr defaultColWidth="9.140625" defaultRowHeight="11.25" x14ac:dyDescent="0.2"/>
  <cols>
    <col min="1" max="1" width="9.140625" style="4" customWidth="1"/>
    <col min="2" max="2" width="13.7109375" style="5" hidden="1" customWidth="1"/>
    <col min="3" max="3" width="19" style="5" customWidth="1"/>
    <col min="4" max="4" width="36.42578125" style="26" customWidth="1"/>
    <col min="5" max="5" width="8.5703125" style="5" customWidth="1"/>
    <col min="6" max="6" width="10.5703125" style="5" customWidth="1"/>
    <col min="7" max="7" width="10.5703125" style="9" hidden="1" customWidth="1"/>
    <col min="8" max="8" width="13.42578125" style="5" hidden="1" customWidth="1"/>
    <col min="9" max="9" width="11.7109375" style="5" hidden="1" customWidth="1"/>
    <col min="10" max="10" width="11.7109375" style="28" customWidth="1"/>
    <col min="11" max="12" width="11.7109375" style="5" customWidth="1"/>
    <col min="13" max="16384" width="9.140625" style="5"/>
  </cols>
  <sheetData>
    <row r="1" spans="1:12" s="8" customFormat="1" ht="22.5" x14ac:dyDescent="0.2">
      <c r="A1" s="6" t="s">
        <v>105</v>
      </c>
      <c r="B1" s="6" t="s">
        <v>397</v>
      </c>
      <c r="C1" s="6" t="s">
        <v>398</v>
      </c>
      <c r="D1" s="6" t="s">
        <v>399</v>
      </c>
      <c r="E1" s="6" t="s">
        <v>400</v>
      </c>
      <c r="F1" s="6" t="s">
        <v>401</v>
      </c>
      <c r="G1" s="7" t="s">
        <v>402</v>
      </c>
      <c r="H1" s="7" t="s">
        <v>403</v>
      </c>
      <c r="I1" s="6" t="s">
        <v>404</v>
      </c>
      <c r="J1" s="6" t="s">
        <v>405</v>
      </c>
      <c r="K1" s="7" t="s">
        <v>406</v>
      </c>
      <c r="L1" s="7" t="s">
        <v>407</v>
      </c>
    </row>
    <row r="2" spans="1:12" x14ac:dyDescent="0.2">
      <c r="A2" s="19" t="s">
        <v>117</v>
      </c>
      <c r="B2" s="10"/>
      <c r="C2" s="11"/>
      <c r="D2" s="24"/>
      <c r="E2" s="10"/>
      <c r="F2" s="10"/>
      <c r="G2" s="22"/>
      <c r="H2" s="10"/>
      <c r="I2" s="11"/>
      <c r="J2" s="27"/>
      <c r="K2" s="11"/>
      <c r="L2" s="11"/>
    </row>
    <row r="3" spans="1:12" ht="22.5" x14ac:dyDescent="0.2">
      <c r="A3" s="12" t="s">
        <v>1</v>
      </c>
      <c r="B3" s="13" t="s">
        <v>90</v>
      </c>
      <c r="C3" s="14"/>
      <c r="D3" s="25" t="s">
        <v>91</v>
      </c>
      <c r="E3" s="12" t="s">
        <v>31</v>
      </c>
      <c r="F3" s="15">
        <v>0.9</v>
      </c>
      <c r="G3" s="23">
        <f>H3/F3</f>
        <v>9122.7555555555555</v>
      </c>
      <c r="H3" s="16">
        <v>8210.48</v>
      </c>
      <c r="I3" s="11"/>
      <c r="J3" s="27"/>
      <c r="K3" s="11">
        <f t="shared" ref="K3:K7" si="0">J3*G3</f>
        <v>0</v>
      </c>
      <c r="L3" s="11"/>
    </row>
    <row r="4" spans="1:12" ht="33.75" x14ac:dyDescent="0.2">
      <c r="A4" s="12" t="s">
        <v>0</v>
      </c>
      <c r="B4" s="13" t="s">
        <v>93</v>
      </c>
      <c r="C4" s="14"/>
      <c r="D4" s="25" t="s">
        <v>94</v>
      </c>
      <c r="E4" s="12" t="s">
        <v>31</v>
      </c>
      <c r="F4" s="15">
        <v>0.36</v>
      </c>
      <c r="G4" s="23">
        <f t="shared" ref="G4:G63" si="1">H4/F4</f>
        <v>27473.305555555555</v>
      </c>
      <c r="H4" s="16">
        <v>9890.39</v>
      </c>
      <c r="I4" s="11"/>
      <c r="J4" s="27"/>
      <c r="K4" s="11">
        <f t="shared" si="0"/>
        <v>0</v>
      </c>
      <c r="L4" s="11"/>
    </row>
    <row r="5" spans="1:12" ht="33.75" x14ac:dyDescent="0.2">
      <c r="A5" s="12" t="s">
        <v>3</v>
      </c>
      <c r="B5" s="13" t="s">
        <v>96</v>
      </c>
      <c r="C5" s="14" t="s">
        <v>119</v>
      </c>
      <c r="D5" s="25" t="s">
        <v>118</v>
      </c>
      <c r="E5" s="12" t="s">
        <v>7</v>
      </c>
      <c r="F5" s="15">
        <v>1.26</v>
      </c>
      <c r="G5" s="23">
        <f t="shared" si="1"/>
        <v>295.6904761904762</v>
      </c>
      <c r="H5" s="17">
        <v>372.57</v>
      </c>
      <c r="I5" s="11"/>
      <c r="J5" s="27"/>
      <c r="K5" s="11">
        <f t="shared" si="0"/>
        <v>0</v>
      </c>
      <c r="L5" s="11"/>
    </row>
    <row r="6" spans="1:12" ht="45" x14ac:dyDescent="0.2">
      <c r="A6" s="12" t="s">
        <v>4</v>
      </c>
      <c r="B6" s="13" t="s">
        <v>6</v>
      </c>
      <c r="C6" s="14"/>
      <c r="D6" s="25" t="s">
        <v>101</v>
      </c>
      <c r="E6" s="12" t="s">
        <v>7</v>
      </c>
      <c r="F6" s="15">
        <v>1.26</v>
      </c>
      <c r="G6" s="23">
        <f t="shared" si="1"/>
        <v>39.674603174603178</v>
      </c>
      <c r="H6" s="17">
        <v>49.99</v>
      </c>
      <c r="I6" s="11"/>
      <c r="J6" s="27"/>
      <c r="K6" s="11">
        <f t="shared" si="0"/>
        <v>0</v>
      </c>
      <c r="L6" s="11"/>
    </row>
    <row r="7" spans="1:12" ht="22.5" x14ac:dyDescent="0.2">
      <c r="A7" s="12" t="s">
        <v>8</v>
      </c>
      <c r="B7" s="13" t="s">
        <v>98</v>
      </c>
      <c r="C7" s="14"/>
      <c r="D7" s="25" t="s">
        <v>99</v>
      </c>
      <c r="E7" s="12" t="s">
        <v>7</v>
      </c>
      <c r="F7" s="15">
        <v>1.26</v>
      </c>
      <c r="G7" s="23">
        <f t="shared" si="1"/>
        <v>295.6904761904762</v>
      </c>
      <c r="H7" s="17">
        <v>372.57</v>
      </c>
      <c r="I7" s="11"/>
      <c r="J7" s="27"/>
      <c r="K7" s="11">
        <f t="shared" si="0"/>
        <v>0</v>
      </c>
      <c r="L7" s="11"/>
    </row>
    <row r="8" spans="1:12" x14ac:dyDescent="0.2">
      <c r="A8" s="19" t="s">
        <v>120</v>
      </c>
      <c r="B8" s="10"/>
      <c r="C8" s="14"/>
      <c r="D8" s="24"/>
      <c r="E8" s="10"/>
      <c r="F8" s="10"/>
      <c r="G8" s="23"/>
      <c r="H8" s="10"/>
      <c r="I8" s="11"/>
      <c r="J8" s="27"/>
      <c r="K8" s="11"/>
      <c r="L8" s="11"/>
    </row>
    <row r="9" spans="1:12" ht="45" x14ac:dyDescent="0.2">
      <c r="A9" s="12" t="s">
        <v>11</v>
      </c>
      <c r="B9" s="13" t="s">
        <v>121</v>
      </c>
      <c r="C9" s="14" t="s">
        <v>123</v>
      </c>
      <c r="D9" s="25" t="s">
        <v>122</v>
      </c>
      <c r="E9" s="12" t="s">
        <v>2</v>
      </c>
      <c r="F9" s="15">
        <v>1.08</v>
      </c>
      <c r="G9" s="23">
        <f t="shared" si="1"/>
        <v>147826.58333333331</v>
      </c>
      <c r="H9" s="16">
        <v>159652.71</v>
      </c>
      <c r="I9" s="11">
        <f>1437.05/1000</f>
        <v>1.4370499999999999</v>
      </c>
      <c r="J9" s="27">
        <f t="shared" ref="J9:J15" si="2">F9</f>
        <v>1.08</v>
      </c>
      <c r="K9" s="11">
        <f>J9*G9</f>
        <v>159652.71</v>
      </c>
      <c r="L9" s="11"/>
    </row>
    <row r="10" spans="1:12" ht="33.75" x14ac:dyDescent="0.2">
      <c r="A10" s="12" t="s">
        <v>13</v>
      </c>
      <c r="B10" s="13" t="s">
        <v>106</v>
      </c>
      <c r="C10" s="14" t="s">
        <v>125</v>
      </c>
      <c r="D10" s="25" t="s">
        <v>124</v>
      </c>
      <c r="E10" s="12" t="s">
        <v>5</v>
      </c>
      <c r="F10" s="15">
        <v>0.2</v>
      </c>
      <c r="G10" s="23">
        <f t="shared" si="1"/>
        <v>158601.15</v>
      </c>
      <c r="H10" s="16">
        <v>31720.23</v>
      </c>
      <c r="I10" s="11">
        <f>44.81/100</f>
        <v>0.4481</v>
      </c>
      <c r="J10" s="27">
        <f t="shared" si="2"/>
        <v>0.2</v>
      </c>
      <c r="K10" s="11">
        <f t="shared" ref="K10:K73" si="3">J10*G10</f>
        <v>31720.23</v>
      </c>
      <c r="L10" s="11"/>
    </row>
    <row r="11" spans="1:12" ht="33.75" x14ac:dyDescent="0.2">
      <c r="A11" s="12" t="s">
        <v>14</v>
      </c>
      <c r="B11" s="13" t="s">
        <v>126</v>
      </c>
      <c r="C11" s="14" t="s">
        <v>128</v>
      </c>
      <c r="D11" s="25" t="s">
        <v>127</v>
      </c>
      <c r="E11" s="12" t="s">
        <v>5</v>
      </c>
      <c r="F11" s="15">
        <v>0.1</v>
      </c>
      <c r="G11" s="23">
        <f t="shared" si="1"/>
        <v>61200.200000000004</v>
      </c>
      <c r="H11" s="16">
        <v>6120.02</v>
      </c>
      <c r="I11" s="11"/>
      <c r="J11" s="27">
        <f t="shared" si="2"/>
        <v>0.1</v>
      </c>
      <c r="K11" s="11">
        <f t="shared" si="3"/>
        <v>6120.02</v>
      </c>
      <c r="L11" s="11"/>
    </row>
    <row r="12" spans="1:12" ht="22.5" x14ac:dyDescent="0.2">
      <c r="A12" s="12" t="s">
        <v>15</v>
      </c>
      <c r="B12" s="13" t="s">
        <v>102</v>
      </c>
      <c r="C12" s="14"/>
      <c r="D12" s="25" t="s">
        <v>9</v>
      </c>
      <c r="E12" s="12" t="s">
        <v>10</v>
      </c>
      <c r="F12" s="15">
        <v>1090</v>
      </c>
      <c r="G12" s="23">
        <f t="shared" si="1"/>
        <v>1325.0207981651376</v>
      </c>
      <c r="H12" s="18">
        <v>1444272.67</v>
      </c>
      <c r="I12" s="11"/>
      <c r="J12" s="27">
        <f t="shared" si="2"/>
        <v>1090</v>
      </c>
      <c r="K12" s="11">
        <f t="shared" si="3"/>
        <v>1444272.67</v>
      </c>
      <c r="L12" s="11"/>
    </row>
    <row r="13" spans="1:12" ht="33.75" x14ac:dyDescent="0.2">
      <c r="A13" s="12" t="s">
        <v>16</v>
      </c>
      <c r="B13" s="13" t="s">
        <v>103</v>
      </c>
      <c r="C13" s="14" t="s">
        <v>129</v>
      </c>
      <c r="D13" s="25" t="s">
        <v>104</v>
      </c>
      <c r="E13" s="12" t="s">
        <v>2</v>
      </c>
      <c r="F13" s="15">
        <v>8.0000000000000002E-3</v>
      </c>
      <c r="G13" s="23">
        <f t="shared" si="1"/>
        <v>17041.25</v>
      </c>
      <c r="H13" s="16">
        <v>136.33000000000001</v>
      </c>
      <c r="I13" s="11"/>
      <c r="J13" s="27">
        <f t="shared" si="2"/>
        <v>8.0000000000000002E-3</v>
      </c>
      <c r="K13" s="11">
        <f t="shared" si="3"/>
        <v>136.33000000000001</v>
      </c>
      <c r="L13" s="11"/>
    </row>
    <row r="14" spans="1:12" ht="22.5" x14ac:dyDescent="0.2">
      <c r="A14" s="12" t="s">
        <v>20</v>
      </c>
      <c r="B14" s="13" t="s">
        <v>112</v>
      </c>
      <c r="C14" s="14" t="s">
        <v>130</v>
      </c>
      <c r="D14" s="25" t="s">
        <v>113</v>
      </c>
      <c r="E14" s="12" t="s">
        <v>5</v>
      </c>
      <c r="F14" s="15">
        <v>0.02</v>
      </c>
      <c r="G14" s="23">
        <f t="shared" si="1"/>
        <v>96243.499999999985</v>
      </c>
      <c r="H14" s="16">
        <v>1924.87</v>
      </c>
      <c r="I14" s="11"/>
      <c r="J14" s="27">
        <f t="shared" si="2"/>
        <v>0.02</v>
      </c>
      <c r="K14" s="11">
        <f t="shared" si="3"/>
        <v>1924.8699999999997</v>
      </c>
      <c r="L14" s="11"/>
    </row>
    <row r="15" spans="1:12" ht="22.5" x14ac:dyDescent="0.2">
      <c r="A15" s="12" t="s">
        <v>17</v>
      </c>
      <c r="B15" s="13" t="s">
        <v>131</v>
      </c>
      <c r="C15" s="14" t="s">
        <v>133</v>
      </c>
      <c r="D15" s="25" t="s">
        <v>132</v>
      </c>
      <c r="E15" s="12" t="s">
        <v>5</v>
      </c>
      <c r="F15" s="15">
        <v>0.08</v>
      </c>
      <c r="G15" s="23">
        <f t="shared" si="1"/>
        <v>21447.75</v>
      </c>
      <c r="H15" s="16">
        <v>1715.82</v>
      </c>
      <c r="I15" s="11"/>
      <c r="J15" s="27">
        <f t="shared" si="2"/>
        <v>0.08</v>
      </c>
      <c r="K15" s="11">
        <f t="shared" si="3"/>
        <v>1715.82</v>
      </c>
      <c r="L15" s="11"/>
    </row>
    <row r="16" spans="1:12" x14ac:dyDescent="0.2">
      <c r="A16" s="19" t="s">
        <v>134</v>
      </c>
      <c r="B16" s="10"/>
      <c r="C16" s="14"/>
      <c r="D16" s="24"/>
      <c r="E16" s="10"/>
      <c r="F16" s="10"/>
      <c r="G16" s="23"/>
      <c r="H16" s="10"/>
      <c r="I16" s="11"/>
      <c r="J16" s="27"/>
      <c r="K16" s="11">
        <f t="shared" si="3"/>
        <v>0</v>
      </c>
      <c r="L16" s="11"/>
    </row>
    <row r="17" spans="1:12" ht="45" x14ac:dyDescent="0.2">
      <c r="A17" s="12" t="s">
        <v>21</v>
      </c>
      <c r="B17" s="13" t="s">
        <v>135</v>
      </c>
      <c r="C17" s="14" t="s">
        <v>137</v>
      </c>
      <c r="D17" s="25" t="s">
        <v>136</v>
      </c>
      <c r="E17" s="12" t="s">
        <v>12</v>
      </c>
      <c r="F17" s="15">
        <v>0.92</v>
      </c>
      <c r="G17" s="23">
        <f t="shared" si="1"/>
        <v>238313.40217391303</v>
      </c>
      <c r="H17" s="16">
        <v>219248.33</v>
      </c>
      <c r="I17" s="11">
        <f>180.75/0.2/1000</f>
        <v>0.90375000000000005</v>
      </c>
      <c r="J17" s="27">
        <f>I17</f>
        <v>0.90375000000000005</v>
      </c>
      <c r="K17" s="11">
        <f t="shared" si="3"/>
        <v>215375.73721467392</v>
      </c>
      <c r="L17" s="11"/>
    </row>
    <row r="18" spans="1:12" ht="33.75" x14ac:dyDescent="0.2">
      <c r="A18" s="12" t="s">
        <v>23</v>
      </c>
      <c r="B18" s="13" t="s">
        <v>138</v>
      </c>
      <c r="C18" s="14" t="s">
        <v>137</v>
      </c>
      <c r="D18" s="25" t="s">
        <v>139</v>
      </c>
      <c r="E18" s="12" t="s">
        <v>12</v>
      </c>
      <c r="F18" s="15">
        <v>0.92</v>
      </c>
      <c r="G18" s="23">
        <f t="shared" si="1"/>
        <v>25964.847826086956</v>
      </c>
      <c r="H18" s="16">
        <v>23887.66</v>
      </c>
      <c r="I18" s="11">
        <f>180.75/0.2/1000</f>
        <v>0.90375000000000005</v>
      </c>
      <c r="J18" s="27">
        <f>I18</f>
        <v>0.90375000000000005</v>
      </c>
      <c r="K18" s="11">
        <f t="shared" si="3"/>
        <v>23465.731222826089</v>
      </c>
      <c r="L18" s="11"/>
    </row>
    <row r="19" spans="1:12" x14ac:dyDescent="0.2">
      <c r="A19" s="12" t="s">
        <v>29</v>
      </c>
      <c r="B19" s="13" t="s">
        <v>84</v>
      </c>
      <c r="C19" s="14" t="s">
        <v>141</v>
      </c>
      <c r="D19" s="25" t="s">
        <v>140</v>
      </c>
      <c r="E19" s="12" t="s">
        <v>10</v>
      </c>
      <c r="F19" s="15">
        <v>279.68</v>
      </c>
      <c r="G19" s="23">
        <f t="shared" si="1"/>
        <v>881.28525457665899</v>
      </c>
      <c r="H19" s="18">
        <v>246477.86</v>
      </c>
      <c r="I19" s="11">
        <f>I18*0.2*1.52*1000</f>
        <v>274.74000000000007</v>
      </c>
      <c r="J19" s="27">
        <f>I19</f>
        <v>274.74000000000007</v>
      </c>
      <c r="K19" s="11">
        <f t="shared" si="3"/>
        <v>242124.31084239134</v>
      </c>
      <c r="L19" s="11"/>
    </row>
    <row r="20" spans="1:12" ht="22.5" x14ac:dyDescent="0.2">
      <c r="A20" s="12" t="s">
        <v>32</v>
      </c>
      <c r="B20" s="13" t="s">
        <v>142</v>
      </c>
      <c r="C20" s="14" t="s">
        <v>144</v>
      </c>
      <c r="D20" s="25" t="s">
        <v>143</v>
      </c>
      <c r="E20" s="12" t="s">
        <v>5</v>
      </c>
      <c r="F20" s="15">
        <v>1.68</v>
      </c>
      <c r="G20" s="23">
        <f t="shared" si="1"/>
        <v>115626.59523809524</v>
      </c>
      <c r="H20" s="16">
        <v>194252.68</v>
      </c>
      <c r="I20" s="11">
        <f>153.94/100</f>
        <v>1.5393999999999999</v>
      </c>
      <c r="J20" s="27">
        <f>I20</f>
        <v>1.5393999999999999</v>
      </c>
      <c r="K20" s="11">
        <f t="shared" si="3"/>
        <v>177995.58070952378</v>
      </c>
      <c r="L20" s="11"/>
    </row>
    <row r="21" spans="1:12" x14ac:dyDescent="0.2">
      <c r="A21" s="12" t="s">
        <v>34</v>
      </c>
      <c r="B21" s="13" t="s">
        <v>84</v>
      </c>
      <c r="C21" s="14" t="s">
        <v>145</v>
      </c>
      <c r="D21" s="25" t="s">
        <v>107</v>
      </c>
      <c r="E21" s="12" t="s">
        <v>10</v>
      </c>
      <c r="F21" s="15">
        <v>184.8</v>
      </c>
      <c r="G21" s="23">
        <f t="shared" si="1"/>
        <v>825.62683982683973</v>
      </c>
      <c r="H21" s="18">
        <v>152575.84</v>
      </c>
      <c r="I21" s="11">
        <f>I20*1.1*100</f>
        <v>169.334</v>
      </c>
      <c r="J21" s="27">
        <f>I21</f>
        <v>169.334</v>
      </c>
      <c r="K21" s="11">
        <f t="shared" si="3"/>
        <v>139806.69529523808</v>
      </c>
      <c r="L21" s="11"/>
    </row>
    <row r="22" spans="1:12" ht="22.5" x14ac:dyDescent="0.2">
      <c r="A22" s="12" t="s">
        <v>37</v>
      </c>
      <c r="B22" s="13" t="s">
        <v>18</v>
      </c>
      <c r="C22" s="14" t="s">
        <v>146</v>
      </c>
      <c r="D22" s="25" t="s">
        <v>19</v>
      </c>
      <c r="E22" s="12" t="s">
        <v>5</v>
      </c>
      <c r="F22" s="15">
        <v>1.94</v>
      </c>
      <c r="G22" s="23">
        <f t="shared" si="1"/>
        <v>182376.92783505155</v>
      </c>
      <c r="H22" s="16">
        <v>353811.24</v>
      </c>
      <c r="I22" s="5">
        <f>211.07/100</f>
        <v>2.1107</v>
      </c>
      <c r="J22" s="28">
        <f>F22</f>
        <v>1.94</v>
      </c>
      <c r="K22" s="11">
        <f>J22*G22</f>
        <v>353811.24</v>
      </c>
      <c r="L22" s="11"/>
    </row>
    <row r="23" spans="1:12" x14ac:dyDescent="0.2">
      <c r="A23" s="12" t="s">
        <v>39</v>
      </c>
      <c r="B23" s="13" t="s">
        <v>84</v>
      </c>
      <c r="C23" s="14" t="s">
        <v>148</v>
      </c>
      <c r="D23" s="25" t="s">
        <v>147</v>
      </c>
      <c r="E23" s="12" t="s">
        <v>10</v>
      </c>
      <c r="F23" s="15">
        <v>244.44</v>
      </c>
      <c r="G23" s="23">
        <f t="shared" si="1"/>
        <v>2685.5580101456394</v>
      </c>
      <c r="H23" s="18">
        <v>656457.80000000005</v>
      </c>
      <c r="I23" s="11">
        <f>I22*1.26*100</f>
        <v>265.94819999999999</v>
      </c>
      <c r="J23" s="27">
        <f>F23</f>
        <v>244.44</v>
      </c>
      <c r="K23" s="11">
        <f t="shared" si="3"/>
        <v>656457.80000000005</v>
      </c>
      <c r="L23" s="11"/>
    </row>
    <row r="24" spans="1:12" ht="33.75" x14ac:dyDescent="0.2">
      <c r="A24" s="12" t="s">
        <v>43</v>
      </c>
      <c r="B24" s="13" t="s">
        <v>149</v>
      </c>
      <c r="C24" s="14" t="s">
        <v>151</v>
      </c>
      <c r="D24" s="25" t="s">
        <v>150</v>
      </c>
      <c r="E24" s="12" t="s">
        <v>5</v>
      </c>
      <c r="F24" s="15">
        <v>1.21</v>
      </c>
      <c r="G24" s="23">
        <f t="shared" si="1"/>
        <v>249904.3305785124</v>
      </c>
      <c r="H24" s="16">
        <v>302384.24</v>
      </c>
      <c r="I24" s="11">
        <f>112.99/100</f>
        <v>1.1298999999999999</v>
      </c>
      <c r="J24" s="27">
        <f>I24</f>
        <v>1.1298999999999999</v>
      </c>
      <c r="K24" s="11">
        <f t="shared" si="3"/>
        <v>282366.90312066115</v>
      </c>
      <c r="L24" s="11"/>
    </row>
    <row r="25" spans="1:12" ht="22.5" x14ac:dyDescent="0.2">
      <c r="A25" s="12" t="s">
        <v>45</v>
      </c>
      <c r="B25" s="13" t="s">
        <v>84</v>
      </c>
      <c r="C25" s="14"/>
      <c r="D25" s="25" t="s">
        <v>22</v>
      </c>
      <c r="E25" s="12" t="s">
        <v>10</v>
      </c>
      <c r="F25" s="15">
        <v>168.19</v>
      </c>
      <c r="G25" s="23">
        <f t="shared" si="1"/>
        <v>4072.4760687317917</v>
      </c>
      <c r="H25" s="18">
        <v>684949.75</v>
      </c>
      <c r="I25" s="11">
        <f>I24*1.39*100</f>
        <v>157.05609999999996</v>
      </c>
      <c r="J25" s="27">
        <f>I25</f>
        <v>157.05609999999996</v>
      </c>
      <c r="K25" s="11">
        <f t="shared" si="3"/>
        <v>639607.20869834698</v>
      </c>
      <c r="L25" s="11"/>
    </row>
    <row r="26" spans="1:12" ht="45" x14ac:dyDescent="0.2">
      <c r="A26" s="12" t="s">
        <v>47</v>
      </c>
      <c r="B26" s="13" t="s">
        <v>152</v>
      </c>
      <c r="C26" s="14" t="s">
        <v>137</v>
      </c>
      <c r="D26" s="25" t="s">
        <v>153</v>
      </c>
      <c r="E26" s="12" t="s">
        <v>12</v>
      </c>
      <c r="F26" s="15">
        <v>0.92</v>
      </c>
      <c r="G26" s="23">
        <f t="shared" si="1"/>
        <v>227808.84782608697</v>
      </c>
      <c r="H26" s="16">
        <v>209584.14</v>
      </c>
      <c r="I26" s="11">
        <f>779/1000</f>
        <v>0.77900000000000003</v>
      </c>
      <c r="J26" s="27">
        <f>I26</f>
        <v>0.77900000000000003</v>
      </c>
      <c r="K26" s="11">
        <f t="shared" si="3"/>
        <v>177463.09245652176</v>
      </c>
      <c r="L26" s="11"/>
    </row>
    <row r="27" spans="1:12" ht="33.75" x14ac:dyDescent="0.2">
      <c r="A27" s="12" t="s">
        <v>49</v>
      </c>
      <c r="B27" s="13" t="s">
        <v>154</v>
      </c>
      <c r="C27" s="14" t="s">
        <v>137</v>
      </c>
      <c r="D27" s="25" t="s">
        <v>155</v>
      </c>
      <c r="E27" s="12" t="s">
        <v>12</v>
      </c>
      <c r="F27" s="15">
        <v>0.92</v>
      </c>
      <c r="G27" s="23">
        <f t="shared" si="1"/>
        <v>13155.467391304348</v>
      </c>
      <c r="H27" s="16">
        <v>12103.03</v>
      </c>
      <c r="I27" s="11">
        <f>I26</f>
        <v>0.77900000000000003</v>
      </c>
      <c r="J27" s="27">
        <f>J26</f>
        <v>0.77900000000000003</v>
      </c>
      <c r="K27" s="11">
        <f t="shared" si="3"/>
        <v>10248.109097826087</v>
      </c>
      <c r="L27" s="11"/>
    </row>
    <row r="28" spans="1:12" ht="22.5" x14ac:dyDescent="0.2">
      <c r="A28" s="12" t="s">
        <v>51</v>
      </c>
      <c r="B28" s="13" t="s">
        <v>156</v>
      </c>
      <c r="C28" s="14"/>
      <c r="D28" s="25" t="s">
        <v>157</v>
      </c>
      <c r="E28" s="12" t="s">
        <v>31</v>
      </c>
      <c r="F28" s="15">
        <v>123.17</v>
      </c>
      <c r="G28" s="23">
        <f t="shared" si="1"/>
        <v>3941.4429650077132</v>
      </c>
      <c r="H28" s="18">
        <v>485467.53</v>
      </c>
      <c r="I28" s="11">
        <f>I27*0.13388*1000</f>
        <v>104.29252</v>
      </c>
      <c r="J28" s="27">
        <f>I28</f>
        <v>104.29252</v>
      </c>
      <c r="K28" s="11">
        <f t="shared" si="3"/>
        <v>411063.0192569262</v>
      </c>
      <c r="L28" s="11"/>
    </row>
    <row r="29" spans="1:12" ht="22.5" x14ac:dyDescent="0.2">
      <c r="A29" s="12" t="s">
        <v>53</v>
      </c>
      <c r="B29" s="13" t="s">
        <v>158</v>
      </c>
      <c r="C29" s="14" t="s">
        <v>160</v>
      </c>
      <c r="D29" s="25" t="s">
        <v>159</v>
      </c>
      <c r="E29" s="12" t="s">
        <v>108</v>
      </c>
      <c r="F29" s="15">
        <v>1</v>
      </c>
      <c r="G29" s="23">
        <f t="shared" si="1"/>
        <v>159143.76</v>
      </c>
      <c r="H29" s="16">
        <v>159143.76</v>
      </c>
      <c r="I29" s="11">
        <f>62/100</f>
        <v>0.62</v>
      </c>
      <c r="J29" s="27">
        <f>I29</f>
        <v>0.62</v>
      </c>
      <c r="K29" s="11">
        <f t="shared" si="3"/>
        <v>98669.131200000003</v>
      </c>
      <c r="L29" s="11"/>
    </row>
    <row r="30" spans="1:12" ht="22.5" x14ac:dyDescent="0.2">
      <c r="A30" s="12" t="s">
        <v>55</v>
      </c>
      <c r="B30" s="13" t="s">
        <v>161</v>
      </c>
      <c r="C30" s="14"/>
      <c r="D30" s="25" t="s">
        <v>162</v>
      </c>
      <c r="E30" s="12" t="s">
        <v>24</v>
      </c>
      <c r="F30" s="15">
        <v>100</v>
      </c>
      <c r="G30" s="23">
        <f t="shared" si="1"/>
        <v>515.05920000000003</v>
      </c>
      <c r="H30" s="18">
        <v>51505.919999999998</v>
      </c>
      <c r="I30" s="11">
        <f>I29*100</f>
        <v>62</v>
      </c>
      <c r="J30" s="27">
        <f>I30</f>
        <v>62</v>
      </c>
      <c r="K30" s="11">
        <f t="shared" si="3"/>
        <v>31933.670400000003</v>
      </c>
      <c r="L30" s="11"/>
    </row>
    <row r="31" spans="1:12" x14ac:dyDescent="0.2">
      <c r="A31" s="19" t="s">
        <v>163</v>
      </c>
      <c r="B31" s="10"/>
      <c r="C31" s="14"/>
      <c r="D31" s="24"/>
      <c r="E31" s="10"/>
      <c r="F31" s="10"/>
      <c r="G31" s="23"/>
      <c r="H31" s="10"/>
      <c r="I31" s="11"/>
      <c r="J31" s="27"/>
      <c r="K31" s="11">
        <f t="shared" si="3"/>
        <v>0</v>
      </c>
      <c r="L31" s="11"/>
    </row>
    <row r="32" spans="1:12" ht="33.75" x14ac:dyDescent="0.2">
      <c r="A32" s="12" t="s">
        <v>59</v>
      </c>
      <c r="B32" s="13" t="s">
        <v>164</v>
      </c>
      <c r="C32" s="14" t="s">
        <v>166</v>
      </c>
      <c r="D32" s="25" t="s">
        <v>165</v>
      </c>
      <c r="E32" s="12" t="s">
        <v>26</v>
      </c>
      <c r="F32" s="15">
        <v>7.8E-2</v>
      </c>
      <c r="G32" s="23">
        <f t="shared" si="1"/>
        <v>13339045.769230768</v>
      </c>
      <c r="H32" s="16">
        <v>1040445.57</v>
      </c>
      <c r="I32" s="11">
        <f>F32</f>
        <v>7.8E-2</v>
      </c>
      <c r="J32" s="27">
        <f>I32</f>
        <v>7.8E-2</v>
      </c>
      <c r="K32" s="11">
        <f t="shared" si="3"/>
        <v>1040445.57</v>
      </c>
      <c r="L32" s="11"/>
    </row>
    <row r="33" spans="1:12" x14ac:dyDescent="0.2">
      <c r="A33" s="12" t="s">
        <v>25</v>
      </c>
      <c r="B33" s="13" t="s">
        <v>167</v>
      </c>
      <c r="C33" s="14"/>
      <c r="D33" s="25" t="s">
        <v>168</v>
      </c>
      <c r="E33" s="12" t="s">
        <v>31</v>
      </c>
      <c r="F33" s="15">
        <v>-8.0605200000000004</v>
      </c>
      <c r="G33" s="23">
        <f t="shared" si="1"/>
        <v>42105.596165011688</v>
      </c>
      <c r="H33" s="18">
        <v>-339393</v>
      </c>
      <c r="I33" s="11">
        <f t="shared" ref="I33:I42" si="4">F33</f>
        <v>-8.0605200000000004</v>
      </c>
      <c r="J33" s="27">
        <f t="shared" ref="J33:J42" si="5">I33</f>
        <v>-8.0605200000000004</v>
      </c>
      <c r="K33" s="11">
        <f t="shared" si="3"/>
        <v>-339393</v>
      </c>
      <c r="L33" s="11"/>
    </row>
    <row r="34" spans="1:12" x14ac:dyDescent="0.2">
      <c r="A34" s="12" t="s">
        <v>27</v>
      </c>
      <c r="B34" s="13" t="s">
        <v>169</v>
      </c>
      <c r="C34" s="14" t="s">
        <v>171</v>
      </c>
      <c r="D34" s="25" t="s">
        <v>170</v>
      </c>
      <c r="E34" s="12" t="s">
        <v>31</v>
      </c>
      <c r="F34" s="15">
        <v>10.36</v>
      </c>
      <c r="G34" s="23">
        <f t="shared" si="1"/>
        <v>144420.86293436293</v>
      </c>
      <c r="H34" s="18">
        <v>1496200.14</v>
      </c>
      <c r="I34" s="11">
        <f t="shared" si="4"/>
        <v>10.36</v>
      </c>
      <c r="J34" s="27">
        <f t="shared" si="5"/>
        <v>10.36</v>
      </c>
      <c r="K34" s="11">
        <f t="shared" si="3"/>
        <v>1496200.14</v>
      </c>
      <c r="L34" s="11"/>
    </row>
    <row r="35" spans="1:12" ht="22.5" x14ac:dyDescent="0.2">
      <c r="A35" s="12" t="s">
        <v>30</v>
      </c>
      <c r="B35" s="13" t="s">
        <v>57</v>
      </c>
      <c r="C35" s="14"/>
      <c r="D35" s="25" t="s">
        <v>58</v>
      </c>
      <c r="E35" s="12" t="s">
        <v>24</v>
      </c>
      <c r="F35" s="15">
        <v>-143.52000000000001</v>
      </c>
      <c r="G35" s="23">
        <f t="shared" si="1"/>
        <v>1534.8959030100334</v>
      </c>
      <c r="H35" s="18">
        <v>-220288.26</v>
      </c>
      <c r="I35" s="11">
        <f t="shared" si="4"/>
        <v>-143.52000000000001</v>
      </c>
      <c r="J35" s="27">
        <f t="shared" si="5"/>
        <v>-143.52000000000001</v>
      </c>
      <c r="K35" s="11">
        <f t="shared" si="3"/>
        <v>-220288.26</v>
      </c>
      <c r="L35" s="11"/>
    </row>
    <row r="36" spans="1:12" x14ac:dyDescent="0.2">
      <c r="A36" s="12" t="s">
        <v>33</v>
      </c>
      <c r="B36" s="13" t="s">
        <v>172</v>
      </c>
      <c r="C36" s="14"/>
      <c r="D36" s="25" t="s">
        <v>173</v>
      </c>
      <c r="E36" s="12" t="s">
        <v>24</v>
      </c>
      <c r="F36" s="15">
        <v>284</v>
      </c>
      <c r="G36" s="23">
        <f t="shared" si="1"/>
        <v>3457.6735915492959</v>
      </c>
      <c r="H36" s="18">
        <v>981979.3</v>
      </c>
      <c r="I36" s="11">
        <f t="shared" si="4"/>
        <v>284</v>
      </c>
      <c r="J36" s="27">
        <f t="shared" si="5"/>
        <v>284</v>
      </c>
      <c r="K36" s="11">
        <f t="shared" si="3"/>
        <v>981979.3</v>
      </c>
      <c r="L36" s="11"/>
    </row>
    <row r="37" spans="1:12" ht="22.5" x14ac:dyDescent="0.2">
      <c r="A37" s="12" t="s">
        <v>35</v>
      </c>
      <c r="B37" s="13" t="s">
        <v>174</v>
      </c>
      <c r="C37" s="14"/>
      <c r="D37" s="25" t="s">
        <v>175</v>
      </c>
      <c r="E37" s="12" t="s">
        <v>31</v>
      </c>
      <c r="F37" s="15">
        <v>-2.0202</v>
      </c>
      <c r="G37" s="23">
        <f t="shared" si="1"/>
        <v>39984.001584001584</v>
      </c>
      <c r="H37" s="18">
        <v>-80775.679999999993</v>
      </c>
      <c r="I37" s="11">
        <f t="shared" si="4"/>
        <v>-2.0202</v>
      </c>
      <c r="J37" s="27">
        <f t="shared" si="5"/>
        <v>-2.0202</v>
      </c>
      <c r="K37" s="11">
        <f t="shared" si="3"/>
        <v>-80775.679999999993</v>
      </c>
      <c r="L37" s="11"/>
    </row>
    <row r="38" spans="1:12" x14ac:dyDescent="0.2">
      <c r="A38" s="12" t="s">
        <v>68</v>
      </c>
      <c r="B38" s="13" t="s">
        <v>176</v>
      </c>
      <c r="C38" s="14"/>
      <c r="D38" s="25" t="s">
        <v>177</v>
      </c>
      <c r="E38" s="12" t="s">
        <v>31</v>
      </c>
      <c r="F38" s="15">
        <v>1.9450000000000001</v>
      </c>
      <c r="G38" s="23">
        <f t="shared" si="1"/>
        <v>87706.699228791767</v>
      </c>
      <c r="H38" s="18">
        <v>170589.53</v>
      </c>
      <c r="I38" s="11">
        <f t="shared" si="4"/>
        <v>1.9450000000000001</v>
      </c>
      <c r="J38" s="27">
        <f t="shared" si="5"/>
        <v>1.9450000000000001</v>
      </c>
      <c r="K38" s="11">
        <f t="shared" si="3"/>
        <v>170589.53</v>
      </c>
      <c r="L38" s="11"/>
    </row>
    <row r="39" spans="1:12" ht="33.75" x14ac:dyDescent="0.2">
      <c r="A39" s="12" t="s">
        <v>70</v>
      </c>
      <c r="B39" s="13" t="s">
        <v>66</v>
      </c>
      <c r="C39" s="14"/>
      <c r="D39" s="25" t="s">
        <v>67</v>
      </c>
      <c r="E39" s="12" t="s">
        <v>31</v>
      </c>
      <c r="F39" s="15">
        <v>-0.43056</v>
      </c>
      <c r="G39" s="23">
        <f t="shared" si="1"/>
        <v>89335.65589000372</v>
      </c>
      <c r="H39" s="18">
        <v>-38464.36</v>
      </c>
      <c r="I39" s="11">
        <f t="shared" si="4"/>
        <v>-0.43056</v>
      </c>
      <c r="J39" s="27">
        <f t="shared" si="5"/>
        <v>-0.43056</v>
      </c>
      <c r="K39" s="11">
        <f t="shared" si="3"/>
        <v>-38464.36</v>
      </c>
      <c r="L39" s="11"/>
    </row>
    <row r="40" spans="1:12" ht="22.5" x14ac:dyDescent="0.2">
      <c r="A40" s="12" t="s">
        <v>38</v>
      </c>
      <c r="B40" s="13" t="s">
        <v>178</v>
      </c>
      <c r="C40" s="14"/>
      <c r="D40" s="25" t="s">
        <v>179</v>
      </c>
      <c r="E40" s="12" t="s">
        <v>31</v>
      </c>
      <c r="F40" s="15">
        <v>0.56899999999999995</v>
      </c>
      <c r="G40" s="23">
        <f t="shared" si="1"/>
        <v>164450.10544815467</v>
      </c>
      <c r="H40" s="18">
        <v>93572.11</v>
      </c>
      <c r="I40" s="11">
        <f t="shared" si="4"/>
        <v>0.56899999999999995</v>
      </c>
      <c r="J40" s="27">
        <f t="shared" si="5"/>
        <v>0.56899999999999995</v>
      </c>
      <c r="K40" s="11">
        <f t="shared" si="3"/>
        <v>93572.11</v>
      </c>
      <c r="L40" s="11"/>
    </row>
    <row r="41" spans="1:12" ht="22.5" x14ac:dyDescent="0.2">
      <c r="A41" s="12" t="s">
        <v>40</v>
      </c>
      <c r="B41" s="13" t="s">
        <v>41</v>
      </c>
      <c r="C41" s="14"/>
      <c r="D41" s="25" t="s">
        <v>42</v>
      </c>
      <c r="E41" s="12" t="s">
        <v>31</v>
      </c>
      <c r="F41" s="15">
        <v>-0.26832</v>
      </c>
      <c r="G41" s="23">
        <f t="shared" si="1"/>
        <v>96769.528920691708</v>
      </c>
      <c r="H41" s="18">
        <v>-25965.200000000001</v>
      </c>
      <c r="I41" s="11">
        <f t="shared" si="4"/>
        <v>-0.26832</v>
      </c>
      <c r="J41" s="27">
        <f t="shared" si="5"/>
        <v>-0.26832</v>
      </c>
      <c r="K41" s="11">
        <f t="shared" si="3"/>
        <v>-25965.200000000001</v>
      </c>
      <c r="L41" s="11"/>
    </row>
    <row r="42" spans="1:12" ht="22.5" x14ac:dyDescent="0.2">
      <c r="A42" s="12" t="s">
        <v>44</v>
      </c>
      <c r="B42" s="13" t="s">
        <v>180</v>
      </c>
      <c r="C42" s="14"/>
      <c r="D42" s="25" t="s">
        <v>181</v>
      </c>
      <c r="E42" s="12" t="s">
        <v>31</v>
      </c>
      <c r="F42" s="15">
        <v>0.71299999999999997</v>
      </c>
      <c r="G42" s="23">
        <f t="shared" si="1"/>
        <v>172461.65497896215</v>
      </c>
      <c r="H42" s="18">
        <v>122965.16</v>
      </c>
      <c r="I42" s="11">
        <f t="shared" si="4"/>
        <v>0.71299999999999997</v>
      </c>
      <c r="J42" s="27">
        <f t="shared" si="5"/>
        <v>0.71299999999999997</v>
      </c>
      <c r="K42" s="11">
        <f t="shared" si="3"/>
        <v>122965.16</v>
      </c>
      <c r="L42" s="11"/>
    </row>
    <row r="43" spans="1:12" x14ac:dyDescent="0.2">
      <c r="A43" s="19" t="s">
        <v>182</v>
      </c>
      <c r="B43" s="10"/>
      <c r="C43" s="14"/>
      <c r="D43" s="24"/>
      <c r="E43" s="10"/>
      <c r="F43" s="10"/>
      <c r="G43" s="23"/>
      <c r="H43" s="10"/>
      <c r="I43" s="11"/>
      <c r="J43" s="27"/>
      <c r="K43" s="11">
        <f t="shared" si="3"/>
        <v>0</v>
      </c>
      <c r="L43" s="11"/>
    </row>
    <row r="44" spans="1:12" x14ac:dyDescent="0.2">
      <c r="A44" s="19" t="s">
        <v>183</v>
      </c>
      <c r="B44" s="10"/>
      <c r="C44" s="14"/>
      <c r="D44" s="24"/>
      <c r="E44" s="10"/>
      <c r="F44" s="10"/>
      <c r="G44" s="23"/>
      <c r="H44" s="10"/>
      <c r="I44" s="11"/>
      <c r="J44" s="27"/>
      <c r="K44" s="11">
        <f t="shared" si="3"/>
        <v>0</v>
      </c>
      <c r="L44" s="11"/>
    </row>
    <row r="45" spans="1:12" x14ac:dyDescent="0.2">
      <c r="A45" s="12" t="s">
        <v>46</v>
      </c>
      <c r="B45" s="13" t="s">
        <v>184</v>
      </c>
      <c r="C45" s="14" t="s">
        <v>186</v>
      </c>
      <c r="D45" s="25" t="s">
        <v>185</v>
      </c>
      <c r="E45" s="12" t="s">
        <v>5</v>
      </c>
      <c r="F45" s="15">
        <v>1.9199999999999998E-2</v>
      </c>
      <c r="G45" s="23">
        <f t="shared" si="1"/>
        <v>217727.60416666669</v>
      </c>
      <c r="H45" s="16">
        <v>4180.37</v>
      </c>
      <c r="I45" s="11"/>
      <c r="J45" s="27"/>
      <c r="K45" s="11">
        <f t="shared" si="3"/>
        <v>0</v>
      </c>
      <c r="L45" s="11"/>
    </row>
    <row r="46" spans="1:12" ht="22.5" x14ac:dyDescent="0.2">
      <c r="A46" s="12" t="s">
        <v>48</v>
      </c>
      <c r="B46" s="13" t="s">
        <v>187</v>
      </c>
      <c r="C46" s="14"/>
      <c r="D46" s="25" t="s">
        <v>188</v>
      </c>
      <c r="E46" s="12" t="s">
        <v>10</v>
      </c>
      <c r="F46" s="15">
        <v>1.958</v>
      </c>
      <c r="G46" s="23">
        <f t="shared" si="1"/>
        <v>4569.6016343207357</v>
      </c>
      <c r="H46" s="18">
        <v>8947.2800000000007</v>
      </c>
      <c r="I46" s="11"/>
      <c r="J46" s="27"/>
      <c r="K46" s="11">
        <f t="shared" si="3"/>
        <v>0</v>
      </c>
      <c r="L46" s="11"/>
    </row>
    <row r="47" spans="1:12" ht="33.75" x14ac:dyDescent="0.2">
      <c r="A47" s="12" t="s">
        <v>78</v>
      </c>
      <c r="B47" s="13" t="s">
        <v>189</v>
      </c>
      <c r="C47" s="14" t="s">
        <v>191</v>
      </c>
      <c r="D47" s="25" t="s">
        <v>190</v>
      </c>
      <c r="E47" s="12" t="s">
        <v>5</v>
      </c>
      <c r="F47" s="15">
        <v>7.1999999999999995E-2</v>
      </c>
      <c r="G47" s="23">
        <f t="shared" si="1"/>
        <v>934308.0555555555</v>
      </c>
      <c r="H47" s="16">
        <v>67270.179999999993</v>
      </c>
      <c r="I47" s="11"/>
      <c r="J47" s="27"/>
      <c r="K47" s="11">
        <f t="shared" si="3"/>
        <v>0</v>
      </c>
      <c r="L47" s="11"/>
    </row>
    <row r="48" spans="1:12" ht="22.5" x14ac:dyDescent="0.2">
      <c r="A48" s="12" t="s">
        <v>80</v>
      </c>
      <c r="B48" s="13" t="s">
        <v>192</v>
      </c>
      <c r="C48" s="14" t="s">
        <v>194</v>
      </c>
      <c r="D48" s="25" t="s">
        <v>193</v>
      </c>
      <c r="E48" s="12" t="s">
        <v>31</v>
      </c>
      <c r="F48" s="15">
        <v>3.2800000000000003E-2</v>
      </c>
      <c r="G48" s="23">
        <f t="shared" si="1"/>
        <v>50701.524390243896</v>
      </c>
      <c r="H48" s="18">
        <v>1663.01</v>
      </c>
      <c r="I48" s="11"/>
      <c r="J48" s="27"/>
      <c r="K48" s="11">
        <f t="shared" si="3"/>
        <v>0</v>
      </c>
      <c r="L48" s="11"/>
    </row>
    <row r="49" spans="1:12" ht="22.5" x14ac:dyDescent="0.2">
      <c r="A49" s="12" t="s">
        <v>82</v>
      </c>
      <c r="B49" s="13" t="s">
        <v>195</v>
      </c>
      <c r="C49" s="14" t="s">
        <v>197</v>
      </c>
      <c r="D49" s="25" t="s">
        <v>196</v>
      </c>
      <c r="E49" s="12" t="s">
        <v>31</v>
      </c>
      <c r="F49" s="15">
        <v>0.14699999999999999</v>
      </c>
      <c r="G49" s="23">
        <f t="shared" si="1"/>
        <v>45570</v>
      </c>
      <c r="H49" s="18">
        <v>6698.79</v>
      </c>
      <c r="I49" s="11"/>
      <c r="J49" s="27"/>
      <c r="K49" s="11">
        <f t="shared" si="3"/>
        <v>0</v>
      </c>
      <c r="L49" s="11"/>
    </row>
    <row r="50" spans="1:12" ht="22.5" x14ac:dyDescent="0.2">
      <c r="A50" s="12" t="s">
        <v>85</v>
      </c>
      <c r="B50" s="13" t="s">
        <v>198</v>
      </c>
      <c r="C50" s="14" t="s">
        <v>200</v>
      </c>
      <c r="D50" s="25" t="s">
        <v>199</v>
      </c>
      <c r="E50" s="12" t="s">
        <v>31</v>
      </c>
      <c r="F50" s="15">
        <v>8.4000000000000005E-2</v>
      </c>
      <c r="G50" s="23">
        <f t="shared" si="1"/>
        <v>44787.738095238092</v>
      </c>
      <c r="H50" s="18">
        <v>3762.17</v>
      </c>
      <c r="I50" s="11"/>
      <c r="J50" s="27"/>
      <c r="K50" s="11">
        <f t="shared" si="3"/>
        <v>0</v>
      </c>
      <c r="L50" s="11"/>
    </row>
    <row r="51" spans="1:12" ht="22.5" x14ac:dyDescent="0.2">
      <c r="A51" s="12" t="s">
        <v>87</v>
      </c>
      <c r="B51" s="13" t="s">
        <v>201</v>
      </c>
      <c r="C51" s="14" t="s">
        <v>191</v>
      </c>
      <c r="D51" s="25" t="s">
        <v>202</v>
      </c>
      <c r="E51" s="12" t="s">
        <v>5</v>
      </c>
      <c r="F51" s="15">
        <v>7.1999999999999995E-2</v>
      </c>
      <c r="G51" s="23">
        <f t="shared" si="1"/>
        <v>271401.52777777781</v>
      </c>
      <c r="H51" s="16">
        <v>19540.91</v>
      </c>
      <c r="I51" s="11"/>
      <c r="J51" s="27"/>
      <c r="K51" s="11">
        <f t="shared" si="3"/>
        <v>0</v>
      </c>
      <c r="L51" s="11"/>
    </row>
    <row r="52" spans="1:12" ht="22.5" x14ac:dyDescent="0.2">
      <c r="A52" s="12" t="s">
        <v>88</v>
      </c>
      <c r="B52" s="13" t="s">
        <v>203</v>
      </c>
      <c r="C52" s="14" t="s">
        <v>191</v>
      </c>
      <c r="D52" s="25" t="s">
        <v>204</v>
      </c>
      <c r="E52" s="12" t="s">
        <v>5</v>
      </c>
      <c r="F52" s="15">
        <v>7.1999999999999995E-2</v>
      </c>
      <c r="G52" s="23">
        <f t="shared" si="1"/>
        <v>81623.888888888891</v>
      </c>
      <c r="H52" s="16">
        <v>5876.92</v>
      </c>
      <c r="I52" s="11"/>
      <c r="J52" s="27"/>
      <c r="K52" s="11">
        <f t="shared" si="3"/>
        <v>0</v>
      </c>
      <c r="L52" s="11"/>
    </row>
    <row r="53" spans="1:12" ht="22.5" x14ac:dyDescent="0.2">
      <c r="A53" s="12" t="s">
        <v>89</v>
      </c>
      <c r="B53" s="13" t="s">
        <v>205</v>
      </c>
      <c r="C53" s="14"/>
      <c r="D53" s="25" t="s">
        <v>206</v>
      </c>
      <c r="E53" s="12" t="s">
        <v>10</v>
      </c>
      <c r="F53" s="15">
        <v>7.3079999999999998</v>
      </c>
      <c r="G53" s="23">
        <f t="shared" si="1"/>
        <v>5921.6269841269841</v>
      </c>
      <c r="H53" s="18">
        <v>43275.25</v>
      </c>
      <c r="I53" s="11"/>
      <c r="J53" s="27"/>
      <c r="K53" s="11">
        <f t="shared" si="3"/>
        <v>0</v>
      </c>
      <c r="L53" s="11"/>
    </row>
    <row r="54" spans="1:12" ht="22.5" x14ac:dyDescent="0.2">
      <c r="A54" s="12" t="s">
        <v>92</v>
      </c>
      <c r="B54" s="13" t="s">
        <v>207</v>
      </c>
      <c r="C54" s="14"/>
      <c r="D54" s="25" t="s">
        <v>206</v>
      </c>
      <c r="E54" s="12" t="s">
        <v>10</v>
      </c>
      <c r="F54" s="15">
        <v>7.3079999999999998</v>
      </c>
      <c r="G54" s="23">
        <f t="shared" si="1"/>
        <v>158.07471264367817</v>
      </c>
      <c r="H54" s="18">
        <v>1155.21</v>
      </c>
      <c r="I54" s="11"/>
      <c r="J54" s="27"/>
      <c r="K54" s="11">
        <f t="shared" si="3"/>
        <v>0</v>
      </c>
      <c r="L54" s="11"/>
    </row>
    <row r="55" spans="1:12" ht="22.5" x14ac:dyDescent="0.2">
      <c r="A55" s="12" t="s">
        <v>95</v>
      </c>
      <c r="B55" s="13" t="s">
        <v>208</v>
      </c>
      <c r="C55" s="14" t="s">
        <v>210</v>
      </c>
      <c r="D55" s="25" t="s">
        <v>209</v>
      </c>
      <c r="E55" s="12" t="s">
        <v>31</v>
      </c>
      <c r="F55" s="15">
        <v>0.13244</v>
      </c>
      <c r="G55" s="23">
        <f t="shared" si="1"/>
        <v>248085.8501963153</v>
      </c>
      <c r="H55" s="16">
        <v>32856.49</v>
      </c>
      <c r="I55" s="11"/>
      <c r="J55" s="27"/>
      <c r="K55" s="11">
        <f t="shared" si="3"/>
        <v>0</v>
      </c>
      <c r="L55" s="11"/>
    </row>
    <row r="56" spans="1:12" ht="22.5" x14ac:dyDescent="0.2">
      <c r="A56" s="12" t="s">
        <v>97</v>
      </c>
      <c r="B56" s="13" t="s">
        <v>211</v>
      </c>
      <c r="C56" s="14"/>
      <c r="D56" s="25" t="s">
        <v>212</v>
      </c>
      <c r="E56" s="12" t="s">
        <v>31</v>
      </c>
      <c r="F56" s="15">
        <v>-0.13244</v>
      </c>
      <c r="G56" s="23">
        <f t="shared" si="1"/>
        <v>82415.735427363325</v>
      </c>
      <c r="H56" s="18">
        <v>-10915.14</v>
      </c>
      <c r="I56" s="11"/>
      <c r="J56" s="27"/>
      <c r="K56" s="11">
        <f t="shared" si="3"/>
        <v>0</v>
      </c>
      <c r="L56" s="11"/>
    </row>
    <row r="57" spans="1:12" ht="33.75" x14ac:dyDescent="0.2">
      <c r="A57" s="12" t="s">
        <v>100</v>
      </c>
      <c r="B57" s="13" t="s">
        <v>213</v>
      </c>
      <c r="C57" s="14" t="s">
        <v>215</v>
      </c>
      <c r="D57" s="25" t="s">
        <v>214</v>
      </c>
      <c r="E57" s="12" t="s">
        <v>31</v>
      </c>
      <c r="F57" s="15">
        <v>0.10832</v>
      </c>
      <c r="G57" s="23">
        <f t="shared" si="1"/>
        <v>161597.67355982272</v>
      </c>
      <c r="H57" s="18">
        <v>17504.259999999998</v>
      </c>
      <c r="I57" s="11"/>
      <c r="J57" s="27"/>
      <c r="K57" s="11">
        <f t="shared" si="3"/>
        <v>0</v>
      </c>
      <c r="L57" s="11"/>
    </row>
    <row r="58" spans="1:12" x14ac:dyDescent="0.2">
      <c r="A58" s="12" t="s">
        <v>50</v>
      </c>
      <c r="B58" s="13" t="s">
        <v>216</v>
      </c>
      <c r="C58" s="14" t="s">
        <v>218</v>
      </c>
      <c r="D58" s="25" t="s">
        <v>217</v>
      </c>
      <c r="E58" s="12" t="s">
        <v>31</v>
      </c>
      <c r="F58" s="15">
        <v>2.4160000000000001E-2</v>
      </c>
      <c r="G58" s="23">
        <f t="shared" si="1"/>
        <v>47024.834437086087</v>
      </c>
      <c r="H58" s="18">
        <v>1136.1199999999999</v>
      </c>
      <c r="I58" s="11"/>
      <c r="J58" s="27"/>
      <c r="K58" s="11">
        <f t="shared" si="3"/>
        <v>0</v>
      </c>
      <c r="L58" s="11"/>
    </row>
    <row r="59" spans="1:12" ht="33.75" x14ac:dyDescent="0.2">
      <c r="A59" s="12" t="s">
        <v>52</v>
      </c>
      <c r="B59" s="13" t="s">
        <v>219</v>
      </c>
      <c r="C59" s="14" t="s">
        <v>221</v>
      </c>
      <c r="D59" s="25" t="s">
        <v>220</v>
      </c>
      <c r="E59" s="12" t="s">
        <v>110</v>
      </c>
      <c r="F59" s="15">
        <v>0.3584</v>
      </c>
      <c r="G59" s="23">
        <f t="shared" si="1"/>
        <v>34197.098214285717</v>
      </c>
      <c r="H59" s="16">
        <v>12256.24</v>
      </c>
      <c r="I59" s="11"/>
      <c r="J59" s="27"/>
      <c r="K59" s="11">
        <f t="shared" si="3"/>
        <v>0</v>
      </c>
      <c r="L59" s="11"/>
    </row>
    <row r="60" spans="1:12" x14ac:dyDescent="0.2">
      <c r="A60" s="12" t="s">
        <v>54</v>
      </c>
      <c r="B60" s="13" t="s">
        <v>115</v>
      </c>
      <c r="C60" s="14"/>
      <c r="D60" s="25" t="s">
        <v>116</v>
      </c>
      <c r="E60" s="12" t="s">
        <v>31</v>
      </c>
      <c r="F60" s="15">
        <v>8.6015999999999995E-2</v>
      </c>
      <c r="G60" s="23">
        <f t="shared" si="1"/>
        <v>358896.36811755958</v>
      </c>
      <c r="H60" s="18">
        <v>30870.83</v>
      </c>
      <c r="I60" s="11"/>
      <c r="J60" s="27"/>
      <c r="K60" s="11">
        <f t="shared" si="3"/>
        <v>0</v>
      </c>
      <c r="L60" s="11"/>
    </row>
    <row r="61" spans="1:12" ht="22.5" x14ac:dyDescent="0.2">
      <c r="A61" s="12" t="s">
        <v>56</v>
      </c>
      <c r="B61" s="13" t="s">
        <v>222</v>
      </c>
      <c r="C61" s="14"/>
      <c r="D61" s="25" t="s">
        <v>223</v>
      </c>
      <c r="E61" s="12" t="s">
        <v>31</v>
      </c>
      <c r="F61" s="15">
        <v>5.7340000000000004E-3</v>
      </c>
      <c r="G61" s="23">
        <f t="shared" si="1"/>
        <v>96982.90896407394</v>
      </c>
      <c r="H61" s="17">
        <v>556.1</v>
      </c>
      <c r="I61" s="11"/>
      <c r="J61" s="27"/>
      <c r="K61" s="11">
        <f t="shared" si="3"/>
        <v>0</v>
      </c>
      <c r="L61" s="11"/>
    </row>
    <row r="62" spans="1:12" x14ac:dyDescent="0.2">
      <c r="A62" s="19" t="s">
        <v>224</v>
      </c>
      <c r="B62" s="10"/>
      <c r="C62" s="14"/>
      <c r="D62" s="24"/>
      <c r="E62" s="10"/>
      <c r="F62" s="10"/>
      <c r="G62" s="23"/>
      <c r="H62" s="10"/>
      <c r="I62" s="11"/>
      <c r="J62" s="27"/>
      <c r="K62" s="11">
        <f t="shared" si="3"/>
        <v>0</v>
      </c>
      <c r="L62" s="11"/>
    </row>
    <row r="63" spans="1:12" x14ac:dyDescent="0.2">
      <c r="A63" s="12" t="s">
        <v>60</v>
      </c>
      <c r="B63" s="13" t="s">
        <v>184</v>
      </c>
      <c r="C63" s="14" t="s">
        <v>225</v>
      </c>
      <c r="D63" s="25" t="s">
        <v>185</v>
      </c>
      <c r="E63" s="12" t="s">
        <v>5</v>
      </c>
      <c r="F63" s="15">
        <v>1.7999999999999999E-2</v>
      </c>
      <c r="G63" s="23">
        <f t="shared" si="1"/>
        <v>217706.11111111112</v>
      </c>
      <c r="H63" s="16">
        <v>3918.71</v>
      </c>
      <c r="I63" s="11"/>
      <c r="J63" s="27"/>
      <c r="K63" s="11">
        <f t="shared" si="3"/>
        <v>0</v>
      </c>
      <c r="L63" s="11"/>
    </row>
    <row r="64" spans="1:12" ht="22.5" x14ac:dyDescent="0.2">
      <c r="A64" s="12" t="s">
        <v>61</v>
      </c>
      <c r="B64" s="13" t="s">
        <v>187</v>
      </c>
      <c r="C64" s="14"/>
      <c r="D64" s="25" t="s">
        <v>188</v>
      </c>
      <c r="E64" s="12" t="s">
        <v>10</v>
      </c>
      <c r="F64" s="15">
        <v>1.8360000000000001</v>
      </c>
      <c r="G64" s="23">
        <f t="shared" ref="G64:G125" si="6">H64/F64</f>
        <v>4569.6023965141612</v>
      </c>
      <c r="H64" s="18">
        <v>8389.7900000000009</v>
      </c>
      <c r="I64" s="11"/>
      <c r="J64" s="27"/>
      <c r="K64" s="11">
        <f t="shared" si="3"/>
        <v>0</v>
      </c>
      <c r="L64" s="11"/>
    </row>
    <row r="65" spans="1:12" ht="33.75" x14ac:dyDescent="0.2">
      <c r="A65" s="12" t="s">
        <v>62</v>
      </c>
      <c r="B65" s="13" t="s">
        <v>189</v>
      </c>
      <c r="C65" s="14" t="s">
        <v>226</v>
      </c>
      <c r="D65" s="25" t="s">
        <v>190</v>
      </c>
      <c r="E65" s="12" t="s">
        <v>5</v>
      </c>
      <c r="F65" s="15">
        <v>3.5999999999999997E-2</v>
      </c>
      <c r="G65" s="23">
        <f t="shared" si="6"/>
        <v>934333.05555555562</v>
      </c>
      <c r="H65" s="16">
        <v>33635.99</v>
      </c>
      <c r="I65" s="11"/>
      <c r="J65" s="27"/>
      <c r="K65" s="11">
        <f t="shared" si="3"/>
        <v>0</v>
      </c>
      <c r="L65" s="11"/>
    </row>
    <row r="66" spans="1:12" ht="22.5" x14ac:dyDescent="0.2">
      <c r="A66" s="12" t="s">
        <v>63</v>
      </c>
      <c r="B66" s="13" t="s">
        <v>192</v>
      </c>
      <c r="C66" s="14" t="s">
        <v>227</v>
      </c>
      <c r="D66" s="25" t="s">
        <v>193</v>
      </c>
      <c r="E66" s="12" t="s">
        <v>31</v>
      </c>
      <c r="F66" s="15">
        <v>6.8400000000000002E-2</v>
      </c>
      <c r="G66" s="23">
        <f t="shared" si="6"/>
        <v>50701.754385964909</v>
      </c>
      <c r="H66" s="18">
        <v>3468</v>
      </c>
      <c r="I66" s="11"/>
      <c r="J66" s="27"/>
      <c r="K66" s="11">
        <f t="shared" si="3"/>
        <v>0</v>
      </c>
      <c r="L66" s="11"/>
    </row>
    <row r="67" spans="1:12" ht="22.5" x14ac:dyDescent="0.2">
      <c r="A67" s="12" t="s">
        <v>64</v>
      </c>
      <c r="B67" s="13" t="s">
        <v>195</v>
      </c>
      <c r="C67" s="14" t="s">
        <v>228</v>
      </c>
      <c r="D67" s="25" t="s">
        <v>196</v>
      </c>
      <c r="E67" s="12" t="s">
        <v>31</v>
      </c>
      <c r="F67" s="15">
        <v>0.26300000000000001</v>
      </c>
      <c r="G67" s="23">
        <f t="shared" si="6"/>
        <v>45570.038022813686</v>
      </c>
      <c r="H67" s="18">
        <v>11984.92</v>
      </c>
      <c r="I67" s="11"/>
      <c r="J67" s="27"/>
      <c r="K67" s="11">
        <f t="shared" si="3"/>
        <v>0</v>
      </c>
      <c r="L67" s="11"/>
    </row>
    <row r="68" spans="1:12" ht="22.5" x14ac:dyDescent="0.2">
      <c r="A68" s="12" t="s">
        <v>65</v>
      </c>
      <c r="B68" s="13" t="s">
        <v>205</v>
      </c>
      <c r="C68" s="14"/>
      <c r="D68" s="25" t="s">
        <v>206</v>
      </c>
      <c r="E68" s="12" t="s">
        <v>10</v>
      </c>
      <c r="F68" s="15">
        <v>3.6539999999999999</v>
      </c>
      <c r="G68" s="23">
        <f t="shared" si="6"/>
        <v>5921.628352490422</v>
      </c>
      <c r="H68" s="18">
        <v>21637.63</v>
      </c>
      <c r="I68" s="11"/>
      <c r="J68" s="27"/>
      <c r="K68" s="11">
        <f t="shared" si="3"/>
        <v>0</v>
      </c>
      <c r="L68" s="11"/>
    </row>
    <row r="69" spans="1:12" ht="22.5" x14ac:dyDescent="0.2">
      <c r="A69" s="12" t="s">
        <v>69</v>
      </c>
      <c r="B69" s="13" t="s">
        <v>207</v>
      </c>
      <c r="C69" s="14"/>
      <c r="D69" s="25" t="s">
        <v>206</v>
      </c>
      <c r="E69" s="12" t="s">
        <v>10</v>
      </c>
      <c r="F69" s="15">
        <v>3.6539999999999999</v>
      </c>
      <c r="G69" s="23">
        <f t="shared" si="6"/>
        <v>158.0623973727422</v>
      </c>
      <c r="H69" s="17">
        <v>577.55999999999995</v>
      </c>
      <c r="I69" s="11"/>
      <c r="J69" s="27"/>
      <c r="K69" s="11">
        <f t="shared" si="3"/>
        <v>0</v>
      </c>
      <c r="L69" s="11"/>
    </row>
    <row r="70" spans="1:12" ht="22.5" x14ac:dyDescent="0.2">
      <c r="A70" s="12" t="s">
        <v>71</v>
      </c>
      <c r="B70" s="13" t="s">
        <v>203</v>
      </c>
      <c r="C70" s="14" t="s">
        <v>226</v>
      </c>
      <c r="D70" s="25" t="s">
        <v>204</v>
      </c>
      <c r="E70" s="12" t="s">
        <v>5</v>
      </c>
      <c r="F70" s="15">
        <v>3.5999999999999997E-2</v>
      </c>
      <c r="G70" s="23">
        <f t="shared" si="6"/>
        <v>81622.777777777781</v>
      </c>
      <c r="H70" s="16">
        <v>2938.42</v>
      </c>
      <c r="I70" s="11"/>
      <c r="J70" s="27"/>
      <c r="K70" s="11">
        <f t="shared" si="3"/>
        <v>0</v>
      </c>
      <c r="L70" s="11"/>
    </row>
    <row r="71" spans="1:12" ht="33.75" x14ac:dyDescent="0.2">
      <c r="A71" s="12" t="s">
        <v>72</v>
      </c>
      <c r="B71" s="13" t="s">
        <v>229</v>
      </c>
      <c r="C71" s="14" t="s">
        <v>231</v>
      </c>
      <c r="D71" s="25" t="s">
        <v>230</v>
      </c>
      <c r="E71" s="12" t="s">
        <v>31</v>
      </c>
      <c r="F71" s="15">
        <v>0.28432000000000002</v>
      </c>
      <c r="G71" s="23">
        <f t="shared" si="6"/>
        <v>129383.93359594823</v>
      </c>
      <c r="H71" s="16">
        <v>36786.44</v>
      </c>
      <c r="I71" s="11"/>
      <c r="J71" s="27"/>
      <c r="K71" s="11">
        <f t="shared" si="3"/>
        <v>0</v>
      </c>
      <c r="L71" s="11"/>
    </row>
    <row r="72" spans="1:12" ht="67.5" x14ac:dyDescent="0.2">
      <c r="A72" s="12" t="s">
        <v>73</v>
      </c>
      <c r="B72" s="13" t="s">
        <v>232</v>
      </c>
      <c r="C72" s="14" t="s">
        <v>234</v>
      </c>
      <c r="D72" s="25" t="s">
        <v>233</v>
      </c>
      <c r="E72" s="12" t="s">
        <v>31</v>
      </c>
      <c r="F72" s="15">
        <v>4.4319999999999998E-2</v>
      </c>
      <c r="G72" s="23">
        <f t="shared" si="6"/>
        <v>268823.5559566787</v>
      </c>
      <c r="H72" s="16">
        <v>11914.26</v>
      </c>
      <c r="I72" s="11"/>
      <c r="J72" s="27"/>
      <c r="K72" s="11">
        <f t="shared" si="3"/>
        <v>0</v>
      </c>
      <c r="L72" s="11"/>
    </row>
    <row r="73" spans="1:12" ht="22.5" x14ac:dyDescent="0.2">
      <c r="A73" s="12" t="s">
        <v>235</v>
      </c>
      <c r="B73" s="13" t="s">
        <v>236</v>
      </c>
      <c r="C73" s="14" t="s">
        <v>239</v>
      </c>
      <c r="D73" s="25" t="s">
        <v>237</v>
      </c>
      <c r="E73" s="12" t="s">
        <v>238</v>
      </c>
      <c r="F73" s="15">
        <v>13.45</v>
      </c>
      <c r="G73" s="23">
        <f t="shared" si="6"/>
        <v>203.75762081784387</v>
      </c>
      <c r="H73" s="18">
        <v>2740.54</v>
      </c>
      <c r="I73" s="11"/>
      <c r="J73" s="27"/>
      <c r="K73" s="11">
        <f t="shared" si="3"/>
        <v>0</v>
      </c>
      <c r="L73" s="11"/>
    </row>
    <row r="74" spans="1:12" ht="45" x14ac:dyDescent="0.2">
      <c r="A74" s="12" t="s">
        <v>240</v>
      </c>
      <c r="B74" s="13" t="s">
        <v>241</v>
      </c>
      <c r="C74" s="14"/>
      <c r="D74" s="25" t="s">
        <v>242</v>
      </c>
      <c r="E74" s="12" t="s">
        <v>31</v>
      </c>
      <c r="F74" s="15">
        <v>4.4319999999999998E-2</v>
      </c>
      <c r="G74" s="23">
        <f t="shared" si="6"/>
        <v>91840.478339350186</v>
      </c>
      <c r="H74" s="18">
        <v>4070.37</v>
      </c>
      <c r="I74" s="11"/>
      <c r="J74" s="27"/>
      <c r="K74" s="11">
        <f t="shared" ref="K74:K134" si="7">J74*G74</f>
        <v>0</v>
      </c>
      <c r="L74" s="11"/>
    </row>
    <row r="75" spans="1:12" ht="22.5" x14ac:dyDescent="0.2">
      <c r="A75" s="12" t="s">
        <v>243</v>
      </c>
      <c r="B75" s="13" t="s">
        <v>244</v>
      </c>
      <c r="C75" s="14"/>
      <c r="D75" s="25" t="s">
        <v>245</v>
      </c>
      <c r="E75" s="12" t="s">
        <v>111</v>
      </c>
      <c r="F75" s="15">
        <v>22.8</v>
      </c>
      <c r="G75" s="23">
        <f t="shared" si="6"/>
        <v>161.63333333333333</v>
      </c>
      <c r="H75" s="16">
        <v>3685.24</v>
      </c>
      <c r="I75" s="11"/>
      <c r="J75" s="27"/>
      <c r="K75" s="11">
        <f t="shared" si="7"/>
        <v>0</v>
      </c>
      <c r="L75" s="11"/>
    </row>
    <row r="76" spans="1:12" ht="33.75" x14ac:dyDescent="0.2">
      <c r="A76" s="12" t="s">
        <v>109</v>
      </c>
      <c r="B76" s="13" t="s">
        <v>219</v>
      </c>
      <c r="C76" s="14" t="s">
        <v>246</v>
      </c>
      <c r="D76" s="25" t="s">
        <v>220</v>
      </c>
      <c r="E76" s="12" t="s">
        <v>110</v>
      </c>
      <c r="F76" s="15">
        <v>0.22800000000000001</v>
      </c>
      <c r="G76" s="23">
        <f t="shared" si="6"/>
        <v>34195.350877192985</v>
      </c>
      <c r="H76" s="16">
        <v>7796.54</v>
      </c>
      <c r="I76" s="11"/>
      <c r="J76" s="27"/>
      <c r="K76" s="11">
        <f t="shared" si="7"/>
        <v>0</v>
      </c>
      <c r="L76" s="11"/>
    </row>
    <row r="77" spans="1:12" x14ac:dyDescent="0.2">
      <c r="A77" s="12" t="s">
        <v>247</v>
      </c>
      <c r="B77" s="13" t="s">
        <v>115</v>
      </c>
      <c r="C77" s="14" t="s">
        <v>248</v>
      </c>
      <c r="D77" s="25" t="s">
        <v>116</v>
      </c>
      <c r="E77" s="12" t="s">
        <v>31</v>
      </c>
      <c r="F77" s="15">
        <v>3.1919999999999997E-2</v>
      </c>
      <c r="G77" s="23">
        <f t="shared" si="6"/>
        <v>358896.9298245614</v>
      </c>
      <c r="H77" s="18">
        <v>11455.99</v>
      </c>
      <c r="I77" s="11"/>
      <c r="J77" s="27"/>
      <c r="K77" s="11">
        <f t="shared" si="7"/>
        <v>0</v>
      </c>
      <c r="L77" s="11"/>
    </row>
    <row r="78" spans="1:12" ht="22.5" x14ac:dyDescent="0.2">
      <c r="A78" s="12" t="s">
        <v>249</v>
      </c>
      <c r="B78" s="13" t="s">
        <v>222</v>
      </c>
      <c r="C78" s="14" t="s">
        <v>250</v>
      </c>
      <c r="D78" s="25" t="s">
        <v>223</v>
      </c>
      <c r="E78" s="12" t="s">
        <v>31</v>
      </c>
      <c r="F78" s="15">
        <v>6.8399999999999997E-3</v>
      </c>
      <c r="G78" s="23">
        <f t="shared" si="6"/>
        <v>96989.766081871348</v>
      </c>
      <c r="H78" s="17">
        <v>663.41</v>
      </c>
      <c r="I78" s="11"/>
      <c r="J78" s="27"/>
      <c r="K78" s="11">
        <f t="shared" si="7"/>
        <v>0</v>
      </c>
      <c r="L78" s="11"/>
    </row>
    <row r="79" spans="1:12" ht="22.5" x14ac:dyDescent="0.2">
      <c r="A79" s="12" t="s">
        <v>251</v>
      </c>
      <c r="B79" s="13" t="s">
        <v>252</v>
      </c>
      <c r="C79" s="14" t="s">
        <v>254</v>
      </c>
      <c r="D79" s="25" t="s">
        <v>253</v>
      </c>
      <c r="E79" s="12" t="s">
        <v>110</v>
      </c>
      <c r="F79" s="15">
        <v>0.13100000000000001</v>
      </c>
      <c r="G79" s="23">
        <f t="shared" si="6"/>
        <v>16623.893129770993</v>
      </c>
      <c r="H79" s="16">
        <v>2177.73</v>
      </c>
      <c r="I79" s="11"/>
      <c r="J79" s="27"/>
      <c r="K79" s="11">
        <f t="shared" si="7"/>
        <v>0</v>
      </c>
      <c r="L79" s="11"/>
    </row>
    <row r="80" spans="1:12" ht="45" x14ac:dyDescent="0.2">
      <c r="A80" s="12" t="s">
        <v>255</v>
      </c>
      <c r="B80" s="13" t="s">
        <v>256</v>
      </c>
      <c r="C80" s="14" t="s">
        <v>254</v>
      </c>
      <c r="D80" s="25" t="s">
        <v>257</v>
      </c>
      <c r="E80" s="12" t="s">
        <v>110</v>
      </c>
      <c r="F80" s="15">
        <v>0.13100000000000001</v>
      </c>
      <c r="G80" s="23">
        <f t="shared" si="6"/>
        <v>19280.687022900762</v>
      </c>
      <c r="H80" s="16">
        <v>2525.77</v>
      </c>
      <c r="I80" s="11"/>
      <c r="J80" s="27"/>
      <c r="K80" s="11">
        <f t="shared" si="7"/>
        <v>0</v>
      </c>
      <c r="L80" s="11"/>
    </row>
    <row r="81" spans="1:12" x14ac:dyDescent="0.2">
      <c r="A81" s="19" t="s">
        <v>258</v>
      </c>
      <c r="B81" s="10"/>
      <c r="C81" s="14"/>
      <c r="D81" s="24"/>
      <c r="E81" s="10"/>
      <c r="F81" s="10"/>
      <c r="G81" s="23"/>
      <c r="H81" s="10"/>
      <c r="I81" s="11"/>
      <c r="J81" s="27"/>
      <c r="K81" s="11">
        <f t="shared" si="7"/>
        <v>0</v>
      </c>
      <c r="L81" s="11"/>
    </row>
    <row r="82" spans="1:12" x14ac:dyDescent="0.2">
      <c r="A82" s="19" t="s">
        <v>259</v>
      </c>
      <c r="B82" s="10"/>
      <c r="C82" s="14"/>
      <c r="D82" s="24"/>
      <c r="E82" s="10"/>
      <c r="F82" s="10"/>
      <c r="G82" s="23"/>
      <c r="H82" s="10"/>
      <c r="I82" s="11"/>
      <c r="J82" s="27"/>
      <c r="K82" s="11">
        <f t="shared" si="7"/>
        <v>0</v>
      </c>
      <c r="L82" s="11"/>
    </row>
    <row r="83" spans="1:12" ht="33.75" x14ac:dyDescent="0.2">
      <c r="A83" s="12" t="s">
        <v>260</v>
      </c>
      <c r="B83" s="13" t="s">
        <v>261</v>
      </c>
      <c r="C83" s="14" t="s">
        <v>263</v>
      </c>
      <c r="D83" s="25" t="s">
        <v>262</v>
      </c>
      <c r="E83" s="12" t="s">
        <v>31</v>
      </c>
      <c r="F83" s="15">
        <v>2.2519999999999998</v>
      </c>
      <c r="G83" s="23">
        <f t="shared" si="6"/>
        <v>71952.091474245113</v>
      </c>
      <c r="H83" s="16">
        <v>162036.10999999999</v>
      </c>
      <c r="I83" s="11"/>
      <c r="J83" s="27"/>
      <c r="K83" s="11">
        <f t="shared" si="7"/>
        <v>0</v>
      </c>
      <c r="L83" s="11"/>
    </row>
    <row r="84" spans="1:12" ht="33.75" x14ac:dyDescent="0.2">
      <c r="A84" s="12" t="s">
        <v>264</v>
      </c>
      <c r="B84" s="13" t="s">
        <v>265</v>
      </c>
      <c r="C84" s="14"/>
      <c r="D84" s="25" t="s">
        <v>266</v>
      </c>
      <c r="E84" s="12" t="s">
        <v>31</v>
      </c>
      <c r="F84" s="15">
        <v>2.2519999999999998</v>
      </c>
      <c r="G84" s="23">
        <f t="shared" si="6"/>
        <v>81027.171403197164</v>
      </c>
      <c r="H84" s="18">
        <v>182473.19</v>
      </c>
      <c r="I84" s="11"/>
      <c r="J84" s="27"/>
      <c r="K84" s="11">
        <f t="shared" si="7"/>
        <v>0</v>
      </c>
      <c r="L84" s="11"/>
    </row>
    <row r="85" spans="1:12" ht="22.5" x14ac:dyDescent="0.2">
      <c r="A85" s="12" t="s">
        <v>267</v>
      </c>
      <c r="B85" s="13" t="s">
        <v>268</v>
      </c>
      <c r="C85" s="14" t="s">
        <v>270</v>
      </c>
      <c r="D85" s="25" t="s">
        <v>269</v>
      </c>
      <c r="E85" s="12" t="s">
        <v>110</v>
      </c>
      <c r="F85" s="15">
        <v>1.0999999999999999E-2</v>
      </c>
      <c r="G85" s="23">
        <f t="shared" si="6"/>
        <v>57936.363636363632</v>
      </c>
      <c r="H85" s="16">
        <v>637.29999999999995</v>
      </c>
      <c r="I85" s="11"/>
      <c r="J85" s="27"/>
      <c r="K85" s="11">
        <f t="shared" si="7"/>
        <v>0</v>
      </c>
      <c r="L85" s="11"/>
    </row>
    <row r="86" spans="1:12" ht="33.75" x14ac:dyDescent="0.2">
      <c r="A86" s="12" t="s">
        <v>271</v>
      </c>
      <c r="B86" s="13" t="s">
        <v>272</v>
      </c>
      <c r="C86" s="14" t="s">
        <v>270</v>
      </c>
      <c r="D86" s="25" t="s">
        <v>273</v>
      </c>
      <c r="E86" s="12" t="s">
        <v>110</v>
      </c>
      <c r="F86" s="15">
        <v>1.0999999999999999E-2</v>
      </c>
      <c r="G86" s="23">
        <f t="shared" si="6"/>
        <v>99476.363636363647</v>
      </c>
      <c r="H86" s="16">
        <v>1094.24</v>
      </c>
      <c r="I86" s="11"/>
      <c r="J86" s="27"/>
      <c r="K86" s="11">
        <f t="shared" si="7"/>
        <v>0</v>
      </c>
      <c r="L86" s="11"/>
    </row>
    <row r="87" spans="1:12" ht="33.75" x14ac:dyDescent="0.2">
      <c r="A87" s="12" t="s">
        <v>274</v>
      </c>
      <c r="B87" s="13" t="s">
        <v>275</v>
      </c>
      <c r="C87" s="14"/>
      <c r="D87" s="25" t="s">
        <v>276</v>
      </c>
      <c r="E87" s="12" t="s">
        <v>10</v>
      </c>
      <c r="F87" s="15">
        <v>1.1000000000000001</v>
      </c>
      <c r="G87" s="23">
        <f t="shared" si="6"/>
        <v>7346.8909090909083</v>
      </c>
      <c r="H87" s="18">
        <v>8081.58</v>
      </c>
      <c r="I87" s="11"/>
      <c r="J87" s="27"/>
      <c r="K87" s="11">
        <f t="shared" si="7"/>
        <v>0</v>
      </c>
      <c r="L87" s="11"/>
    </row>
    <row r="88" spans="1:12" x14ac:dyDescent="0.2">
      <c r="A88" s="12" t="s">
        <v>277</v>
      </c>
      <c r="B88" s="13" t="s">
        <v>278</v>
      </c>
      <c r="C88" s="14" t="s">
        <v>280</v>
      </c>
      <c r="D88" s="25" t="s">
        <v>279</v>
      </c>
      <c r="E88" s="12" t="s">
        <v>10</v>
      </c>
      <c r="F88" s="15">
        <v>0.84</v>
      </c>
      <c r="G88" s="23">
        <f t="shared" si="6"/>
        <v>32174.440476190477</v>
      </c>
      <c r="H88" s="16">
        <v>27026.53</v>
      </c>
      <c r="I88" s="11"/>
      <c r="J88" s="27"/>
      <c r="K88" s="11">
        <f t="shared" si="7"/>
        <v>0</v>
      </c>
      <c r="L88" s="11"/>
    </row>
    <row r="89" spans="1:12" ht="22.5" x14ac:dyDescent="0.2">
      <c r="A89" s="12" t="s">
        <v>281</v>
      </c>
      <c r="B89" s="13" t="s">
        <v>282</v>
      </c>
      <c r="C89" s="14"/>
      <c r="D89" s="25" t="s">
        <v>283</v>
      </c>
      <c r="E89" s="12" t="s">
        <v>10</v>
      </c>
      <c r="F89" s="15">
        <v>0.85680000000000001</v>
      </c>
      <c r="G89" s="23">
        <f t="shared" si="6"/>
        <v>4836.9514472455649</v>
      </c>
      <c r="H89" s="18">
        <v>4144.3</v>
      </c>
      <c r="I89" s="11"/>
      <c r="J89" s="27"/>
      <c r="K89" s="11">
        <f t="shared" si="7"/>
        <v>0</v>
      </c>
      <c r="L89" s="11"/>
    </row>
    <row r="90" spans="1:12" ht="22.5" x14ac:dyDescent="0.2">
      <c r="A90" s="12" t="s">
        <v>284</v>
      </c>
      <c r="B90" s="13" t="s">
        <v>285</v>
      </c>
      <c r="C90" s="14"/>
      <c r="D90" s="25" t="s">
        <v>283</v>
      </c>
      <c r="E90" s="12" t="s">
        <v>10</v>
      </c>
      <c r="F90" s="15">
        <v>0.85680000000000001</v>
      </c>
      <c r="G90" s="23">
        <f t="shared" si="6"/>
        <v>147.23389355742299</v>
      </c>
      <c r="H90" s="17">
        <v>126.15</v>
      </c>
      <c r="I90" s="11"/>
      <c r="J90" s="27"/>
      <c r="K90" s="11">
        <f t="shared" si="7"/>
        <v>0</v>
      </c>
      <c r="L90" s="11"/>
    </row>
    <row r="91" spans="1:12" x14ac:dyDescent="0.2">
      <c r="A91" s="19" t="s">
        <v>286</v>
      </c>
      <c r="B91" s="10"/>
      <c r="C91" s="14"/>
      <c r="D91" s="24"/>
      <c r="E91" s="10"/>
      <c r="F91" s="10"/>
      <c r="G91" s="23"/>
      <c r="H91" s="10"/>
      <c r="I91" s="11"/>
      <c r="J91" s="27"/>
      <c r="K91" s="11">
        <f t="shared" si="7"/>
        <v>0</v>
      </c>
      <c r="L91" s="11"/>
    </row>
    <row r="92" spans="1:12" ht="33.75" x14ac:dyDescent="0.2">
      <c r="A92" s="12" t="s">
        <v>287</v>
      </c>
      <c r="B92" s="13" t="s">
        <v>93</v>
      </c>
      <c r="C92" s="14" t="s">
        <v>289</v>
      </c>
      <c r="D92" s="25" t="s">
        <v>288</v>
      </c>
      <c r="E92" s="12" t="s">
        <v>31</v>
      </c>
      <c r="F92" s="15">
        <v>2.5630000000000002</v>
      </c>
      <c r="G92" s="23">
        <f t="shared" si="6"/>
        <v>47208.521264143579</v>
      </c>
      <c r="H92" s="16">
        <v>120995.44</v>
      </c>
      <c r="I92" s="11"/>
      <c r="J92" s="27"/>
      <c r="K92" s="11">
        <f t="shared" si="7"/>
        <v>0</v>
      </c>
      <c r="L92" s="11"/>
    </row>
    <row r="93" spans="1:12" ht="22.5" x14ac:dyDescent="0.2">
      <c r="A93" s="12" t="s">
        <v>290</v>
      </c>
      <c r="B93" s="13" t="s">
        <v>291</v>
      </c>
      <c r="C93" s="14"/>
      <c r="D93" s="25" t="s">
        <v>292</v>
      </c>
      <c r="E93" s="12" t="s">
        <v>31</v>
      </c>
      <c r="F93" s="15">
        <v>2.5630000000000002</v>
      </c>
      <c r="G93" s="23">
        <f t="shared" si="6"/>
        <v>85516.800624268435</v>
      </c>
      <c r="H93" s="18">
        <v>219179.56</v>
      </c>
      <c r="I93" s="11"/>
      <c r="J93" s="27"/>
      <c r="K93" s="11">
        <f t="shared" si="7"/>
        <v>0</v>
      </c>
      <c r="L93" s="11"/>
    </row>
    <row r="94" spans="1:12" x14ac:dyDescent="0.2">
      <c r="A94" s="10" t="s">
        <v>293</v>
      </c>
      <c r="B94" s="10"/>
      <c r="C94" s="14"/>
      <c r="D94" s="24"/>
      <c r="E94" s="10"/>
      <c r="F94" s="10"/>
      <c r="G94" s="23"/>
      <c r="H94" s="10"/>
      <c r="I94" s="11"/>
      <c r="J94" s="27"/>
      <c r="K94" s="11">
        <f t="shared" si="7"/>
        <v>0</v>
      </c>
      <c r="L94" s="11"/>
    </row>
    <row r="95" spans="1:12" ht="22.5" x14ac:dyDescent="0.2">
      <c r="A95" s="12" t="s">
        <v>294</v>
      </c>
      <c r="B95" s="13" t="s">
        <v>295</v>
      </c>
      <c r="C95" s="14" t="s">
        <v>297</v>
      </c>
      <c r="D95" s="25" t="s">
        <v>296</v>
      </c>
      <c r="E95" s="12" t="s">
        <v>110</v>
      </c>
      <c r="F95" s="15">
        <v>1.19</v>
      </c>
      <c r="G95" s="23">
        <f t="shared" si="6"/>
        <v>11418.436974789916</v>
      </c>
      <c r="H95" s="16">
        <v>13587.94</v>
      </c>
      <c r="I95" s="11"/>
      <c r="J95" s="27"/>
      <c r="K95" s="11">
        <f t="shared" si="7"/>
        <v>0</v>
      </c>
      <c r="L95" s="11"/>
    </row>
    <row r="96" spans="1:12" ht="22.5" x14ac:dyDescent="0.2">
      <c r="A96" s="12" t="s">
        <v>298</v>
      </c>
      <c r="B96" s="13" t="s">
        <v>299</v>
      </c>
      <c r="C96" s="14"/>
      <c r="D96" s="25" t="s">
        <v>300</v>
      </c>
      <c r="E96" s="12" t="s">
        <v>110</v>
      </c>
      <c r="F96" s="15">
        <v>1.19</v>
      </c>
      <c r="G96" s="23">
        <f t="shared" si="6"/>
        <v>8495.2605042016821</v>
      </c>
      <c r="H96" s="16">
        <v>10109.36</v>
      </c>
      <c r="I96" s="11"/>
      <c r="J96" s="27"/>
      <c r="K96" s="11">
        <f t="shared" si="7"/>
        <v>0</v>
      </c>
      <c r="L96" s="11"/>
    </row>
    <row r="97" spans="1:12" ht="45" x14ac:dyDescent="0.2">
      <c r="A97" s="12" t="s">
        <v>301</v>
      </c>
      <c r="B97" s="13" t="s">
        <v>256</v>
      </c>
      <c r="C97" s="14" t="s">
        <v>302</v>
      </c>
      <c r="D97" s="25" t="s">
        <v>257</v>
      </c>
      <c r="E97" s="12" t="s">
        <v>110</v>
      </c>
      <c r="F97" s="15">
        <v>8.5999999999999993E-2</v>
      </c>
      <c r="G97" s="23">
        <f t="shared" si="6"/>
        <v>19595.000000000004</v>
      </c>
      <c r="H97" s="16">
        <v>1685.17</v>
      </c>
      <c r="I97" s="11"/>
      <c r="J97" s="27"/>
      <c r="K97" s="11">
        <f t="shared" si="7"/>
        <v>0</v>
      </c>
      <c r="L97" s="11"/>
    </row>
    <row r="98" spans="1:12" x14ac:dyDescent="0.2">
      <c r="A98" s="19" t="s">
        <v>303</v>
      </c>
      <c r="B98" s="10"/>
      <c r="C98" s="14"/>
      <c r="D98" s="24"/>
      <c r="E98" s="10"/>
      <c r="F98" s="10"/>
      <c r="G98" s="23"/>
      <c r="H98" s="10"/>
      <c r="I98" s="11"/>
      <c r="J98" s="27"/>
      <c r="K98" s="11">
        <f t="shared" si="7"/>
        <v>0</v>
      </c>
      <c r="L98" s="11"/>
    </row>
    <row r="99" spans="1:12" x14ac:dyDescent="0.2">
      <c r="A99" s="19" t="s">
        <v>304</v>
      </c>
      <c r="B99" s="10"/>
      <c r="C99" s="14"/>
      <c r="D99" s="24"/>
      <c r="E99" s="10"/>
      <c r="F99" s="10"/>
      <c r="G99" s="23"/>
      <c r="H99" s="10"/>
      <c r="I99" s="11"/>
      <c r="J99" s="27"/>
      <c r="K99" s="11">
        <f t="shared" si="7"/>
        <v>0</v>
      </c>
      <c r="L99" s="11"/>
    </row>
    <row r="100" spans="1:12" x14ac:dyDescent="0.2">
      <c r="A100" s="12" t="s">
        <v>305</v>
      </c>
      <c r="B100" s="13" t="s">
        <v>184</v>
      </c>
      <c r="C100" s="14" t="s">
        <v>306</v>
      </c>
      <c r="D100" s="25" t="s">
        <v>185</v>
      </c>
      <c r="E100" s="12" t="s">
        <v>5</v>
      </c>
      <c r="F100" s="15">
        <v>1.1000000000000001E-3</v>
      </c>
      <c r="G100" s="23">
        <f t="shared" si="6"/>
        <v>217781.81818181818</v>
      </c>
      <c r="H100" s="16">
        <v>239.56</v>
      </c>
      <c r="I100" s="11"/>
      <c r="J100" s="27"/>
      <c r="K100" s="11">
        <f t="shared" si="7"/>
        <v>0</v>
      </c>
      <c r="L100" s="11"/>
    </row>
    <row r="101" spans="1:12" ht="22.5" x14ac:dyDescent="0.2">
      <c r="A101" s="12" t="s">
        <v>307</v>
      </c>
      <c r="B101" s="13" t="s">
        <v>187</v>
      </c>
      <c r="C101" s="14"/>
      <c r="D101" s="25" t="s">
        <v>188</v>
      </c>
      <c r="E101" s="12" t="s">
        <v>10</v>
      </c>
      <c r="F101" s="15">
        <v>0.11219999999999999</v>
      </c>
      <c r="G101" s="23">
        <f t="shared" si="6"/>
        <v>4569.4295900178258</v>
      </c>
      <c r="H101" s="17">
        <v>512.69000000000005</v>
      </c>
      <c r="I101" s="11"/>
      <c r="J101" s="27"/>
      <c r="K101" s="11">
        <f t="shared" si="7"/>
        <v>0</v>
      </c>
      <c r="L101" s="11"/>
    </row>
    <row r="102" spans="1:12" ht="22.5" x14ac:dyDescent="0.2">
      <c r="A102" s="12" t="s">
        <v>74</v>
      </c>
      <c r="B102" s="13" t="s">
        <v>308</v>
      </c>
      <c r="C102" s="14" t="s">
        <v>310</v>
      </c>
      <c r="D102" s="25" t="s">
        <v>309</v>
      </c>
      <c r="E102" s="12" t="s">
        <v>5</v>
      </c>
      <c r="F102" s="15">
        <v>5.0000000000000001E-3</v>
      </c>
      <c r="G102" s="23">
        <f t="shared" si="6"/>
        <v>2246528</v>
      </c>
      <c r="H102" s="16">
        <v>11232.64</v>
      </c>
      <c r="I102" s="11"/>
      <c r="J102" s="27"/>
      <c r="K102" s="11">
        <f t="shared" si="7"/>
        <v>0</v>
      </c>
      <c r="L102" s="11"/>
    </row>
    <row r="103" spans="1:12" ht="22.5" x14ac:dyDescent="0.2">
      <c r="A103" s="12" t="s">
        <v>76</v>
      </c>
      <c r="B103" s="13" t="s">
        <v>205</v>
      </c>
      <c r="C103" s="14"/>
      <c r="D103" s="25" t="s">
        <v>206</v>
      </c>
      <c r="E103" s="12" t="s">
        <v>10</v>
      </c>
      <c r="F103" s="15">
        <v>0.50749999999999995</v>
      </c>
      <c r="G103" s="23">
        <f t="shared" si="6"/>
        <v>5921.6748768472908</v>
      </c>
      <c r="H103" s="18">
        <v>3005.25</v>
      </c>
      <c r="I103" s="11"/>
      <c r="J103" s="27"/>
      <c r="K103" s="11">
        <f t="shared" si="7"/>
        <v>0</v>
      </c>
      <c r="L103" s="11"/>
    </row>
    <row r="104" spans="1:12" ht="22.5" x14ac:dyDescent="0.2">
      <c r="A104" s="12" t="s">
        <v>77</v>
      </c>
      <c r="B104" s="13" t="s">
        <v>207</v>
      </c>
      <c r="C104" s="14"/>
      <c r="D104" s="25" t="s">
        <v>206</v>
      </c>
      <c r="E104" s="12" t="s">
        <v>10</v>
      </c>
      <c r="F104" s="15">
        <v>0.50749999999999995</v>
      </c>
      <c r="G104" s="23">
        <f t="shared" si="6"/>
        <v>158.04926108374386</v>
      </c>
      <c r="H104" s="17">
        <v>80.209999999999994</v>
      </c>
      <c r="I104" s="11"/>
      <c r="J104" s="27"/>
      <c r="K104" s="11">
        <f t="shared" si="7"/>
        <v>0</v>
      </c>
      <c r="L104" s="11"/>
    </row>
    <row r="105" spans="1:12" ht="33.75" x14ac:dyDescent="0.2">
      <c r="A105" s="12" t="s">
        <v>311</v>
      </c>
      <c r="B105" s="13" t="s">
        <v>312</v>
      </c>
      <c r="C105" s="14" t="s">
        <v>314</v>
      </c>
      <c r="D105" s="25" t="s">
        <v>313</v>
      </c>
      <c r="E105" s="12" t="s">
        <v>111</v>
      </c>
      <c r="F105" s="15">
        <v>6</v>
      </c>
      <c r="G105" s="23">
        <f t="shared" si="6"/>
        <v>193.88166666666666</v>
      </c>
      <c r="H105" s="18">
        <v>1163.29</v>
      </c>
      <c r="I105" s="11"/>
      <c r="J105" s="27"/>
      <c r="K105" s="11">
        <f t="shared" si="7"/>
        <v>0</v>
      </c>
      <c r="L105" s="11"/>
    </row>
    <row r="106" spans="1:12" ht="22.5" x14ac:dyDescent="0.2">
      <c r="A106" s="12" t="s">
        <v>79</v>
      </c>
      <c r="B106" s="13" t="s">
        <v>192</v>
      </c>
      <c r="C106" s="14" t="s">
        <v>315</v>
      </c>
      <c r="D106" s="25" t="s">
        <v>193</v>
      </c>
      <c r="E106" s="12" t="s">
        <v>31</v>
      </c>
      <c r="F106" s="15">
        <v>5.9000000000000003E-4</v>
      </c>
      <c r="G106" s="23">
        <f t="shared" si="6"/>
        <v>50762.711864406774</v>
      </c>
      <c r="H106" s="17">
        <v>29.95</v>
      </c>
      <c r="I106" s="11"/>
      <c r="J106" s="27"/>
      <c r="K106" s="11">
        <f t="shared" si="7"/>
        <v>0</v>
      </c>
      <c r="L106" s="11"/>
    </row>
    <row r="107" spans="1:12" ht="22.5" x14ac:dyDescent="0.2">
      <c r="A107" s="12" t="s">
        <v>316</v>
      </c>
      <c r="B107" s="13" t="s">
        <v>317</v>
      </c>
      <c r="C107" s="14" t="s">
        <v>319</v>
      </c>
      <c r="D107" s="25" t="s">
        <v>318</v>
      </c>
      <c r="E107" s="12" t="s">
        <v>31</v>
      </c>
      <c r="F107" s="15">
        <v>0.20300000000000001</v>
      </c>
      <c r="G107" s="23">
        <f t="shared" si="6"/>
        <v>74547.733990147783</v>
      </c>
      <c r="H107" s="16">
        <v>15133.19</v>
      </c>
      <c r="I107" s="11"/>
      <c r="J107" s="27"/>
      <c r="K107" s="11">
        <f t="shared" si="7"/>
        <v>0</v>
      </c>
      <c r="L107" s="11"/>
    </row>
    <row r="108" spans="1:12" ht="22.5" x14ac:dyDescent="0.2">
      <c r="A108" s="12" t="s">
        <v>320</v>
      </c>
      <c r="B108" s="13" t="s">
        <v>321</v>
      </c>
      <c r="C108" s="14"/>
      <c r="D108" s="25" t="s">
        <v>322</v>
      </c>
      <c r="E108" s="12" t="s">
        <v>24</v>
      </c>
      <c r="F108" s="15">
        <v>1</v>
      </c>
      <c r="G108" s="23">
        <f t="shared" si="6"/>
        <v>10825.46</v>
      </c>
      <c r="H108" s="18">
        <v>10825.46</v>
      </c>
      <c r="I108" s="11"/>
      <c r="J108" s="27"/>
      <c r="K108" s="11">
        <f t="shared" si="7"/>
        <v>0</v>
      </c>
      <c r="L108" s="11"/>
    </row>
    <row r="109" spans="1:12" x14ac:dyDescent="0.2">
      <c r="A109" s="12" t="s">
        <v>323</v>
      </c>
      <c r="B109" s="13" t="s">
        <v>324</v>
      </c>
      <c r="C109" s="14" t="s">
        <v>326</v>
      </c>
      <c r="D109" s="25" t="s">
        <v>325</v>
      </c>
      <c r="E109" s="12" t="s">
        <v>31</v>
      </c>
      <c r="F109" s="15">
        <v>2.7200000000000002E-3</v>
      </c>
      <c r="G109" s="23">
        <f t="shared" si="6"/>
        <v>268235.29411764705</v>
      </c>
      <c r="H109" s="16">
        <v>729.6</v>
      </c>
      <c r="I109" s="11"/>
      <c r="J109" s="27"/>
      <c r="K109" s="11">
        <f t="shared" si="7"/>
        <v>0</v>
      </c>
      <c r="L109" s="11"/>
    </row>
    <row r="110" spans="1:12" ht="56.25" x14ac:dyDescent="0.2">
      <c r="A110" s="12" t="s">
        <v>327</v>
      </c>
      <c r="B110" s="13" t="s">
        <v>328</v>
      </c>
      <c r="C110" s="14"/>
      <c r="D110" s="25" t="s">
        <v>329</v>
      </c>
      <c r="E110" s="12" t="s">
        <v>31</v>
      </c>
      <c r="F110" s="15">
        <v>2.7200000000000002E-3</v>
      </c>
      <c r="G110" s="23">
        <f t="shared" si="6"/>
        <v>79558.823529411762</v>
      </c>
      <c r="H110" s="17">
        <v>216.4</v>
      </c>
      <c r="I110" s="11"/>
      <c r="J110" s="27"/>
      <c r="K110" s="11">
        <f t="shared" si="7"/>
        <v>0</v>
      </c>
      <c r="L110" s="11"/>
    </row>
    <row r="111" spans="1:12" x14ac:dyDescent="0.2">
      <c r="A111" s="19" t="s">
        <v>330</v>
      </c>
      <c r="B111" s="10"/>
      <c r="C111" s="14"/>
      <c r="D111" s="24"/>
      <c r="E111" s="10"/>
      <c r="F111" s="10"/>
      <c r="G111" s="23"/>
      <c r="H111" s="10"/>
      <c r="I111" s="11"/>
      <c r="J111" s="27"/>
      <c r="K111" s="11">
        <f t="shared" si="7"/>
        <v>0</v>
      </c>
      <c r="L111" s="11"/>
    </row>
    <row r="112" spans="1:12" ht="22.5" x14ac:dyDescent="0.2">
      <c r="A112" s="12" t="s">
        <v>331</v>
      </c>
      <c r="B112" s="13" t="s">
        <v>332</v>
      </c>
      <c r="C112" s="14" t="s">
        <v>334</v>
      </c>
      <c r="D112" s="25" t="s">
        <v>333</v>
      </c>
      <c r="E112" s="12" t="s">
        <v>75</v>
      </c>
      <c r="F112" s="15">
        <v>0.12</v>
      </c>
      <c r="G112" s="23">
        <f t="shared" si="6"/>
        <v>102639.75000000001</v>
      </c>
      <c r="H112" s="16">
        <v>12316.77</v>
      </c>
      <c r="I112" s="11"/>
      <c r="J112" s="27"/>
      <c r="K112" s="11">
        <f t="shared" si="7"/>
        <v>0</v>
      </c>
      <c r="L112" s="11"/>
    </row>
    <row r="113" spans="1:12" ht="22.5" x14ac:dyDescent="0.2">
      <c r="A113" s="12" t="s">
        <v>335</v>
      </c>
      <c r="B113" s="13" t="s">
        <v>336</v>
      </c>
      <c r="C113" s="14"/>
      <c r="D113" s="25" t="s">
        <v>337</v>
      </c>
      <c r="E113" s="12" t="s">
        <v>24</v>
      </c>
      <c r="F113" s="15">
        <v>1</v>
      </c>
      <c r="G113" s="23">
        <f t="shared" si="6"/>
        <v>32081.200000000001</v>
      </c>
      <c r="H113" s="18">
        <v>32081.200000000001</v>
      </c>
      <c r="I113" s="11"/>
      <c r="J113" s="27"/>
      <c r="K113" s="11">
        <f t="shared" si="7"/>
        <v>0</v>
      </c>
      <c r="L113" s="11"/>
    </row>
    <row r="114" spans="1:12" ht="22.5" x14ac:dyDescent="0.2">
      <c r="A114" s="12" t="s">
        <v>338</v>
      </c>
      <c r="B114" s="13" t="s">
        <v>339</v>
      </c>
      <c r="C114" s="14"/>
      <c r="D114" s="25" t="s">
        <v>340</v>
      </c>
      <c r="E114" s="12" t="s">
        <v>24</v>
      </c>
      <c r="F114" s="15">
        <v>1</v>
      </c>
      <c r="G114" s="23">
        <f t="shared" si="6"/>
        <v>32081.200000000001</v>
      </c>
      <c r="H114" s="18">
        <v>32081.200000000001</v>
      </c>
      <c r="I114" s="11"/>
      <c r="J114" s="27"/>
      <c r="K114" s="11">
        <f t="shared" si="7"/>
        <v>0</v>
      </c>
      <c r="L114" s="11"/>
    </row>
    <row r="115" spans="1:12" ht="22.5" x14ac:dyDescent="0.2">
      <c r="A115" s="12" t="s">
        <v>341</v>
      </c>
      <c r="B115" s="13" t="s">
        <v>342</v>
      </c>
      <c r="C115" s="14"/>
      <c r="D115" s="25" t="s">
        <v>343</v>
      </c>
      <c r="E115" s="12" t="s">
        <v>24</v>
      </c>
      <c r="F115" s="15">
        <v>1</v>
      </c>
      <c r="G115" s="23">
        <f t="shared" si="6"/>
        <v>32081.200000000001</v>
      </c>
      <c r="H115" s="18">
        <v>32081.200000000001</v>
      </c>
      <c r="I115" s="11"/>
      <c r="J115" s="27"/>
      <c r="K115" s="11">
        <f t="shared" si="7"/>
        <v>0</v>
      </c>
      <c r="L115" s="11"/>
    </row>
    <row r="116" spans="1:12" ht="22.5" x14ac:dyDescent="0.2">
      <c r="A116" s="12" t="s">
        <v>344</v>
      </c>
      <c r="B116" s="13" t="s">
        <v>345</v>
      </c>
      <c r="C116" s="14"/>
      <c r="D116" s="25" t="s">
        <v>346</v>
      </c>
      <c r="E116" s="12" t="s">
        <v>24</v>
      </c>
      <c r="F116" s="15">
        <v>1</v>
      </c>
      <c r="G116" s="23">
        <f t="shared" si="6"/>
        <v>32081.200000000001</v>
      </c>
      <c r="H116" s="18">
        <v>32081.200000000001</v>
      </c>
      <c r="I116" s="11"/>
      <c r="J116" s="27"/>
      <c r="K116" s="11">
        <f t="shared" si="7"/>
        <v>0</v>
      </c>
      <c r="L116" s="11"/>
    </row>
    <row r="117" spans="1:12" ht="22.5" x14ac:dyDescent="0.2">
      <c r="A117" s="12" t="s">
        <v>347</v>
      </c>
      <c r="B117" s="13" t="s">
        <v>348</v>
      </c>
      <c r="C117" s="14"/>
      <c r="D117" s="25" t="s">
        <v>349</v>
      </c>
      <c r="E117" s="12" t="s">
        <v>24</v>
      </c>
      <c r="F117" s="15">
        <v>1</v>
      </c>
      <c r="G117" s="23">
        <f t="shared" si="6"/>
        <v>31419.26</v>
      </c>
      <c r="H117" s="18">
        <v>31419.26</v>
      </c>
      <c r="I117" s="11"/>
      <c r="J117" s="27"/>
      <c r="K117" s="11">
        <f t="shared" si="7"/>
        <v>0</v>
      </c>
      <c r="L117" s="11"/>
    </row>
    <row r="118" spans="1:12" ht="22.5" x14ac:dyDescent="0.2">
      <c r="A118" s="12" t="s">
        <v>350</v>
      </c>
      <c r="B118" s="13" t="s">
        <v>351</v>
      </c>
      <c r="C118" s="14"/>
      <c r="D118" s="25" t="s">
        <v>352</v>
      </c>
      <c r="E118" s="12" t="s">
        <v>24</v>
      </c>
      <c r="F118" s="15">
        <v>1</v>
      </c>
      <c r="G118" s="23">
        <f t="shared" si="6"/>
        <v>31419.26</v>
      </c>
      <c r="H118" s="18">
        <v>31419.26</v>
      </c>
      <c r="I118" s="11"/>
      <c r="J118" s="27"/>
      <c r="K118" s="11">
        <f t="shared" si="7"/>
        <v>0</v>
      </c>
      <c r="L118" s="11"/>
    </row>
    <row r="119" spans="1:12" ht="22.5" x14ac:dyDescent="0.2">
      <c r="A119" s="12" t="s">
        <v>353</v>
      </c>
      <c r="B119" s="13" t="s">
        <v>354</v>
      </c>
      <c r="C119" s="14"/>
      <c r="D119" s="25" t="s">
        <v>355</v>
      </c>
      <c r="E119" s="12" t="s">
        <v>24</v>
      </c>
      <c r="F119" s="15">
        <v>1</v>
      </c>
      <c r="G119" s="23">
        <f t="shared" si="6"/>
        <v>31419.26</v>
      </c>
      <c r="H119" s="18">
        <v>31419.26</v>
      </c>
      <c r="I119" s="11"/>
      <c r="J119" s="27"/>
      <c r="K119" s="11">
        <f t="shared" si="7"/>
        <v>0</v>
      </c>
      <c r="L119" s="11"/>
    </row>
    <row r="120" spans="1:12" ht="22.5" x14ac:dyDescent="0.2">
      <c r="A120" s="12" t="s">
        <v>356</v>
      </c>
      <c r="B120" s="13" t="s">
        <v>357</v>
      </c>
      <c r="C120" s="14"/>
      <c r="D120" s="25" t="s">
        <v>358</v>
      </c>
      <c r="E120" s="12" t="s">
        <v>24</v>
      </c>
      <c r="F120" s="15">
        <v>1</v>
      </c>
      <c r="G120" s="23">
        <f t="shared" si="6"/>
        <v>31419.26</v>
      </c>
      <c r="H120" s="18">
        <v>31419.26</v>
      </c>
      <c r="I120" s="11"/>
      <c r="J120" s="27"/>
      <c r="K120" s="11">
        <f t="shared" si="7"/>
        <v>0</v>
      </c>
      <c r="L120" s="11"/>
    </row>
    <row r="121" spans="1:12" ht="22.5" x14ac:dyDescent="0.2">
      <c r="A121" s="12" t="s">
        <v>359</v>
      </c>
      <c r="B121" s="13" t="s">
        <v>360</v>
      </c>
      <c r="C121" s="14"/>
      <c r="D121" s="25" t="s">
        <v>361</v>
      </c>
      <c r="E121" s="12" t="s">
        <v>24</v>
      </c>
      <c r="F121" s="15">
        <v>1</v>
      </c>
      <c r="G121" s="23">
        <f t="shared" si="6"/>
        <v>31419.26</v>
      </c>
      <c r="H121" s="18">
        <v>31419.26</v>
      </c>
      <c r="I121" s="11"/>
      <c r="J121" s="27"/>
      <c r="K121" s="11">
        <f t="shared" si="7"/>
        <v>0</v>
      </c>
      <c r="L121" s="11"/>
    </row>
    <row r="122" spans="1:12" ht="22.5" x14ac:dyDescent="0.2">
      <c r="A122" s="12" t="s">
        <v>362</v>
      </c>
      <c r="B122" s="13" t="s">
        <v>363</v>
      </c>
      <c r="C122" s="14"/>
      <c r="D122" s="25" t="s">
        <v>364</v>
      </c>
      <c r="E122" s="12" t="s">
        <v>24</v>
      </c>
      <c r="F122" s="15">
        <v>1</v>
      </c>
      <c r="G122" s="23">
        <f t="shared" si="6"/>
        <v>30759.200000000001</v>
      </c>
      <c r="H122" s="18">
        <v>30759.200000000001</v>
      </c>
      <c r="I122" s="11"/>
      <c r="J122" s="27"/>
      <c r="K122" s="11">
        <f t="shared" si="7"/>
        <v>0</v>
      </c>
      <c r="L122" s="11"/>
    </row>
    <row r="123" spans="1:12" ht="22.5" x14ac:dyDescent="0.2">
      <c r="A123" s="12" t="s">
        <v>365</v>
      </c>
      <c r="B123" s="13" t="s">
        <v>366</v>
      </c>
      <c r="C123" s="14"/>
      <c r="D123" s="25" t="s">
        <v>367</v>
      </c>
      <c r="E123" s="12" t="s">
        <v>24</v>
      </c>
      <c r="F123" s="15">
        <v>1</v>
      </c>
      <c r="G123" s="23">
        <f t="shared" si="6"/>
        <v>30759.200000000001</v>
      </c>
      <c r="H123" s="18">
        <v>30759.200000000001</v>
      </c>
      <c r="I123" s="11"/>
      <c r="J123" s="27"/>
      <c r="K123" s="11">
        <f t="shared" si="7"/>
        <v>0</v>
      </c>
      <c r="L123" s="11"/>
    </row>
    <row r="124" spans="1:12" ht="22.5" x14ac:dyDescent="0.2">
      <c r="A124" s="12" t="s">
        <v>368</v>
      </c>
      <c r="B124" s="13" t="s">
        <v>369</v>
      </c>
      <c r="C124" s="14"/>
      <c r="D124" s="25" t="s">
        <v>370</v>
      </c>
      <c r="E124" s="12" t="s">
        <v>24</v>
      </c>
      <c r="F124" s="15">
        <v>1</v>
      </c>
      <c r="G124" s="23">
        <f t="shared" si="6"/>
        <v>30759.200000000001</v>
      </c>
      <c r="H124" s="18">
        <v>30759.200000000001</v>
      </c>
      <c r="I124" s="11"/>
      <c r="J124" s="27"/>
      <c r="K124" s="11">
        <f t="shared" si="7"/>
        <v>0</v>
      </c>
      <c r="L124" s="11"/>
    </row>
    <row r="125" spans="1:12" x14ac:dyDescent="0.2">
      <c r="A125" s="12" t="s">
        <v>371</v>
      </c>
      <c r="B125" s="13" t="s">
        <v>372</v>
      </c>
      <c r="C125" s="14" t="s">
        <v>374</v>
      </c>
      <c r="D125" s="25" t="s">
        <v>373</v>
      </c>
      <c r="E125" s="12" t="s">
        <v>31</v>
      </c>
      <c r="F125" s="15">
        <v>0.39</v>
      </c>
      <c r="G125" s="23">
        <f t="shared" si="6"/>
        <v>72194.461538461532</v>
      </c>
      <c r="H125" s="16">
        <v>28155.84</v>
      </c>
      <c r="I125" s="11"/>
      <c r="J125" s="27"/>
      <c r="K125" s="11">
        <f t="shared" si="7"/>
        <v>0</v>
      </c>
      <c r="L125" s="11"/>
    </row>
    <row r="126" spans="1:12" ht="22.5" x14ac:dyDescent="0.2">
      <c r="A126" s="12" t="s">
        <v>375</v>
      </c>
      <c r="B126" s="13" t="s">
        <v>376</v>
      </c>
      <c r="C126" s="14"/>
      <c r="D126" s="25" t="s">
        <v>377</v>
      </c>
      <c r="E126" s="12" t="s">
        <v>24</v>
      </c>
      <c r="F126" s="15">
        <v>26</v>
      </c>
      <c r="G126" s="23">
        <f t="shared" ref="G126:G134" si="8">H126/F126</f>
        <v>8226.8430769230781</v>
      </c>
      <c r="H126" s="18">
        <v>213897.92</v>
      </c>
      <c r="I126" s="11"/>
      <c r="J126" s="27"/>
      <c r="K126" s="11">
        <f t="shared" si="7"/>
        <v>0</v>
      </c>
      <c r="L126" s="11"/>
    </row>
    <row r="127" spans="1:12" x14ac:dyDescent="0.2">
      <c r="A127" s="12" t="s">
        <v>378</v>
      </c>
      <c r="B127" s="13" t="s">
        <v>379</v>
      </c>
      <c r="C127" s="14"/>
      <c r="D127" s="25" t="s">
        <v>380</v>
      </c>
      <c r="E127" s="12" t="s">
        <v>24</v>
      </c>
      <c r="F127" s="15">
        <v>96</v>
      </c>
      <c r="G127" s="23">
        <f t="shared" si="8"/>
        <v>19.137708333333332</v>
      </c>
      <c r="H127" s="18">
        <v>1837.22</v>
      </c>
      <c r="I127" s="11"/>
      <c r="J127" s="27"/>
      <c r="K127" s="11">
        <f t="shared" si="7"/>
        <v>0</v>
      </c>
      <c r="L127" s="11"/>
    </row>
    <row r="128" spans="1:12" x14ac:dyDescent="0.2">
      <c r="A128" s="12" t="s">
        <v>381</v>
      </c>
      <c r="B128" s="13" t="s">
        <v>382</v>
      </c>
      <c r="C128" s="14"/>
      <c r="D128" s="25" t="s">
        <v>383</v>
      </c>
      <c r="E128" s="12" t="s">
        <v>24</v>
      </c>
      <c r="F128" s="15">
        <v>96</v>
      </c>
      <c r="G128" s="23">
        <f t="shared" si="8"/>
        <v>19.137708333333332</v>
      </c>
      <c r="H128" s="18">
        <v>1837.22</v>
      </c>
      <c r="I128" s="11"/>
      <c r="J128" s="27"/>
      <c r="K128" s="11">
        <f t="shared" si="7"/>
        <v>0</v>
      </c>
      <c r="L128" s="11"/>
    </row>
    <row r="129" spans="1:12" x14ac:dyDescent="0.2">
      <c r="A129" s="12" t="s">
        <v>384</v>
      </c>
      <c r="B129" s="13" t="s">
        <v>385</v>
      </c>
      <c r="C129" s="14"/>
      <c r="D129" s="25" t="s">
        <v>386</v>
      </c>
      <c r="E129" s="12" t="s">
        <v>31</v>
      </c>
      <c r="F129" s="15">
        <v>8.8200000000000001E-2</v>
      </c>
      <c r="G129" s="23">
        <f t="shared" si="8"/>
        <v>114332.65306122448</v>
      </c>
      <c r="H129" s="16">
        <v>10084.14</v>
      </c>
      <c r="I129" s="11"/>
      <c r="J129" s="27"/>
      <c r="K129" s="11">
        <f t="shared" si="7"/>
        <v>0</v>
      </c>
      <c r="L129" s="11"/>
    </row>
    <row r="130" spans="1:12" ht="22.5" x14ac:dyDescent="0.2">
      <c r="A130" s="12" t="s">
        <v>36</v>
      </c>
      <c r="B130" s="13" t="s">
        <v>387</v>
      </c>
      <c r="C130" s="14" t="s">
        <v>389</v>
      </c>
      <c r="D130" s="25" t="s">
        <v>388</v>
      </c>
      <c r="E130" s="12" t="s">
        <v>31</v>
      </c>
      <c r="F130" s="15">
        <v>8.8200000000000001E-2</v>
      </c>
      <c r="G130" s="23">
        <f t="shared" si="8"/>
        <v>54774.716553287981</v>
      </c>
      <c r="H130" s="18">
        <v>4831.13</v>
      </c>
      <c r="I130" s="11"/>
      <c r="J130" s="27"/>
      <c r="K130" s="11">
        <f t="shared" si="7"/>
        <v>0</v>
      </c>
      <c r="L130" s="11"/>
    </row>
    <row r="131" spans="1:12" ht="33.75" x14ac:dyDescent="0.2">
      <c r="A131" s="12" t="s">
        <v>81</v>
      </c>
      <c r="B131" s="13" t="s">
        <v>390</v>
      </c>
      <c r="C131" s="14" t="s">
        <v>392</v>
      </c>
      <c r="D131" s="25" t="s">
        <v>391</v>
      </c>
      <c r="E131" s="12" t="s">
        <v>114</v>
      </c>
      <c r="F131" s="15">
        <v>9.5600000000000008E-3</v>
      </c>
      <c r="G131" s="23">
        <f t="shared" si="8"/>
        <v>1218884.9372384937</v>
      </c>
      <c r="H131" s="16">
        <v>11652.54</v>
      </c>
      <c r="I131" s="11"/>
      <c r="J131" s="27"/>
      <c r="K131" s="11">
        <f t="shared" si="7"/>
        <v>0</v>
      </c>
      <c r="L131" s="11"/>
    </row>
    <row r="132" spans="1:12" ht="56.25" x14ac:dyDescent="0.2">
      <c r="A132" s="12" t="s">
        <v>83</v>
      </c>
      <c r="B132" s="13" t="s">
        <v>393</v>
      </c>
      <c r="C132" s="14"/>
      <c r="D132" s="25" t="s">
        <v>394</v>
      </c>
      <c r="E132" s="12" t="s">
        <v>28</v>
      </c>
      <c r="F132" s="15">
        <v>9.6555999999999997</v>
      </c>
      <c r="G132" s="23">
        <f t="shared" si="8"/>
        <v>3073.0570860433322</v>
      </c>
      <c r="H132" s="18">
        <v>29672.21</v>
      </c>
      <c r="I132" s="11"/>
      <c r="J132" s="27"/>
      <c r="K132" s="11">
        <f t="shared" si="7"/>
        <v>0</v>
      </c>
      <c r="L132" s="11"/>
    </row>
    <row r="133" spans="1:12" ht="22.5" x14ac:dyDescent="0.2">
      <c r="A133" s="12" t="s">
        <v>86</v>
      </c>
      <c r="B133" s="13" t="s">
        <v>252</v>
      </c>
      <c r="C133" s="14" t="s">
        <v>395</v>
      </c>
      <c r="D133" s="25" t="s">
        <v>253</v>
      </c>
      <c r="E133" s="12" t="s">
        <v>110</v>
      </c>
      <c r="F133" s="15">
        <v>0.17499999999999999</v>
      </c>
      <c r="G133" s="23">
        <f t="shared" si="8"/>
        <v>17192.457142857143</v>
      </c>
      <c r="H133" s="16">
        <v>3008.68</v>
      </c>
      <c r="I133" s="11"/>
      <c r="J133" s="27"/>
      <c r="K133" s="11">
        <f t="shared" si="7"/>
        <v>0</v>
      </c>
      <c r="L133" s="11"/>
    </row>
    <row r="134" spans="1:12" ht="45" x14ac:dyDescent="0.2">
      <c r="A134" s="12" t="s">
        <v>396</v>
      </c>
      <c r="B134" s="13" t="s">
        <v>256</v>
      </c>
      <c r="C134" s="14" t="s">
        <v>395</v>
      </c>
      <c r="D134" s="25" t="s">
        <v>257</v>
      </c>
      <c r="E134" s="12" t="s">
        <v>110</v>
      </c>
      <c r="F134" s="15">
        <v>0.17499999999999999</v>
      </c>
      <c r="G134" s="23">
        <f t="shared" si="8"/>
        <v>19590.8</v>
      </c>
      <c r="H134" s="16">
        <v>3428.39</v>
      </c>
      <c r="I134" s="11"/>
      <c r="J134" s="27"/>
      <c r="K134" s="11">
        <f t="shared" si="7"/>
        <v>0</v>
      </c>
      <c r="L134" s="11"/>
    </row>
    <row r="135" spans="1:12" ht="12" x14ac:dyDescent="0.2">
      <c r="G135" s="20" t="s">
        <v>408</v>
      </c>
      <c r="H135" s="1">
        <f>SUM(H3:H134)</f>
        <v>10526921.909999991</v>
      </c>
      <c r="K135" s="1">
        <f>SUM(K3:K134)</f>
        <v>8306796.1895149359</v>
      </c>
    </row>
    <row r="136" spans="1:12" ht="12" x14ac:dyDescent="0.2">
      <c r="G136" s="20" t="s">
        <v>409</v>
      </c>
      <c r="H136" s="2">
        <f>H135*0.082+H135</f>
        <v>11390129.50661999</v>
      </c>
      <c r="K136" s="2">
        <f>K135*0.082+K135</f>
        <v>8987953.4770551603</v>
      </c>
    </row>
    <row r="137" spans="1:12" ht="12" x14ac:dyDescent="0.2">
      <c r="G137" s="20" t="s">
        <v>410</v>
      </c>
      <c r="H137" s="2">
        <f>H136*0.024+H136</f>
        <v>11663492.614778869</v>
      </c>
      <c r="K137" s="2">
        <f>K136*0.024+K136</f>
        <v>9203664.3605044838</v>
      </c>
    </row>
    <row r="138" spans="1:12" ht="12" x14ac:dyDescent="0.2">
      <c r="G138" s="20" t="s">
        <v>411</v>
      </c>
      <c r="H138" s="2">
        <f>H137*1.05136042</f>
        <v>12262534.494140809</v>
      </c>
      <c r="K138" s="2">
        <f>K137*1.05136042</f>
        <v>9676368.4275990259</v>
      </c>
    </row>
    <row r="139" spans="1:12" ht="12" x14ac:dyDescent="0.2">
      <c r="G139" s="20" t="s">
        <v>412</v>
      </c>
      <c r="H139" s="2">
        <f>H138*0.2</f>
        <v>2452506.8988281619</v>
      </c>
      <c r="K139" s="2">
        <f>K138*0.2</f>
        <v>1935273.6855198052</v>
      </c>
    </row>
    <row r="140" spans="1:12" ht="12" x14ac:dyDescent="0.2">
      <c r="G140" s="21" t="s">
        <v>413</v>
      </c>
      <c r="H140" s="3">
        <f>H138+H139</f>
        <v>14715041.392968971</v>
      </c>
      <c r="K140" s="3">
        <f>K138+K139</f>
        <v>11611642.113118831</v>
      </c>
    </row>
  </sheetData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АС1</vt:lpstr>
      <vt:lpstr>АС1!Заголовки_для_печати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2023-12-11T12:35:08Z</dcterms:modified>
</cp:coreProperties>
</file>