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кс-2,3-работаем по этим сметам!!! меняем на УПД\Доп.работы_для%\"/>
    </mc:Choice>
  </mc:AlternateContent>
  <xr:revisionPtr revIDLastSave="0" documentId="13_ncr:1_{0193EAB6-EE2D-401D-AF50-D1FAE94666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ТС доп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'ТС доп'!$C$1:$C$139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0">'ТС доп'!$1:$1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2" i="1"/>
  <c r="I12" i="1"/>
  <c r="I5" i="1" l="1"/>
  <c r="H5" i="1"/>
  <c r="H32" i="1"/>
  <c r="H31" i="1"/>
  <c r="H29" i="1"/>
  <c r="H30" i="1"/>
  <c r="H28" i="1"/>
  <c r="F28" i="1"/>
  <c r="I13" i="1"/>
  <c r="K6" i="1"/>
  <c r="K7" i="1"/>
  <c r="K9" i="1"/>
  <c r="K10" i="1"/>
  <c r="K12" i="1"/>
  <c r="K14" i="1"/>
  <c r="K15" i="1"/>
  <c r="K16" i="1"/>
  <c r="K17" i="1"/>
  <c r="K18" i="1"/>
  <c r="K19" i="1"/>
  <c r="K20" i="1"/>
  <c r="K4" i="1"/>
  <c r="I7" i="1"/>
  <c r="I9" i="1"/>
  <c r="H9" i="1"/>
  <c r="I20" i="1"/>
  <c r="I19" i="1"/>
  <c r="H19" i="1"/>
  <c r="I18" i="1"/>
  <c r="I17" i="1"/>
  <c r="H17" i="1"/>
  <c r="I16" i="1"/>
  <c r="H16" i="1"/>
  <c r="I15" i="1"/>
  <c r="I14" i="1"/>
  <c r="I10" i="1"/>
  <c r="H10" i="1"/>
  <c r="I6" i="1"/>
  <c r="I4" i="1"/>
  <c r="H4" i="1"/>
  <c r="G21" i="1" l="1"/>
  <c r="G22" i="1" s="1"/>
  <c r="F5" i="1"/>
  <c r="J5" i="1" s="1"/>
  <c r="K5" i="1" s="1"/>
  <c r="F6" i="1"/>
  <c r="J6" i="1" s="1"/>
  <c r="F7" i="1"/>
  <c r="J7" i="1" s="1"/>
  <c r="F9" i="1"/>
  <c r="F10" i="1"/>
  <c r="J10" i="1" s="1"/>
  <c r="F12" i="1"/>
  <c r="J12" i="1" s="1"/>
  <c r="F13" i="1"/>
  <c r="J13" i="1" s="1"/>
  <c r="K13" i="1" s="1"/>
  <c r="F14" i="1"/>
  <c r="J14" i="1" s="1"/>
  <c r="F15" i="1"/>
  <c r="J15" i="1" s="1"/>
  <c r="F16" i="1"/>
  <c r="J16" i="1" s="1"/>
  <c r="F17" i="1"/>
  <c r="J17" i="1" s="1"/>
  <c r="F18" i="1"/>
  <c r="J18" i="1" s="1"/>
  <c r="F19" i="1"/>
  <c r="J19" i="1" s="1"/>
  <c r="F20" i="1"/>
  <c r="J20" i="1" s="1"/>
  <c r="F4" i="1"/>
  <c r="J4" i="1" s="1"/>
  <c r="K21" i="1" l="1"/>
  <c r="K22" i="1" s="1"/>
  <c r="J9" i="1"/>
  <c r="J21" i="1" s="1"/>
  <c r="J22" i="1" s="1"/>
</calcChain>
</file>

<file path=xl/sharedStrings.xml><?xml version="1.0" encoding="utf-8"?>
<sst xmlns="http://schemas.openxmlformats.org/spreadsheetml/2006/main" count="84" uniqueCount="78">
  <si>
    <t>Раздел 1. Прокладка временного участка теплосети Т1, Т2</t>
  </si>
  <si>
    <t>Установка опор под проезды высотой 3 м</t>
  </si>
  <si>
    <t>1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</si>
  <si>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</si>
  <si>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</si>
  <si>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</si>
  <si>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2</t>
  </si>
  <si>
    <t>3</t>
  </si>
  <si>
    <t>4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</si>
  <si>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</si>
  <si>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</si>
  <si>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кг</t>
  </si>
  <si>
    <t>ФССЦ-04.1.02.05-0008</t>
  </si>
  <si>
    <t>Смеси бетонные тяжелого бетона (БСТ), класс B22,5 (М300)</t>
  </si>
  <si>
    <t>м3</t>
  </si>
  <si>
    <t>ФЕР13-03-004-26</t>
  </si>
  <si>
    <t>Окраска металлических огрунтованных поверхностей: эмалью ПФ-115</t>
  </si>
  <si>
    <t>100 м2</t>
  </si>
  <si>
    <t>Установка опор из ФБС блоков</t>
  </si>
  <si>
    <t>5</t>
  </si>
  <si>
    <t>ФЕР07-05-001-02</t>
  </si>
  <si>
    <t>Установка блоков стен подвалов массой: до 1 т</t>
  </si>
  <si>
    <t>6</t>
  </si>
  <si>
    <t>ФССЦ-05.2.02.01-0013</t>
  </si>
  <si>
    <t>Блоки бетонные для стен подвалов на цементном вяжущем полнотелые с вырезом М100, объем менее 0,3 м3</t>
  </si>
  <si>
    <t>Тепловая сеть</t>
  </si>
  <si>
    <t>7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</si>
  <si>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</si>
  <si>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</si>
  <si>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км</t>
  </si>
  <si>
    <t>8</t>
  </si>
  <si>
    <t>ФССЦ-23.8.04.06-0085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</si>
  <si>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5 мм</t>
  </si>
  <si>
    <t>шт</t>
  </si>
  <si>
    <t>9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</si>
  <si>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</si>
  <si>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</si>
  <si>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м</t>
  </si>
  <si>
    <t>10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</si>
  <si>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</si>
  <si>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</si>
  <si>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</si>
  <si>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11</t>
  </si>
  <si>
    <t>ФЕР09-07-031-01</t>
  </si>
  <si>
    <t>Антикоррозийная защита металлических поверхностей</t>
  </si>
  <si>
    <t>12</t>
  </si>
  <si>
    <t>ФССЦ-14.4.02.09-0306</t>
  </si>
  <si>
    <t>Краска антикоррозийная</t>
  </si>
  <si>
    <t>т</t>
  </si>
  <si>
    <t>13</t>
  </si>
  <si>
    <t>ФССЦ-14.4.01.09-0427</t>
  </si>
  <si>
    <t>Грунтовка антикоррозионная цинкнаполненная на основе эпоксидной смолы</t>
  </si>
  <si>
    <t>14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</si>
  <si>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</si>
  <si>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</si>
  <si>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15</t>
  </si>
  <si>
    <t>ФССЦ-12.2.04.11-0010</t>
  </si>
  <si>
    <t>Маты теплоизоляционные из стекловолокна URSA, марки: М-15-18000-1200-50</t>
  </si>
  <si>
    <t>Всего с НДС</t>
  </si>
  <si>
    <t>Сумма по КС</t>
  </si>
  <si>
    <t>Кол-во в КС</t>
  </si>
  <si>
    <t>Кол-во по ИД</t>
  </si>
  <si>
    <t>Сумма по смете</t>
  </si>
  <si>
    <t>Цена за ед.</t>
  </si>
  <si>
    <t>Кол-во по смете</t>
  </si>
  <si>
    <t>Ед. изм.</t>
  </si>
  <si>
    <t>Вид работ</t>
  </si>
  <si>
    <t>Расценка</t>
  </si>
  <si>
    <t>№</t>
  </si>
  <si>
    <t>Разница</t>
  </si>
  <si>
    <t>труба</t>
  </si>
  <si>
    <t>арматура</t>
  </si>
  <si>
    <t>уголок</t>
  </si>
  <si>
    <t>швеллер</t>
  </si>
  <si>
    <t>итого</t>
  </si>
  <si>
    <t>в ид</t>
  </si>
  <si>
    <t>вес, 1шт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</si>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</sst>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color rgb="FF0070C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4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49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0" fontId="4" fillId="0" borderId="0" xfId="0" applyFont="1" applyFill="1" applyAlignment="1"/>
    <xf numFmtId="49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right" vertical="top"/>
    </xf>
    <xf numFmtId="4" fontId="1" fillId="0" borderId="1" xfId="0" applyNumberFormat="1" applyFont="1" applyFill="1" applyBorder="1" applyAlignment="1"/>
    <xf numFmtId="4" fontId="4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/>
    <xf numFmtId="49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" fontId="1" fillId="0" borderId="0" xfId="1" applyNumberFormat="1" applyFont="1" applyFill="1"/>
    <xf numFmtId="4" fontId="4" fillId="0" borderId="1" xfId="1" applyNumberFormat="1" applyFont="1" applyFill="1" applyBorder="1"/>
    <xf numFmtId="49" fontId="1" fillId="0" borderId="0" xfId="0" applyNumberFormat="1" applyFont="1" applyFill="1" applyAlignment="1">
      <alignment vertical="top"/>
    </xf>
    <xf numFmtId="4" fontId="4" fillId="0" borderId="1" xfId="1" applyNumberFormat="1" applyFont="1" applyFill="1" applyBorder="1" applyAlignment="1">
      <alignment horizontal="right"/>
    </xf>
    <xf numFmtId="49" fontId="1" fillId="0" borderId="0" xfId="0" applyNumberFormat="1" applyFont="1" applyFill="1" applyAlignment="1"/>
    <xf numFmtId="4" fontId="2" fillId="0" borderId="1" xfId="1" applyNumberFormat="1" applyFont="1" applyFill="1" applyBorder="1" applyAlignment="1">
      <alignment horizontal="right"/>
    </xf>
    <xf numFmtId="4" fontId="1" fillId="0" borderId="0" xfId="0" applyNumberFormat="1" applyFont="1" applyFill="1" applyAlignment="1"/>
    <xf numFmtId="49" fontId="6" fillId="0" borderId="1" xfId="0" applyNumberFormat="1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right" vertical="top"/>
    </xf>
    <xf numFmtId="4" fontId="6" fillId="0" borderId="1" xfId="0" applyNumberFormat="1" applyFont="1" applyFill="1" applyBorder="1" applyAlignment="1"/>
    <xf numFmtId="0" fontId="6" fillId="0" borderId="0" xfId="0" applyFont="1" applyFill="1" applyAlignment="1"/>
    <xf numFmtId="4" fontId="7" fillId="0" borderId="1" xfId="1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/>
    <xf numFmtId="164" fontId="6" fillId="0" borderId="1" xfId="0" applyNumberFormat="1" applyFont="1" applyFill="1" applyBorder="1" applyAlignment="1"/>
    <xf numFmtId="164" fontId="4" fillId="0" borderId="1" xfId="0" applyNumberFormat="1" applyFont="1" applyFill="1" applyBorder="1" applyAlignment="1"/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4" fontId="1" fillId="3" borderId="1" xfId="0" applyNumberFormat="1" applyFont="1" applyFill="1" applyBorder="1" applyAlignment="1">
      <alignment horizontal="right" vertical="top"/>
    </xf>
    <xf numFmtId="164" fontId="1" fillId="3" borderId="1" xfId="0" applyNumberFormat="1" applyFont="1" applyFill="1" applyBorder="1" applyAlignment="1"/>
    <xf numFmtId="49" fontId="6" fillId="3" borderId="1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left" vertical="top"/>
    </xf>
    <xf numFmtId="49" fontId="6" fillId="3" borderId="1" xfId="0" applyNumberFormat="1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/>
  </cellXfs>
  <cellStyles count="2">
    <cellStyle name="Обычный" xfId="0" builtinId="0"/>
    <cellStyle name="Обычный 2" xfId="1" xr:uid="{1354030B-02F5-44D5-949B-3D5EAA198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2706414</xdr:colOff>
      <xdr:row>43</xdr:row>
      <xdr:rowOff>119857</xdr:rowOff>
    </xdr:from>
    <xdr:to>
      <xdr:col>10</xdr:col>
      <xdr:colOff>301075</xdr:colOff>
      <xdr:row>51</xdr:row>
      <xdr:rowOff>329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B9484DA-3882-4F30-9F3F-4BE0B8431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331" y="5942588"/>
          <a:ext cx="5513117" cy="9315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32"/>
  <sheetViews>
    <sheetView tabSelected="1" zoomScale="175" zoomScaleNormal="175" workbookViewId="0">
      <pane ySplit="1" topLeftCell="A2" activePane="bottomLeft" state="frozen"/>
      <selection pane="bottomLeft" activeCell="D1" sqref="D1:I1048576"/>
    </sheetView>
  </sheetViews>
  <sheetFormatPr defaultColWidth="9.140625" defaultRowHeight="11.25" x14ac:dyDescent="0.2"/>
  <cols>
    <col min="1" max="1" width="5" style="23" customWidth="1"/>
    <col min="2" max="2" width="16" style="3" customWidth="1"/>
    <col min="3" max="3" width="40.85546875" style="3" customWidth="1"/>
    <col min="4" max="5" width="8.7109375" style="3" customWidth="1"/>
    <col min="6" max="6" width="13.85546875" style="25" customWidth="1"/>
    <col min="7" max="7" width="12.7109375" style="25" customWidth="1"/>
    <col min="8" max="9" width="8.7109375" style="3" customWidth="1"/>
    <col min="10" max="10" width="12.7109375" style="25" customWidth="1"/>
    <col min="11" max="11" width="11.140625" style="3" customWidth="1"/>
    <col min="12" max="16384" width="9.140625" style="3"/>
  </cols>
  <sheetData>
    <row r="1" spans="1:11" ht="24" x14ac:dyDescent="0.2">
      <c r="A1" s="2" t="s">
        <v>68</v>
      </c>
      <c r="B1" s="2" t="s">
        <v>67</v>
      </c>
      <c r="C1" s="2" t="s">
        <v>66</v>
      </c>
      <c r="D1" s="2" t="s">
        <v>65</v>
      </c>
      <c r="E1" s="2" t="s">
        <v>64</v>
      </c>
      <c r="F1" s="1" t="s">
        <v>63</v>
      </c>
      <c r="G1" s="1" t="s">
        <v>62</v>
      </c>
      <c r="H1" s="1" t="s">
        <v>61</v>
      </c>
      <c r="I1" s="1" t="s">
        <v>60</v>
      </c>
      <c r="J1" s="1" t="s">
        <v>59</v>
      </c>
      <c r="K1" s="1" t="s">
        <v>69</v>
      </c>
    </row>
    <row r="2" spans="1:11" s="7" customFormat="1" x14ac:dyDescent="0.2">
      <c r="A2" s="4" t="s">
        <v>0</v>
      </c>
      <c r="B2" s="4"/>
      <c r="C2" s="4"/>
      <c r="D2" s="4"/>
      <c r="E2" s="4"/>
      <c r="F2" s="5"/>
      <c r="G2" s="5"/>
      <c r="H2" s="6"/>
      <c r="I2" s="6"/>
      <c r="J2" s="15"/>
      <c r="K2" s="6"/>
    </row>
    <row r="3" spans="1:11" s="7" customFormat="1" x14ac:dyDescent="0.2">
      <c r="A3" s="4" t="s">
        <v>1</v>
      </c>
      <c r="B3" s="4"/>
      <c r="C3" s="4"/>
      <c r="D3" s="4"/>
      <c r="E3" s="4"/>
      <c r="F3" s="5"/>
      <c r="G3" s="5"/>
      <c r="H3" s="6"/>
      <c r="I3" s="6"/>
      <c r="J3" s="15"/>
      <c r="K3" s="6"/>
    </row>
    <row r="4" spans="1:11" x14ac:dyDescent="0.2">
      <c r="A4" s="8" t="s">
        <v>2</v>
      </c>
      <c r="B4" s="9" t="s">
        <v>3</v>
      </c>
      <c r="C4" s="10" t="s">
        <v>4</v>
      </c>
      <c r="D4" s="8" t="s">
        <v>5</v>
      </c>
      <c r="E4" s="11">
        <v>0.12</v>
      </c>
      <c r="F4" s="12">
        <f>G4/E4</f>
        <v>100359</v>
      </c>
      <c r="G4" s="12">
        <v>12043.08</v>
      </c>
      <c r="H4" s="34">
        <f>6/100</f>
        <v>0.06</v>
      </c>
      <c r="I4" s="34">
        <f>H4</f>
        <v>0.06</v>
      </c>
      <c r="J4" s="13">
        <f>F4*I4</f>
        <v>6021.54</v>
      </c>
      <c r="K4" s="13">
        <f>J4-G4</f>
        <v>-6021.54</v>
      </c>
    </row>
    <row r="5" spans="1:11" s="32" customFormat="1" x14ac:dyDescent="0.2">
      <c r="A5" s="26" t="s">
        <v>6</v>
      </c>
      <c r="B5" s="27" t="s">
        <v>9</v>
      </c>
      <c r="C5" s="28" t="s">
        <v>10</v>
      </c>
      <c r="D5" s="26" t="s">
        <v>11</v>
      </c>
      <c r="E5" s="29">
        <v>2256.1799999999998</v>
      </c>
      <c r="F5" s="30">
        <f t="shared" ref="F5:F20" si="0">G5/E5</f>
        <v>98.662203370298471</v>
      </c>
      <c r="G5" s="30">
        <v>222599.69</v>
      </c>
      <c r="H5" s="35">
        <f>H32</f>
        <v>901.50929166666674</v>
      </c>
      <c r="I5" s="35">
        <f>H5</f>
        <v>901.50929166666674</v>
      </c>
      <c r="J5" s="31">
        <f t="shared" ref="J5:J20" si="1">F5*I5</f>
        <v>88944.893074630396</v>
      </c>
      <c r="K5" s="13">
        <f t="shared" ref="K5:K20" si="2">J5-G5</f>
        <v>-133654.79692536959</v>
      </c>
    </row>
    <row r="6" spans="1:11" s="32" customFormat="1" x14ac:dyDescent="0.2">
      <c r="A6" s="26" t="s">
        <v>7</v>
      </c>
      <c r="B6" s="27" t="s">
        <v>12</v>
      </c>
      <c r="C6" s="28" t="s">
        <v>13</v>
      </c>
      <c r="D6" s="26" t="s">
        <v>14</v>
      </c>
      <c r="E6" s="29">
        <v>0.76080000000000003</v>
      </c>
      <c r="F6" s="30">
        <f t="shared" si="0"/>
        <v>5837.9994742376448</v>
      </c>
      <c r="G6" s="30">
        <v>4441.55</v>
      </c>
      <c r="H6" s="35">
        <v>1.46</v>
      </c>
      <c r="I6" s="35">
        <f>E6</f>
        <v>0.76080000000000003</v>
      </c>
      <c r="J6" s="31">
        <f t="shared" si="1"/>
        <v>4441.55</v>
      </c>
      <c r="K6" s="13">
        <f t="shared" si="2"/>
        <v>0</v>
      </c>
    </row>
    <row r="7" spans="1:11" x14ac:dyDescent="0.2">
      <c r="A7" s="8" t="s">
        <v>8</v>
      </c>
      <c r="B7" s="9" t="s">
        <v>15</v>
      </c>
      <c r="C7" s="10" t="s">
        <v>16</v>
      </c>
      <c r="D7" s="8" t="s">
        <v>17</v>
      </c>
      <c r="E7" s="11">
        <v>0.60560000000000003</v>
      </c>
      <c r="F7" s="12">
        <f t="shared" si="0"/>
        <v>7067.3216644649938</v>
      </c>
      <c r="G7" s="12">
        <v>4279.97</v>
      </c>
      <c r="H7" s="34"/>
      <c r="I7" s="34">
        <f>E7</f>
        <v>0.60560000000000003</v>
      </c>
      <c r="J7" s="13">
        <f t="shared" si="1"/>
        <v>4279.97</v>
      </c>
      <c r="K7" s="13">
        <f t="shared" si="2"/>
        <v>0</v>
      </c>
    </row>
    <row r="8" spans="1:11" s="7" customFormat="1" x14ac:dyDescent="0.2">
      <c r="A8" s="4" t="s">
        <v>18</v>
      </c>
      <c r="B8" s="4"/>
      <c r="C8" s="4"/>
      <c r="D8" s="4"/>
      <c r="E8" s="4"/>
      <c r="F8" s="14"/>
      <c r="G8" s="5"/>
      <c r="H8" s="36"/>
      <c r="I8" s="34"/>
      <c r="J8" s="13"/>
      <c r="K8" s="13"/>
    </row>
    <row r="9" spans="1:11" x14ac:dyDescent="0.2">
      <c r="A9" s="8" t="s">
        <v>19</v>
      </c>
      <c r="B9" s="9" t="s">
        <v>20</v>
      </c>
      <c r="C9" s="10" t="s">
        <v>21</v>
      </c>
      <c r="D9" s="8" t="s">
        <v>5</v>
      </c>
      <c r="E9" s="11">
        <v>0.22</v>
      </c>
      <c r="F9" s="12">
        <f t="shared" si="0"/>
        <v>145799.09090909091</v>
      </c>
      <c r="G9" s="12">
        <v>32075.8</v>
      </c>
      <c r="H9" s="34">
        <f>(20+6)/100</f>
        <v>0.26</v>
      </c>
      <c r="I9" s="34">
        <f>E9</f>
        <v>0.22</v>
      </c>
      <c r="J9" s="13">
        <f t="shared" si="1"/>
        <v>32075.8</v>
      </c>
      <c r="K9" s="13">
        <f t="shared" si="2"/>
        <v>0</v>
      </c>
    </row>
    <row r="10" spans="1:11" s="32" customFormat="1" x14ac:dyDescent="0.2">
      <c r="A10" s="26" t="s">
        <v>22</v>
      </c>
      <c r="B10" s="27" t="s">
        <v>23</v>
      </c>
      <c r="C10" s="28" t="s">
        <v>24</v>
      </c>
      <c r="D10" s="26" t="s">
        <v>14</v>
      </c>
      <c r="E10" s="29">
        <v>4.774</v>
      </c>
      <c r="F10" s="30">
        <f t="shared" si="0"/>
        <v>6785.4294093003773</v>
      </c>
      <c r="G10" s="30">
        <v>32393.64</v>
      </c>
      <c r="H10" s="35">
        <f>20*(0.8*0.5*0.6)</f>
        <v>4.8</v>
      </c>
      <c r="I10" s="35">
        <f>E10</f>
        <v>4.774</v>
      </c>
      <c r="J10" s="31">
        <f t="shared" si="1"/>
        <v>32393.640000000003</v>
      </c>
      <c r="K10" s="13">
        <f t="shared" si="2"/>
        <v>0</v>
      </c>
    </row>
    <row r="11" spans="1:11" s="7" customFormat="1" x14ac:dyDescent="0.2">
      <c r="A11" s="4" t="s">
        <v>25</v>
      </c>
      <c r="B11" s="4"/>
      <c r="C11" s="4"/>
      <c r="D11" s="4"/>
      <c r="E11" s="4"/>
      <c r="F11" s="14"/>
      <c r="G11" s="5"/>
      <c r="H11" s="36"/>
      <c r="I11" s="34"/>
      <c r="J11" s="13"/>
      <c r="K11" s="13"/>
    </row>
    <row r="12" spans="1:11" x14ac:dyDescent="0.2">
      <c r="A12" s="42" t="s">
        <v>26</v>
      </c>
      <c r="B12" s="43" t="s">
        <v>27</v>
      </c>
      <c r="C12" s="44" t="s">
        <v>28</v>
      </c>
      <c r="D12" s="42" t="s">
        <v>29</v>
      </c>
      <c r="E12" s="45">
        <v>0.48</v>
      </c>
      <c r="F12" s="46">
        <f t="shared" si="0"/>
        <v>1085800.6666666667</v>
      </c>
      <c r="G12" s="46">
        <v>521184.32</v>
      </c>
      <c r="H12" s="47">
        <f>467.6/1000</f>
        <v>0.46760000000000002</v>
      </c>
      <c r="I12" s="47">
        <f>H12</f>
        <v>0.46760000000000002</v>
      </c>
      <c r="J12" s="13">
        <f t="shared" si="1"/>
        <v>507720.39173333341</v>
      </c>
      <c r="K12" s="13">
        <f t="shared" si="2"/>
        <v>-13463.928266666597</v>
      </c>
    </row>
    <row r="13" spans="1:11" s="32" customFormat="1" x14ac:dyDescent="0.2">
      <c r="A13" s="48" t="s">
        <v>30</v>
      </c>
      <c r="B13" s="49" t="s">
        <v>31</v>
      </c>
      <c r="C13" s="50" t="s">
        <v>32</v>
      </c>
      <c r="D13" s="48" t="s">
        <v>33</v>
      </c>
      <c r="E13" s="51">
        <v>32</v>
      </c>
      <c r="F13" s="52">
        <f t="shared" si="0"/>
        <v>1248.8315625</v>
      </c>
      <c r="G13" s="52">
        <v>39962.61</v>
      </c>
      <c r="H13" s="53">
        <v>26</v>
      </c>
      <c r="I13" s="53">
        <f>H13</f>
        <v>26</v>
      </c>
      <c r="J13" s="31">
        <f t="shared" si="1"/>
        <v>32469.620625</v>
      </c>
      <c r="K13" s="13">
        <f t="shared" si="2"/>
        <v>-7492.989375000001</v>
      </c>
    </row>
    <row r="14" spans="1:11" s="32" customFormat="1" x14ac:dyDescent="0.2">
      <c r="A14" s="48" t="s">
        <v>34</v>
      </c>
      <c r="B14" s="49" t="s">
        <v>35</v>
      </c>
      <c r="C14" s="50" t="s">
        <v>36</v>
      </c>
      <c r="D14" s="48" t="s">
        <v>37</v>
      </c>
      <c r="E14" s="51">
        <v>480</v>
      </c>
      <c r="F14" s="52">
        <f t="shared" si="0"/>
        <v>1079.1126041666666</v>
      </c>
      <c r="G14" s="52">
        <v>517974.05</v>
      </c>
      <c r="H14" s="53">
        <f>H12*1000</f>
        <v>467.6</v>
      </c>
      <c r="I14" s="53">
        <f>H14</f>
        <v>467.6</v>
      </c>
      <c r="J14" s="31">
        <f t="shared" si="1"/>
        <v>504593.05370833335</v>
      </c>
      <c r="K14" s="13">
        <f t="shared" si="2"/>
        <v>-13380.996291666641</v>
      </c>
    </row>
    <row r="15" spans="1:11" x14ac:dyDescent="0.2">
      <c r="A15" s="8" t="s">
        <v>38</v>
      </c>
      <c r="B15" s="9" t="s">
        <v>39</v>
      </c>
      <c r="C15" s="10" t="s">
        <v>40</v>
      </c>
      <c r="D15" s="8" t="s">
        <v>41</v>
      </c>
      <c r="E15" s="11">
        <v>60</v>
      </c>
      <c r="F15" s="12">
        <f t="shared" si="0"/>
        <v>188.12299999999999</v>
      </c>
      <c r="G15" s="12">
        <v>11287.38</v>
      </c>
      <c r="H15" s="34">
        <v>90</v>
      </c>
      <c r="I15" s="34">
        <f>E15</f>
        <v>60</v>
      </c>
      <c r="J15" s="13">
        <f t="shared" si="1"/>
        <v>11287.38</v>
      </c>
      <c r="K15" s="13">
        <f t="shared" si="2"/>
        <v>0</v>
      </c>
    </row>
    <row r="16" spans="1:11" x14ac:dyDescent="0.2">
      <c r="A16" s="42" t="s">
        <v>42</v>
      </c>
      <c r="B16" s="43" t="s">
        <v>43</v>
      </c>
      <c r="C16" s="44" t="s">
        <v>44</v>
      </c>
      <c r="D16" s="42" t="s">
        <v>17</v>
      </c>
      <c r="E16" s="45">
        <v>2.4529999999999998</v>
      </c>
      <c r="F16" s="46">
        <f t="shared" si="0"/>
        <v>811373.04525071348</v>
      </c>
      <c r="G16" s="46">
        <v>1990298.08</v>
      </c>
      <c r="H16" s="47">
        <f>233.45/100</f>
        <v>2.3344999999999998</v>
      </c>
      <c r="I16" s="47">
        <f>H16</f>
        <v>2.3344999999999998</v>
      </c>
      <c r="J16" s="13">
        <f t="shared" si="1"/>
        <v>1894150.3741377904</v>
      </c>
      <c r="K16" s="13">
        <f t="shared" si="2"/>
        <v>-96147.705862209667</v>
      </c>
    </row>
    <row r="17" spans="1:11" s="32" customFormat="1" x14ac:dyDescent="0.2">
      <c r="A17" s="48" t="s">
        <v>45</v>
      </c>
      <c r="B17" s="49" t="s">
        <v>46</v>
      </c>
      <c r="C17" s="50" t="s">
        <v>47</v>
      </c>
      <c r="D17" s="48" t="s">
        <v>48</v>
      </c>
      <c r="E17" s="51">
        <v>3.9E-2</v>
      </c>
      <c r="F17" s="52">
        <f t="shared" si="0"/>
        <v>145107.43589743588</v>
      </c>
      <c r="G17" s="52">
        <v>5659.19</v>
      </c>
      <c r="H17" s="53">
        <f>117/1000</f>
        <v>0.11700000000000001</v>
      </c>
      <c r="I17" s="53">
        <f>E17</f>
        <v>3.9E-2</v>
      </c>
      <c r="J17" s="31">
        <f t="shared" si="1"/>
        <v>5659.19</v>
      </c>
      <c r="K17" s="13">
        <f t="shared" si="2"/>
        <v>0</v>
      </c>
    </row>
    <row r="18" spans="1:11" s="32" customFormat="1" x14ac:dyDescent="0.2">
      <c r="A18" s="48" t="s">
        <v>49</v>
      </c>
      <c r="B18" s="49" t="s">
        <v>50</v>
      </c>
      <c r="C18" s="50" t="s">
        <v>51</v>
      </c>
      <c r="D18" s="48" t="s">
        <v>11</v>
      </c>
      <c r="E18" s="51">
        <v>98.12</v>
      </c>
      <c r="F18" s="52">
        <f t="shared" si="0"/>
        <v>1163.5132490827557</v>
      </c>
      <c r="G18" s="52">
        <v>114163.92</v>
      </c>
      <c r="H18" s="53"/>
      <c r="I18" s="53">
        <f>E18</f>
        <v>98.12</v>
      </c>
      <c r="J18" s="31">
        <f t="shared" si="1"/>
        <v>114163.92</v>
      </c>
      <c r="K18" s="13">
        <f t="shared" si="2"/>
        <v>0</v>
      </c>
    </row>
    <row r="19" spans="1:11" x14ac:dyDescent="0.2">
      <c r="A19" s="8" t="s">
        <v>52</v>
      </c>
      <c r="B19" s="9" t="s">
        <v>53</v>
      </c>
      <c r="C19" s="10" t="s">
        <v>54</v>
      </c>
      <c r="D19" s="8" t="s">
        <v>14</v>
      </c>
      <c r="E19" s="11">
        <v>14</v>
      </c>
      <c r="F19" s="12">
        <f t="shared" si="0"/>
        <v>21596.82</v>
      </c>
      <c r="G19" s="12">
        <v>302355.48</v>
      </c>
      <c r="H19" s="34">
        <f>12.5*1.2*0.05*16</f>
        <v>12</v>
      </c>
      <c r="I19" s="34">
        <f>H19</f>
        <v>12</v>
      </c>
      <c r="J19" s="13">
        <f t="shared" si="1"/>
        <v>259161.84</v>
      </c>
      <c r="K19" s="13">
        <f t="shared" si="2"/>
        <v>-43193.639999999985</v>
      </c>
    </row>
    <row r="20" spans="1:11" s="32" customFormat="1" x14ac:dyDescent="0.2">
      <c r="A20" s="26" t="s">
        <v>55</v>
      </c>
      <c r="B20" s="27" t="s">
        <v>56</v>
      </c>
      <c r="C20" s="28" t="s">
        <v>57</v>
      </c>
      <c r="D20" s="26" t="s">
        <v>14</v>
      </c>
      <c r="E20" s="29">
        <v>15.12</v>
      </c>
      <c r="F20" s="30">
        <f t="shared" si="0"/>
        <v>1977.7493386243386</v>
      </c>
      <c r="G20" s="30">
        <v>29903.57</v>
      </c>
      <c r="H20" s="35"/>
      <c r="I20" s="35">
        <f>I19*1.08</f>
        <v>12.96</v>
      </c>
      <c r="J20" s="31">
        <f t="shared" si="1"/>
        <v>25631.631428571429</v>
      </c>
      <c r="K20" s="13">
        <f t="shared" si="2"/>
        <v>-4271.9385714285709</v>
      </c>
    </row>
    <row r="21" spans="1:11" x14ac:dyDescent="0.2">
      <c r="A21" s="16"/>
      <c r="B21" s="17"/>
      <c r="C21" s="17"/>
      <c r="D21" s="18"/>
      <c r="E21" s="18"/>
      <c r="F21" s="19"/>
      <c r="G21" s="20">
        <f>SUM(G4:G20)</f>
        <v>3840622.3299999996</v>
      </c>
      <c r="J21" s="20">
        <f>SUM(J4:J20)</f>
        <v>3522994.7947076582</v>
      </c>
      <c r="K21" s="20">
        <f>SUM(K4:K20)</f>
        <v>-317627.53529234108</v>
      </c>
    </row>
    <row r="22" spans="1:11" x14ac:dyDescent="0.2">
      <c r="A22" s="3"/>
      <c r="B22" s="21"/>
      <c r="C22" s="21"/>
      <c r="D22" s="21"/>
      <c r="E22" s="21"/>
      <c r="F22" s="24" t="s">
        <v>58</v>
      </c>
      <c r="G22" s="22">
        <f>G21*1.2</f>
        <v>4608746.7959999992</v>
      </c>
      <c r="J22" s="22">
        <f>J21*1.2</f>
        <v>4227593.7536491901</v>
      </c>
      <c r="K22" s="33">
        <f>K21*1.2</f>
        <v>-381153.04235080926</v>
      </c>
    </row>
    <row r="24" spans="1:11" x14ac:dyDescent="0.2">
      <c r="K24" s="25"/>
    </row>
    <row r="27" spans="1:11" x14ac:dyDescent="0.2">
      <c r="E27" s="38" t="s">
        <v>75</v>
      </c>
      <c r="F27" s="37" t="s">
        <v>76</v>
      </c>
      <c r="G27" s="37"/>
      <c r="H27" s="38" t="s">
        <v>77</v>
      </c>
    </row>
    <row r="28" spans="1:11" x14ac:dyDescent="0.2">
      <c r="E28" s="38">
        <v>21</v>
      </c>
      <c r="F28" s="41">
        <f>1815.38/57.6</f>
        <v>31.51701388888889</v>
      </c>
      <c r="G28" s="37" t="s">
        <v>70</v>
      </c>
      <c r="H28" s="38">
        <f>E28*F28</f>
        <v>661.8572916666667</v>
      </c>
    </row>
    <row r="29" spans="1:11" x14ac:dyDescent="0.2">
      <c r="E29" s="38">
        <v>28.8</v>
      </c>
      <c r="F29" s="41">
        <v>3.05</v>
      </c>
      <c r="G29" s="37" t="s">
        <v>72</v>
      </c>
      <c r="H29" s="38">
        <f t="shared" ref="H29:H31" si="3">E29*F29</f>
        <v>87.84</v>
      </c>
    </row>
    <row r="30" spans="1:11" x14ac:dyDescent="0.2">
      <c r="E30" s="38">
        <v>28.4</v>
      </c>
      <c r="F30" s="41">
        <v>4.47</v>
      </c>
      <c r="G30" s="37" t="s">
        <v>73</v>
      </c>
      <c r="H30" s="38">
        <f t="shared" si="3"/>
        <v>126.94799999999999</v>
      </c>
    </row>
    <row r="31" spans="1:11" x14ac:dyDescent="0.2">
      <c r="E31" s="38">
        <v>28</v>
      </c>
      <c r="F31" s="41">
        <v>0.88800000000000001</v>
      </c>
      <c r="G31" s="37" t="s">
        <v>71</v>
      </c>
      <c r="H31" s="38">
        <f t="shared" si="3"/>
        <v>24.864000000000001</v>
      </c>
    </row>
    <row r="32" spans="1:11" x14ac:dyDescent="0.2">
      <c r="E32" s="38"/>
      <c r="F32" s="37"/>
      <c r="G32" s="39" t="s">
        <v>74</v>
      </c>
      <c r="H32" s="40">
        <f>SUM(H28:H31)</f>
        <v>901.50929166666674</v>
      </c>
    </row>
  </sheetData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 доп</vt:lpstr>
      <vt:lpstr>'ТС доп'!Заголовки_для_печати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2023-03-02T07:11:12Z</cp:lastPrinted>
  <dcterms:created xsi:type="dcterms:W3CDTF">2020-09-30T08:50:27Z</dcterms:created>
  <dcterms:modified xsi:type="dcterms:W3CDTF">2023-12-14T09:56:17Z</dcterms:modified>
</cp:coreProperties>
</file>