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Download\"/>
    </mc:Choice>
  </mc:AlternateContent>
  <xr:revisionPtr revIDLastSave="0" documentId="13_ncr:1_{46D0C77A-595B-45E3-AEF4-9F9C1563D400}" xr6:coauthVersionLast="47" xr6:coauthVersionMax="47" xr10:uidLastSave="{00000000-0000-0000-0000-000000000000}"/>
  <bookViews>
    <workbookView xWindow="-120" yWindow="-120" windowWidth="51840" windowHeight="21240" activeTab="2" xr2:uid="{00000000-000D-0000-FFFF-FFFF00000000}"/>
  </bookViews>
  <sheets>
    <sheet name="НВК1хотелка" sheetId="14" r:id="rId1"/>
    <sheet name="06-02-03 " sheetId="13" r:id="rId2"/>
    <sheet name="НВК1-согл тз" sheetId="9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'НВК1-согл тз'!$C$1:$C$536</definedName>
    <definedName name="_xlnm._FilterDatabase" localSheetId="0" hidden="1">НВК1хотелка!$C$1:$C$536</definedName>
    <definedName name="Excel_BuiltIn__FilterDatabase_4" localSheetId="1">#REF!</definedName>
    <definedName name="Excel_BuiltIn__FilterDatabase_4" localSheetId="2">#REF!</definedName>
    <definedName name="Excel_BuiltIn__FilterDatabase_4" localSheetId="0">#REF!</definedName>
    <definedName name="Excel_BuiltIn__FilterDatabase_4">#REF!</definedName>
    <definedName name="Excel_BuiltIn_Print_Area" localSheetId="1">#REF!</definedName>
    <definedName name="Excel_BuiltIn_Print_Area" localSheetId="2">#REF!</definedName>
    <definedName name="Excel_BuiltIn_Print_Area" localSheetId="0">#REF!</definedName>
    <definedName name="Excel_BuiltIn_Print_Area">#REF!</definedName>
    <definedName name="Excel_BuiltIn_Print_Area_1" localSheetId="1">#REF!</definedName>
    <definedName name="Excel_BuiltIn_Print_Area_1" localSheetId="2">#REF!</definedName>
    <definedName name="Excel_BuiltIn_Print_Area_1" localSheetId="0">#REF!</definedName>
    <definedName name="Excel_BuiltIn_Print_Area_1">#REF!</definedName>
    <definedName name="Excel_BuiltIn_Print_Area_13" localSheetId="1">#REF!</definedName>
    <definedName name="Excel_BuiltIn_Print_Area_13" localSheetId="2">#REF!</definedName>
    <definedName name="Excel_BuiltIn_Print_Area_13" localSheetId="0">#REF!</definedName>
    <definedName name="Excel_BuiltIn_Print_Area_13">#REF!</definedName>
    <definedName name="Excel_BuiltIn_Print_Area_2" localSheetId="1">#REF!</definedName>
    <definedName name="Excel_BuiltIn_Print_Area_2" localSheetId="2">#REF!</definedName>
    <definedName name="Excel_BuiltIn_Print_Area_2" localSheetId="0">#REF!</definedName>
    <definedName name="Excel_BuiltIn_Print_Area_2">#REF!</definedName>
    <definedName name="Excel_BuiltIn_Print_Area_3" localSheetId="1">#REF!</definedName>
    <definedName name="Excel_BuiltIn_Print_Area_3" localSheetId="2">#REF!</definedName>
    <definedName name="Excel_BuiltIn_Print_Area_3" localSheetId="0">#REF!</definedName>
    <definedName name="Excel_BuiltIn_Print_Area_3">#REF!</definedName>
    <definedName name="Excel_BuiltIn_Print_Area_4" localSheetId="1">#REF!</definedName>
    <definedName name="Excel_BuiltIn_Print_Area_4" localSheetId="2">#REF!</definedName>
    <definedName name="Excel_BuiltIn_Print_Area_4" localSheetId="0">#REF!</definedName>
    <definedName name="Excel_BuiltIn_Print_Area_4">#REF!</definedName>
    <definedName name="Excel_BuiltIn_Print_Area_5" localSheetId="1">#REF!</definedName>
    <definedName name="Excel_BuiltIn_Print_Area_5" localSheetId="2">#REF!</definedName>
    <definedName name="Excel_BuiltIn_Print_Area_5" localSheetId="0">#REF!</definedName>
    <definedName name="Excel_BuiltIn_Print_Area_5">#REF!</definedName>
    <definedName name="Excel_BuiltIn_Print_Area_6" localSheetId="1">#REF!</definedName>
    <definedName name="Excel_BuiltIn_Print_Area_6" localSheetId="2">#REF!</definedName>
    <definedName name="Excel_BuiltIn_Print_Area_6" localSheetId="0">#REF!</definedName>
    <definedName name="Excel_BuiltIn_Print_Area_6">#REF!</definedName>
    <definedName name="Excel_BuiltIn_Print_Area_7" localSheetId="1">#REF!</definedName>
    <definedName name="Excel_BuiltIn_Print_Area_7" localSheetId="2">#REF!</definedName>
    <definedName name="Excel_BuiltIn_Print_Area_7" localSheetId="0">#REF!</definedName>
    <definedName name="Excel_BuiltIn_Print_Area_7">#REF!</definedName>
    <definedName name="Excel_BuiltIn_Print_Area_8" localSheetId="1">#REF!</definedName>
    <definedName name="Excel_BuiltIn_Print_Area_8" localSheetId="2">#REF!</definedName>
    <definedName name="Excel_BuiltIn_Print_Area_8" localSheetId="0">#REF!</definedName>
    <definedName name="Excel_BuiltIn_Print_Area_8">#REF!</definedName>
    <definedName name="Excel_BuiltIn_Print_Titles" localSheetId="1">#REF!</definedName>
    <definedName name="Excel_BuiltIn_Print_Titles" localSheetId="2">#REF!</definedName>
    <definedName name="Excel_BuiltIn_Print_Titles" localSheetId="0">#REF!</definedName>
    <definedName name="Excel_BuiltIn_Print_Titles">#REF!</definedName>
    <definedName name="Fuck" localSheetId="1">#REF!</definedName>
    <definedName name="Fuck" localSheetId="2">#REF!</definedName>
    <definedName name="Fuck" localSheetId="0">#REF!</definedName>
    <definedName name="Fuck">#REF!</definedName>
    <definedName name="k">'[1]Текущие показатели'!$A$2</definedName>
    <definedName name="VES" localSheetId="1">#REF!</definedName>
    <definedName name="VES" localSheetId="2">#REF!</definedName>
    <definedName name="VES" localSheetId="0">#REF!</definedName>
    <definedName name="VES">#REF!</definedName>
    <definedName name="Z_32BE0561_3E43_11D1_AA21_0080C83F6713_.wvu.FilterData" localSheetId="1" hidden="1">#REF!</definedName>
    <definedName name="Z_32BE0561_3E43_11D1_AA21_0080C83F6713_.wvu.FilterData" localSheetId="2" hidden="1">#REF!</definedName>
    <definedName name="Z_32BE0561_3E43_11D1_AA21_0080C83F6713_.wvu.FilterData" localSheetId="0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localSheetId="2" hidden="1">#REF!</definedName>
    <definedName name="Z_32BE0561_3E43_11D1_AA21_0080C83F6713_.wvu.Rows" localSheetId="0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localSheetId="2" hidden="1">#REF!</definedName>
    <definedName name="Z_361DAB21_3E43_11D1_9921_000021579852_.wvu.FilterData" localSheetId="0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localSheetId="2" hidden="1">#REF!</definedName>
    <definedName name="Z_6DAEFF01_3E3C_11D1_9921_000021579852_.wvu.FilterData" localSheetId="0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localSheetId="2" hidden="1">#REF!</definedName>
    <definedName name="Z_6DAEFF01_3E3C_11D1_9921_000021579852_.wvu.Rows" localSheetId="0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localSheetId="2" hidden="1">#REF!</definedName>
    <definedName name="Z_7F3F38C1_B38F_11D1_B73A_0080C83F5DB9_.wvu.FilterData" localSheetId="0" hidden="1">#REF!</definedName>
    <definedName name="Z_7F3F38C1_B38F_11D1_B73A_0080C83F5DB9_.wvu.FilterData" hidden="1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 localSheetId="2">#REF!</definedName>
    <definedName name="д" localSheetId="0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 localSheetId="2">[5]Кабель!#REF!</definedName>
    <definedName name="Дост_Кавказ" localSheetId="0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 localSheetId="2">#REF!</definedName>
    <definedName name="Доставка_Алюр" localSheetId="0">#REF!</definedName>
    <definedName name="Доставка_Алюр">#REF!</definedName>
    <definedName name="доставка_андромеда" localSheetId="1">#REF!</definedName>
    <definedName name="доставка_андромеда" localSheetId="2">#REF!</definedName>
    <definedName name="доставка_андромеда" localSheetId="0">#REF!</definedName>
    <definedName name="доставка_андромеда">#REF!</definedName>
    <definedName name="доставка_ВИМкабель" localSheetId="1">#REF!</definedName>
    <definedName name="доставка_ВИМкабель" localSheetId="2">#REF!</definedName>
    <definedName name="доставка_ВИМкабель" localSheetId="0">#REF!</definedName>
    <definedName name="доставка_ВИМкабель">#REF!</definedName>
    <definedName name="Доставка_Дилявер" localSheetId="1">#REF!</definedName>
    <definedName name="Доставка_Дилявер" localSheetId="2">#REF!</definedName>
    <definedName name="Доставка_Дилявер" localSheetId="0">#REF!</definedName>
    <definedName name="Доставка_Дилявер">#REF!</definedName>
    <definedName name="доставка_кавказ" localSheetId="1">#REF!</definedName>
    <definedName name="доставка_кавказ" localSheetId="2">#REF!</definedName>
    <definedName name="доставка_кавказ" localSheetId="0">#REF!</definedName>
    <definedName name="доставка_кавказ">#REF!</definedName>
    <definedName name="_xlnm.Print_Titles" localSheetId="1">'06-02-03 '!$38:$38</definedName>
    <definedName name="_xlnm.Print_Titles" localSheetId="2">'НВК1-согл тз'!$1:$1</definedName>
    <definedName name="_xlnm.Print_Titles" localSheetId="0">НВК1хотелка!$1:$1</definedName>
    <definedName name="заказчики">[3]база!$A$1:$A$65536</definedName>
    <definedName name="Заключение">[6]Списки!$I$2:$I$4</definedName>
    <definedName name="к1" localSheetId="1">#REF!</definedName>
    <definedName name="к1" localSheetId="2">#REF!</definedName>
    <definedName name="к1" localSheetId="0">#REF!</definedName>
    <definedName name="к1">#REF!</definedName>
    <definedName name="к2" localSheetId="1">#REF!</definedName>
    <definedName name="к2" localSheetId="2">#REF!</definedName>
    <definedName name="к2" localSheetId="0">#REF!</definedName>
    <definedName name="к2">#REF!</definedName>
    <definedName name="к3" localSheetId="1">#REF!</definedName>
    <definedName name="к3" localSheetId="2">#REF!</definedName>
    <definedName name="к3" localSheetId="0">#REF!</definedName>
    <definedName name="к3">#REF!</definedName>
    <definedName name="Код_1" localSheetId="1">[4]Смета!#REF!</definedName>
    <definedName name="Код_1" localSheetId="2">[4]Смета!#REF!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1">#REF!</definedName>
    <definedName name="Конец" localSheetId="2">#REF!</definedName>
    <definedName name="Конец" localSheetId="0">#REF!</definedName>
    <definedName name="Конец">#REF!</definedName>
    <definedName name="конкр150" localSheetId="1">'[2]исх дан'!#REF!</definedName>
    <definedName name="конкр150" localSheetId="2">'[2]исх дан'!#REF!</definedName>
    <definedName name="конкр150" localSheetId="0">'[2]исх дан'!#REF!</definedName>
    <definedName name="конкр150">'[2]исх дан'!#REF!</definedName>
    <definedName name="конкр230" localSheetId="1">'[2]исх дан'!#REF!</definedName>
    <definedName name="конкр230" localSheetId="2">'[2]исх дан'!#REF!</definedName>
    <definedName name="конкр230" localSheetId="0">'[2]исх дан'!#REF!</definedName>
    <definedName name="конкр230">'[2]исх дан'!#REF!</definedName>
    <definedName name="конкр240" localSheetId="1">'[2]исх дан'!#REF!</definedName>
    <definedName name="конкр240" localSheetId="2">'[2]исх дан'!#REF!</definedName>
    <definedName name="конкр240" localSheetId="0">'[2]исх дан'!#REF!</definedName>
    <definedName name="конкр240">'[2]исх дан'!#REF!</definedName>
    <definedName name="КОНТРОЛЬНИК" localSheetId="1">'[2]исх дан'!#REF!</definedName>
    <definedName name="КОНТРОЛЬНИК" localSheetId="2">'[2]исх дан'!#REF!</definedName>
    <definedName name="КОНТРОЛЬНИК" localSheetId="0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 localSheetId="2">[4]Материалы!#REF!</definedName>
    <definedName name="Копилка_объем" localSheetId="0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1">#REF!</definedName>
    <definedName name="_xlnm.Criteria" localSheetId="2">#REF!</definedName>
    <definedName name="_xlnm.Criteria" localSheetId="0">#REF!</definedName>
    <definedName name="_xlnm.Criteria">#REF!</definedName>
    <definedName name="КУРС" localSheetId="2">'[2]исх дан'!#REF!</definedName>
    <definedName name="КУРС" localSheetId="0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1">#REF!</definedName>
    <definedName name="левон_опт" localSheetId="2">#REF!</definedName>
    <definedName name="левон_опт" localSheetId="0">#REF!</definedName>
    <definedName name="левон_опт">#REF!</definedName>
    <definedName name="левон_розн" localSheetId="1">#REF!</definedName>
    <definedName name="левон_розн" localSheetId="2">#REF!</definedName>
    <definedName name="левон_розн" localSheetId="0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 localSheetId="2">[8]Кабель!$A$1:$A$123,[8]Кабель!$GF$1:$GG$123,#REF!,#REF!,[8]Кабель!$A$423:$A$1102,[8]Кабель!$GF$423:$GG$1102</definedName>
    <definedName name="лист1" localSheetId="0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 localSheetId="2">[8]Кабель!$A$10:$A$123,[8]Кабель!$GF$10:$GG$123,#REF!,[8]Кабель!$GF$438:$GG$850</definedName>
    <definedName name="лист1_txt" localSheetId="0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 localSheetId="2">#REF!,#REF!</definedName>
    <definedName name="лист10" localSheetId="0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2">[7]Электрика!#REF!,[7]Электрика!#REF!,[7]Электрика!$B$1:$B$24,[7]Электрика!$AY$1:$AZ$24,[7]Электрика!#REF!,[7]Электрика!#REF!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 localSheetId="2">#REF!,[7]Электрика!$A$3:$B$24,[7]Электрика!$AY$3:$AZ$24,[7]Электрика!$AY$69:$AZ$129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 localSheetId="2">#REF!,#REF!,#REF!,#REF!,#REF!,#REF!</definedName>
    <definedName name="лист3" localSheetId="0">#REF!,#REF!,#REF!,#REF!,#REF!,#REF!</definedName>
    <definedName name="лист3">#REF!,#REF!,#REF!,#REF!,#REF!,#REF!</definedName>
    <definedName name="лист3_txt" localSheetId="1">#REF!,#REF!,#REF!,#REF!</definedName>
    <definedName name="лист3_txt" localSheetId="2">#REF!,#REF!,#REF!,#REF!</definedName>
    <definedName name="лист3_txt" localSheetId="0">#REF!,#REF!,#REF!,#REF!</definedName>
    <definedName name="лист3_txt">#REF!,#REF!,#REF!,#REF!</definedName>
    <definedName name="лист4" localSheetId="1">#REF!,#REF!,#REF!,#REF!,#REF!,#REF!</definedName>
    <definedName name="лист4" localSheetId="2">#REF!,#REF!,#REF!,#REF!,#REF!,#REF!</definedName>
    <definedName name="лист4" localSheetId="0">#REF!,#REF!,#REF!,#REF!,#REF!,#REF!</definedName>
    <definedName name="лист4">#REF!,#REF!,#REF!,#REF!,#REF!,#REF!</definedName>
    <definedName name="лист4_txt" localSheetId="1">#REF!,#REF!,#REF!,#REF!</definedName>
    <definedName name="лист4_txt" localSheetId="2">#REF!,#REF!,#REF!,#REF!</definedName>
    <definedName name="лист4_txt" localSheetId="0">#REF!,#REF!,#REF!,#REF!</definedName>
    <definedName name="лист4_txt">#REF!,#REF!,#REF!,#REF!</definedName>
    <definedName name="лист8" localSheetId="1">#REF!,#REF!</definedName>
    <definedName name="лист8" localSheetId="2">#REF!,#REF!</definedName>
    <definedName name="лист8" localSheetId="0">#REF!,#REF!</definedName>
    <definedName name="лист8">#REF!,#REF!</definedName>
    <definedName name="ЛУКИ" localSheetId="1">#REF!</definedName>
    <definedName name="ЛУКИ" localSheetId="2">#REF!</definedName>
    <definedName name="ЛУКИ" localSheetId="0">#REF!</definedName>
    <definedName name="ЛУКИ">#REF!</definedName>
    <definedName name="ЛУКИ_МЕДЬ" localSheetId="1">'[2]исх дан'!#REF!</definedName>
    <definedName name="ЛУКИ_МЕДЬ" localSheetId="2">'[2]исх дан'!#REF!</definedName>
    <definedName name="ЛУКИ_МЕДЬ" localSheetId="0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 localSheetId="2">[5]Кабель!#REF!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1">#REF!</definedName>
    <definedName name="нац_након" localSheetId="2">#REF!</definedName>
    <definedName name="нац_након" localSheetId="0">#REF!</definedName>
    <definedName name="нац_након">#REF!</definedName>
    <definedName name="НАЦ_НЕГОРЮЧ" localSheetId="1">#REF!</definedName>
    <definedName name="НАЦ_НЕГОРЮЧ" localSheetId="2">#REF!</definedName>
    <definedName name="НАЦ_НЕГОРЮЧ" localSheetId="0">#REF!</definedName>
    <definedName name="НАЦ_НЕГОРЮЧ">#REF!</definedName>
    <definedName name="НАЦ_ОПТ" localSheetId="1">'[2]исх дан'!#REF!</definedName>
    <definedName name="НАЦ_ОПТ" localSheetId="2">'[2]исх дан'!#REF!</definedName>
    <definedName name="НАЦ_ОПТ" localSheetId="0">'[2]исх дан'!#REF!</definedName>
    <definedName name="НАЦ_ОПТ">'[2]исх дан'!#REF!</definedName>
    <definedName name="НАЦ_ОПТ_КОЛЬЧ" localSheetId="1">'[2]исх дан'!#REF!</definedName>
    <definedName name="НАЦ_ОПТ_КОЛЬЧ" localSheetId="2">'[2]исх дан'!#REF!</definedName>
    <definedName name="НАЦ_ОПТ_КОЛЬЧ" localSheetId="0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1">#REF!</definedName>
    <definedName name="НАЦ_ТУРЦ_ОПТ" localSheetId="2">#REF!</definedName>
    <definedName name="НАЦ_ТУРЦ_ОПТ" localSheetId="0">#REF!</definedName>
    <definedName name="НАЦ_ТУРЦ_ОПТ">#REF!</definedName>
    <definedName name="НАЦ_ТУРЦ_РОЗН" localSheetId="1">#REF!</definedName>
    <definedName name="НАЦ_ТУРЦ_РОЗН" localSheetId="2">#REF!</definedName>
    <definedName name="НАЦ_ТУРЦ_РОЗН" localSheetId="0">#REF!</definedName>
    <definedName name="НАЦ_ТУРЦ_РОЗН">#REF!</definedName>
    <definedName name="НАЦЕНКА" localSheetId="1">'[2]исх дан'!#REF!</definedName>
    <definedName name="НАЦЕНКА" localSheetId="2">'[2]исх дан'!#REF!</definedName>
    <definedName name="НАЦЕНКА" localSheetId="0">'[2]исх дан'!#REF!</definedName>
    <definedName name="НАЦЕНКА">'[2]исх дан'!#REF!</definedName>
    <definedName name="НАЦЕНКА_150" localSheetId="1">'[2]исх дан'!#REF!</definedName>
    <definedName name="НАЦЕНКА_150" localSheetId="2">'[2]исх дан'!#REF!</definedName>
    <definedName name="НАЦЕНКА_150" localSheetId="0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1">#REF!,#REF!</definedName>
    <definedName name="ООС" localSheetId="2">#REF!,#REF!</definedName>
    <definedName name="ООС" localSheetId="0">#REF!,#REF!</definedName>
    <definedName name="ООС">#REF!,#REF!</definedName>
    <definedName name="от_БИРЖЕВОГО" localSheetId="1">'[2]исх дан'!#REF!</definedName>
    <definedName name="от_БИРЖЕВОГО" localSheetId="2">'[2]исх дан'!#REF!</definedName>
    <definedName name="от_БИРЖЕВОГО" localSheetId="0">'[2]исх дан'!#REF!</definedName>
    <definedName name="от_БИРЖЕВОГО">'[2]исх дан'!#REF!</definedName>
    <definedName name="ПВ" localSheetId="1">'[2]исх дан'!#REF!</definedName>
    <definedName name="ПВ" localSheetId="2">'[2]исх дан'!#REF!</definedName>
    <definedName name="ПВ" localSheetId="0">'[2]исх дан'!#REF!</definedName>
    <definedName name="ПВ">'[2]исх дан'!#REF!</definedName>
    <definedName name="ПВС_ОПТ" localSheetId="1">'[2]исх дан'!#REF!</definedName>
    <definedName name="ПВС_ОПТ" localSheetId="2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 localSheetId="2">#REF!,#REF!,#REF!,#REF!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1">#REF!</definedName>
    <definedName name="Расход_меди_кг_км_с_отходами" localSheetId="2">#REF!</definedName>
    <definedName name="Расход_меди_кг_км_с_отходами" localSheetId="0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2">[5]Кабель!$A$1:$A$136,#REF!,[5]Кабель!$FQ$1:$FQ$136,#REF!,#REF!,#REF!,[5]Кабель!$A$420:$A$1102,#REF!,[5]Кабель!$FQ$420:$FQ$1102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2">[7]Электрика!#REF!,[7]Электрика!#REF!,[7]Электрика!#REF!,[7]Электрика!$B$1:$B$24,[7]Электрика!$AY$1:$AZ$24,[7]Электрика!#REF!,[7]Электрика!#REF!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 localSheetId="2">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 localSheetId="2">#REF!,#REF!</definedName>
    <definedName name="текст10" localSheetId="0">#REF!,#REF!</definedName>
    <definedName name="текст10">#REF!,#REF!</definedName>
    <definedName name="текст11" localSheetId="1">#REF!,#REF!</definedName>
    <definedName name="текст11" localSheetId="2">#REF!,#REF!</definedName>
    <definedName name="текст11" localSheetId="0">#REF!,#REF!</definedName>
    <definedName name="текст11">#REF!,#REF!</definedName>
    <definedName name="текст12" localSheetId="1">#REF!,#REF!</definedName>
    <definedName name="текст12" localSheetId="2">#REF!,#REF!</definedName>
    <definedName name="текст12" localSheetId="0">#REF!,#REF!</definedName>
    <definedName name="текст12">#REF!,#REF!</definedName>
    <definedName name="текст2" localSheetId="1">[5]Кабель!$A$137:$A$419,#REF!</definedName>
    <definedName name="текст2" localSheetId="2">[5]Кабель!$A$137:$A$419,#REF!</definedName>
    <definedName name="текст2" localSheetId="0">[5]Кабель!$A$137:$A$419,#REF!</definedName>
    <definedName name="текст2">[5]Кабель!$A$137:$A$419,#REF!</definedName>
    <definedName name="текст3" localSheetId="1">#REF!,#REF!</definedName>
    <definedName name="текст3" localSheetId="2">#REF!,#REF!</definedName>
    <definedName name="текст3" localSheetId="0">#REF!,#REF!</definedName>
    <definedName name="текст3">#REF!,#REF!</definedName>
    <definedName name="текст4" localSheetId="1">[7]Электрика!#REF!,[7]Электрика!#REF!</definedName>
    <definedName name="текст4" localSheetId="2">[7]Электрика!#REF!,[7]Электрика!#REF!</definedName>
    <definedName name="текст4" localSheetId="0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 localSheetId="2">[7]Электрика!$A$32:$B$129,[7]Электрика!#REF!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 localSheetId="2">#REF!,#REF!</definedName>
    <definedName name="текст7" localSheetId="0">#REF!,#REF!</definedName>
    <definedName name="текст7">#REF!,#REF!</definedName>
    <definedName name="текст8" localSheetId="1">#REF!,#REF!</definedName>
    <definedName name="текст8" localSheetId="2">#REF!,#REF!</definedName>
    <definedName name="текст8" localSheetId="0">#REF!,#REF!</definedName>
    <definedName name="текст8">#REF!,#REF!</definedName>
    <definedName name="текст9" localSheetId="1">#REF!,#REF!</definedName>
    <definedName name="текст9" localSheetId="2">#REF!,#REF!</definedName>
    <definedName name="текст9" localSheetId="0">#REF!,#REF!</definedName>
    <definedName name="текст9">#REF!,#REF!</definedName>
    <definedName name="Титул00" localSheetId="1">#REF!</definedName>
    <definedName name="Титул00" localSheetId="2">#REF!</definedName>
    <definedName name="Титул00" localSheetId="0">#REF!</definedName>
    <definedName name="Титул00">#REF!</definedName>
    <definedName name="Титул01" localSheetId="1">#REF!,#REF!</definedName>
    <definedName name="Титул01" localSheetId="2">#REF!,#REF!</definedName>
    <definedName name="Титул01" localSheetId="0">#REF!,#REF!</definedName>
    <definedName name="Титул01">#REF!,#REF!</definedName>
    <definedName name="Титул02" localSheetId="1">#REF!,#REF!</definedName>
    <definedName name="Титул02" localSheetId="2">#REF!,#REF!</definedName>
    <definedName name="Титул02" localSheetId="0">#REF!,#REF!</definedName>
    <definedName name="Титул02">#REF!,#REF!</definedName>
    <definedName name="Титул03" localSheetId="1">#REF!,#REF!</definedName>
    <definedName name="Титул03" localSheetId="2">#REF!,#REF!</definedName>
    <definedName name="Титул03" localSheetId="0">#REF!,#REF!</definedName>
    <definedName name="Титул03">#REF!,#REF!</definedName>
    <definedName name="Титул04" localSheetId="1">#REF!,#REF!</definedName>
    <definedName name="Титул04" localSheetId="2">#REF!,#REF!</definedName>
    <definedName name="Титул04" localSheetId="0">#REF!,#REF!</definedName>
    <definedName name="Титул04">#REF!,#REF!</definedName>
    <definedName name="Титул05" localSheetId="1">#REF!,#REF!</definedName>
    <definedName name="Титул05" localSheetId="2">#REF!,#REF!</definedName>
    <definedName name="Титул05" localSheetId="0">#REF!,#REF!</definedName>
    <definedName name="Титул05">#REF!,#REF!</definedName>
    <definedName name="Титул06" localSheetId="1">#REF!</definedName>
    <definedName name="Титул06" localSheetId="2">#REF!</definedName>
    <definedName name="Титул06" localSheetId="0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2">[5]Кабель!$A$1:$A$136,[5]Кабель!#REF!,[5]Кабель!$FQ$1:$FQ$136,#REF!,[5]Кабель!#REF!,#REF!,[5]Кабель!$A$420:$A$1102,[5]Кабель!#REF!,[5]Кабель!$FQ$420:$FQ$1102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2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65" i="9" l="1"/>
  <c r="R66" i="9" s="1"/>
  <c r="R67" i="9" s="1"/>
  <c r="O65" i="14"/>
  <c r="O66" i="14" s="1"/>
  <c r="O67" i="14" s="1"/>
  <c r="G65" i="14"/>
  <c r="G66" i="14" s="1"/>
  <c r="G67" i="14" s="1"/>
  <c r="P64" i="14"/>
  <c r="P65" i="14" s="1"/>
  <c r="P66" i="14" s="1"/>
  <c r="P67" i="14" s="1"/>
  <c r="O64" i="14"/>
  <c r="G64" i="14"/>
  <c r="I63" i="14"/>
  <c r="F63" i="14"/>
  <c r="J63" i="14" s="1"/>
  <c r="K63" i="14" s="1"/>
  <c r="I62" i="14"/>
  <c r="F62" i="14"/>
  <c r="J62" i="14" s="1"/>
  <c r="K62" i="14" s="1"/>
  <c r="J61" i="14"/>
  <c r="K61" i="14" s="1"/>
  <c r="I61" i="14"/>
  <c r="F61" i="14"/>
  <c r="I60" i="14"/>
  <c r="F60" i="14"/>
  <c r="J60" i="14" s="1"/>
  <c r="K60" i="14" s="1"/>
  <c r="I59" i="14"/>
  <c r="F59" i="14"/>
  <c r="J59" i="14" s="1"/>
  <c r="K59" i="14" s="1"/>
  <c r="I58" i="14"/>
  <c r="F58" i="14"/>
  <c r="J58" i="14" s="1"/>
  <c r="K58" i="14" s="1"/>
  <c r="J57" i="14"/>
  <c r="K57" i="14" s="1"/>
  <c r="I57" i="14"/>
  <c r="F57" i="14"/>
  <c r="I56" i="14"/>
  <c r="F56" i="14"/>
  <c r="J56" i="14" s="1"/>
  <c r="K56" i="14" s="1"/>
  <c r="I55" i="14"/>
  <c r="F55" i="14"/>
  <c r="J55" i="14" s="1"/>
  <c r="K55" i="14" s="1"/>
  <c r="I54" i="14"/>
  <c r="F54" i="14"/>
  <c r="J54" i="14" s="1"/>
  <c r="K54" i="14" s="1"/>
  <c r="J53" i="14"/>
  <c r="K53" i="14" s="1"/>
  <c r="I53" i="14"/>
  <c r="F53" i="14"/>
  <c r="I52" i="14"/>
  <c r="F52" i="14"/>
  <c r="J52" i="14" s="1"/>
  <c r="K52" i="14" s="1"/>
  <c r="I51" i="14"/>
  <c r="F51" i="14"/>
  <c r="J51" i="14" s="1"/>
  <c r="K51" i="14" s="1"/>
  <c r="I50" i="14"/>
  <c r="F50" i="14"/>
  <c r="J50" i="14" s="1"/>
  <c r="K50" i="14" s="1"/>
  <c r="J49" i="14"/>
  <c r="K49" i="14" s="1"/>
  <c r="I49" i="14"/>
  <c r="F49" i="14"/>
  <c r="I47" i="14"/>
  <c r="F47" i="14"/>
  <c r="J47" i="14" s="1"/>
  <c r="K47" i="14" s="1"/>
  <c r="I46" i="14"/>
  <c r="F46" i="14"/>
  <c r="J46" i="14" s="1"/>
  <c r="K46" i="14" s="1"/>
  <c r="I45" i="14"/>
  <c r="F45" i="14"/>
  <c r="J45" i="14" s="1"/>
  <c r="K45" i="14" s="1"/>
  <c r="J44" i="14"/>
  <c r="K44" i="14" s="1"/>
  <c r="I44" i="14"/>
  <c r="F44" i="14"/>
  <c r="I43" i="14"/>
  <c r="F43" i="14"/>
  <c r="J43" i="14" s="1"/>
  <c r="K43" i="14" s="1"/>
  <c r="I42" i="14"/>
  <c r="F42" i="14"/>
  <c r="J42" i="14" s="1"/>
  <c r="K42" i="14" s="1"/>
  <c r="I41" i="14"/>
  <c r="F41" i="14"/>
  <c r="J41" i="14" s="1"/>
  <c r="K41" i="14" s="1"/>
  <c r="J40" i="14"/>
  <c r="K40" i="14" s="1"/>
  <c r="I40" i="14"/>
  <c r="F40" i="14"/>
  <c r="I39" i="14"/>
  <c r="F39" i="14"/>
  <c r="J39" i="14" s="1"/>
  <c r="K39" i="14" s="1"/>
  <c r="I38" i="14"/>
  <c r="F38" i="14"/>
  <c r="J38" i="14" s="1"/>
  <c r="K38" i="14" s="1"/>
  <c r="I37" i="14"/>
  <c r="F37" i="14"/>
  <c r="J37" i="14" s="1"/>
  <c r="K37" i="14" s="1"/>
  <c r="J36" i="14"/>
  <c r="K36" i="14" s="1"/>
  <c r="I36" i="14"/>
  <c r="F36" i="14"/>
  <c r="I35" i="14"/>
  <c r="F35" i="14"/>
  <c r="J35" i="14" s="1"/>
  <c r="K35" i="14" s="1"/>
  <c r="I34" i="14"/>
  <c r="F34" i="14"/>
  <c r="J34" i="14" s="1"/>
  <c r="K34" i="14" s="1"/>
  <c r="I33" i="14"/>
  <c r="F33" i="14"/>
  <c r="J33" i="14" s="1"/>
  <c r="K33" i="14" s="1"/>
  <c r="J32" i="14"/>
  <c r="K32" i="14" s="1"/>
  <c r="I32" i="14"/>
  <c r="H32" i="14"/>
  <c r="F32" i="14"/>
  <c r="I31" i="14"/>
  <c r="J31" i="14" s="1"/>
  <c r="K31" i="14" s="1"/>
  <c r="F31" i="14"/>
  <c r="H30" i="14"/>
  <c r="I30" i="14" s="1"/>
  <c r="F30" i="14"/>
  <c r="J30" i="14" s="1"/>
  <c r="K30" i="14" s="1"/>
  <c r="I29" i="14"/>
  <c r="F29" i="14"/>
  <c r="J29" i="14" s="1"/>
  <c r="K29" i="14" s="1"/>
  <c r="J28" i="14"/>
  <c r="K28" i="14" s="1"/>
  <c r="I28" i="14"/>
  <c r="F28" i="14"/>
  <c r="J27" i="14"/>
  <c r="K27" i="14" s="1"/>
  <c r="I27" i="14"/>
  <c r="F27" i="14"/>
  <c r="I26" i="14"/>
  <c r="F26" i="14"/>
  <c r="J26" i="14" s="1"/>
  <c r="K26" i="14" s="1"/>
  <c r="I25" i="14"/>
  <c r="F25" i="14"/>
  <c r="J25" i="14" s="1"/>
  <c r="K25" i="14" s="1"/>
  <c r="J24" i="14"/>
  <c r="K24" i="14" s="1"/>
  <c r="I24" i="14"/>
  <c r="F24" i="14"/>
  <c r="H23" i="14"/>
  <c r="I23" i="14" s="1"/>
  <c r="F23" i="14"/>
  <c r="F21" i="14"/>
  <c r="J21" i="14" s="1"/>
  <c r="K21" i="14" s="1"/>
  <c r="H20" i="14"/>
  <c r="H21" i="14" s="1"/>
  <c r="I21" i="14" s="1"/>
  <c r="F20" i="14"/>
  <c r="J19" i="14"/>
  <c r="K19" i="14" s="1"/>
  <c r="F18" i="14"/>
  <c r="J18" i="14" s="1"/>
  <c r="K18" i="14" s="1"/>
  <c r="H17" i="14"/>
  <c r="H18" i="14" s="1"/>
  <c r="I18" i="14" s="1"/>
  <c r="F17" i="14"/>
  <c r="I16" i="14"/>
  <c r="J16" i="14" s="1"/>
  <c r="K16" i="14" s="1"/>
  <c r="H16" i="14"/>
  <c r="F16" i="14"/>
  <c r="J15" i="14"/>
  <c r="K15" i="14" s="1"/>
  <c r="I15" i="14"/>
  <c r="F15" i="14"/>
  <c r="I13" i="14"/>
  <c r="F13" i="14"/>
  <c r="J13" i="14" s="1"/>
  <c r="K13" i="14" s="1"/>
  <c r="H12" i="14"/>
  <c r="I12" i="14" s="1"/>
  <c r="J12" i="14" s="1"/>
  <c r="K12" i="14" s="1"/>
  <c r="F12" i="14"/>
  <c r="H11" i="14"/>
  <c r="I11" i="14" s="1"/>
  <c r="F11" i="14"/>
  <c r="J11" i="14" s="1"/>
  <c r="K11" i="14" s="1"/>
  <c r="I10" i="14"/>
  <c r="F10" i="14"/>
  <c r="J10" i="14" s="1"/>
  <c r="K10" i="14" s="1"/>
  <c r="I9" i="14"/>
  <c r="F9" i="14"/>
  <c r="J9" i="14" s="1"/>
  <c r="K9" i="14" s="1"/>
  <c r="I8" i="14"/>
  <c r="H9" i="14" s="1"/>
  <c r="H8" i="14"/>
  <c r="F8" i="14"/>
  <c r="H7" i="14"/>
  <c r="I7" i="14" s="1"/>
  <c r="F7" i="14"/>
  <c r="I6" i="14"/>
  <c r="H6" i="14"/>
  <c r="F6" i="14"/>
  <c r="J6" i="14" s="1"/>
  <c r="K6" i="14" s="1"/>
  <c r="J5" i="14"/>
  <c r="K5" i="14" s="1"/>
  <c r="I5" i="14"/>
  <c r="F5" i="14"/>
  <c r="I4" i="14"/>
  <c r="F4" i="14"/>
  <c r="J4" i="14" s="1"/>
  <c r="P64" i="9"/>
  <c r="R68" i="9" l="1"/>
  <c r="R69" i="9"/>
  <c r="J7" i="14"/>
  <c r="K7" i="14" s="1"/>
  <c r="K4" i="14"/>
  <c r="P68" i="14"/>
  <c r="P69" i="14" s="1"/>
  <c r="G68" i="14"/>
  <c r="G69" i="14" s="1"/>
  <c r="J23" i="14"/>
  <c r="K23" i="14" s="1"/>
  <c r="O68" i="14"/>
  <c r="O69" i="14" s="1"/>
  <c r="J8" i="14"/>
  <c r="K8" i="14" s="1"/>
  <c r="I20" i="14"/>
  <c r="J20" i="14" s="1"/>
  <c r="K20" i="14" s="1"/>
  <c r="I17" i="14"/>
  <c r="J17" i="14" s="1"/>
  <c r="K17" i="14" s="1"/>
  <c r="K64" i="14" l="1"/>
  <c r="K65" i="14" s="1"/>
  <c r="K66" i="14" s="1"/>
  <c r="K67" i="14" s="1"/>
  <c r="Q64" i="14"/>
  <c r="Q65" i="14" s="1"/>
  <c r="Q66" i="14" s="1"/>
  <c r="Q67" i="14" s="1"/>
  <c r="J64" i="14"/>
  <c r="J65" i="14" s="1"/>
  <c r="J66" i="14" s="1"/>
  <c r="J67" i="14" s="1"/>
  <c r="J68" i="14" l="1"/>
  <c r="J69" i="14" s="1"/>
  <c r="Q68" i="14"/>
  <c r="Q69" i="14" s="1"/>
  <c r="K69" i="14"/>
  <c r="K68" i="14"/>
  <c r="H36" i="9" l="1"/>
  <c r="H35" i="9"/>
  <c r="I35" i="9" s="1"/>
  <c r="H11" i="9"/>
  <c r="H12" i="9"/>
  <c r="I12" i="9" s="1"/>
  <c r="H30" i="9"/>
  <c r="H20" i="9"/>
  <c r="I34" i="9"/>
  <c r="I33" i="9"/>
  <c r="H34" i="9"/>
  <c r="H33" i="9"/>
  <c r="I32" i="9"/>
  <c r="H32" i="9"/>
  <c r="I8" i="9"/>
  <c r="H8" i="9"/>
  <c r="I4" i="9"/>
  <c r="H4" i="9"/>
  <c r="I6" i="9"/>
  <c r="H6" i="9"/>
  <c r="H5" i="9"/>
  <c r="I13" i="9"/>
  <c r="I23" i="9"/>
  <c r="H23" i="9"/>
  <c r="P65" i="9"/>
  <c r="P66" i="9" s="1"/>
  <c r="P67" i="9" s="1"/>
  <c r="O64" i="9"/>
  <c r="O65" i="9"/>
  <c r="O66" i="9" s="1"/>
  <c r="O67" i="9" s="1"/>
  <c r="I7" i="9"/>
  <c r="H7" i="9"/>
  <c r="I5" i="9"/>
  <c r="I10" i="9"/>
  <c r="H9" i="9"/>
  <c r="I11" i="9"/>
  <c r="I38" i="9"/>
  <c r="I39" i="9"/>
  <c r="I40" i="9"/>
  <c r="I41" i="9"/>
  <c r="I42" i="9"/>
  <c r="I43" i="9"/>
  <c r="I44" i="9"/>
  <c r="I45" i="9"/>
  <c r="I46" i="9"/>
  <c r="I47" i="9"/>
  <c r="I37" i="9"/>
  <c r="I36" i="9"/>
  <c r="I31" i="9"/>
  <c r="K15" i="9"/>
  <c r="K16" i="9"/>
  <c r="K17" i="9"/>
  <c r="K18" i="9"/>
  <c r="K19" i="9"/>
  <c r="K24" i="9"/>
  <c r="K25" i="9"/>
  <c r="K26" i="9"/>
  <c r="K27" i="9"/>
  <c r="K28" i="9"/>
  <c r="K29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I29" i="9"/>
  <c r="I28" i="9"/>
  <c r="I26" i="9"/>
  <c r="I27" i="9"/>
  <c r="I25" i="9"/>
  <c r="I24" i="9"/>
  <c r="I20" i="9"/>
  <c r="H21" i="9"/>
  <c r="I21" i="9" s="1"/>
  <c r="I18" i="9"/>
  <c r="I17" i="9"/>
  <c r="H18" i="9"/>
  <c r="H17" i="9"/>
  <c r="P68" i="9" l="1"/>
  <c r="P69" i="9" s="1"/>
  <c r="O68" i="9"/>
  <c r="O69" i="9" s="1"/>
  <c r="I16" i="9"/>
  <c r="I15" i="9"/>
  <c r="H16" i="9"/>
  <c r="N574" i="13"/>
  <c r="N575" i="13" s="1"/>
  <c r="N576" i="13" l="1"/>
  <c r="N577" i="13" s="1"/>
  <c r="N578" i="13" s="1"/>
  <c r="N579" i="13" s="1"/>
  <c r="N580" i="13" l="1"/>
  <c r="N581" i="13" s="1"/>
  <c r="I50" i="9" l="1"/>
  <c r="I51" i="9"/>
  <c r="J51" i="9" s="1"/>
  <c r="I52" i="9"/>
  <c r="J52" i="9" s="1"/>
  <c r="I53" i="9"/>
  <c r="J53" i="9" s="1"/>
  <c r="I54" i="9"/>
  <c r="J54" i="9" s="1"/>
  <c r="I55" i="9"/>
  <c r="J55" i="9" s="1"/>
  <c r="I56" i="9"/>
  <c r="J56" i="9" s="1"/>
  <c r="I57" i="9"/>
  <c r="J57" i="9" s="1"/>
  <c r="I58" i="9"/>
  <c r="J58" i="9" s="1"/>
  <c r="I59" i="9"/>
  <c r="J59" i="9" s="1"/>
  <c r="I60" i="9"/>
  <c r="J60" i="9" s="1"/>
  <c r="I61" i="9"/>
  <c r="J61" i="9" s="1"/>
  <c r="I62" i="9"/>
  <c r="J62" i="9" s="1"/>
  <c r="I63" i="9"/>
  <c r="J63" i="9" s="1"/>
  <c r="I49" i="9"/>
  <c r="J49" i="9" s="1"/>
  <c r="J5" i="9"/>
  <c r="K5" i="9" s="1"/>
  <c r="J6" i="9"/>
  <c r="K6" i="9" s="1"/>
  <c r="J7" i="9"/>
  <c r="K7" i="9" s="1"/>
  <c r="J8" i="9"/>
  <c r="K8" i="9" s="1"/>
  <c r="J9" i="9"/>
  <c r="K9" i="9" s="1"/>
  <c r="J10" i="9"/>
  <c r="K10" i="9" s="1"/>
  <c r="J11" i="9"/>
  <c r="K11" i="9" s="1"/>
  <c r="J12" i="9"/>
  <c r="K12" i="9" s="1"/>
  <c r="J13" i="9"/>
  <c r="K13" i="9" s="1"/>
  <c r="J15" i="9"/>
  <c r="J16" i="9"/>
  <c r="J17" i="9"/>
  <c r="J18" i="9"/>
  <c r="J19" i="9"/>
  <c r="J20" i="9"/>
  <c r="K20" i="9" s="1"/>
  <c r="J21" i="9"/>
  <c r="K21" i="9" s="1"/>
  <c r="J23" i="9"/>
  <c r="J24" i="9"/>
  <c r="J25" i="9"/>
  <c r="J26" i="9"/>
  <c r="J27" i="9"/>
  <c r="J28" i="9"/>
  <c r="J29" i="9"/>
  <c r="J30" i="9"/>
  <c r="K30" i="9" s="1"/>
  <c r="J31" i="9"/>
  <c r="K31" i="9" s="1"/>
  <c r="J32" i="9"/>
  <c r="K32" i="9" s="1"/>
  <c r="J33" i="9"/>
  <c r="K33" i="9" s="1"/>
  <c r="J34" i="9"/>
  <c r="K34" i="9" s="1"/>
  <c r="J35" i="9"/>
  <c r="K35" i="9" s="1"/>
  <c r="J36" i="9"/>
  <c r="K36" i="9" s="1"/>
  <c r="J37" i="9"/>
  <c r="K37" i="9" s="1"/>
  <c r="J38" i="9"/>
  <c r="K38" i="9" s="1"/>
  <c r="J39" i="9"/>
  <c r="K39" i="9" s="1"/>
  <c r="J40" i="9"/>
  <c r="K40" i="9" s="1"/>
  <c r="J41" i="9"/>
  <c r="K41" i="9" s="1"/>
  <c r="J42" i="9"/>
  <c r="K42" i="9" s="1"/>
  <c r="J43" i="9"/>
  <c r="K43" i="9" s="1"/>
  <c r="J44" i="9"/>
  <c r="K44" i="9" s="1"/>
  <c r="J45" i="9"/>
  <c r="K45" i="9" s="1"/>
  <c r="J46" i="9"/>
  <c r="K46" i="9" s="1"/>
  <c r="J47" i="9"/>
  <c r="K47" i="9" s="1"/>
  <c r="J50" i="9"/>
  <c r="J4" i="9"/>
  <c r="K4" i="9" s="1"/>
  <c r="G64" i="9"/>
  <c r="G65" i="9" s="1"/>
  <c r="G66" i="9" s="1"/>
  <c r="G67" i="9" s="1"/>
  <c r="F4" i="9"/>
  <c r="F5" i="9"/>
  <c r="F6" i="9"/>
  <c r="F7" i="9"/>
  <c r="F8" i="9"/>
  <c r="F9" i="9"/>
  <c r="F10" i="9"/>
  <c r="F11" i="9"/>
  <c r="F12" i="9"/>
  <c r="F13" i="9"/>
  <c r="F15" i="9"/>
  <c r="F16" i="9"/>
  <c r="F17" i="9"/>
  <c r="F18" i="9"/>
  <c r="F20" i="9"/>
  <c r="F21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K23" i="9" l="1"/>
  <c r="Q64" i="9"/>
  <c r="Q65" i="9" s="1"/>
  <c r="Q66" i="9" s="1"/>
  <c r="Q67" i="9" s="1"/>
  <c r="K64" i="9"/>
  <c r="K65" i="9" s="1"/>
  <c r="K66" i="9" s="1"/>
  <c r="K67" i="9" s="1"/>
  <c r="K68" i="9" s="1"/>
  <c r="K69" i="9" s="1"/>
  <c r="J64" i="9"/>
  <c r="J65" i="9" s="1"/>
  <c r="J66" i="9" s="1"/>
  <c r="J67" i="9" s="1"/>
  <c r="J68" i="9" s="1"/>
  <c r="J69" i="9" s="1"/>
  <c r="G68" i="9"/>
  <c r="G69" i="9" s="1"/>
  <c r="Q68" i="9" l="1"/>
  <c r="Q69" i="9" s="1"/>
</calcChain>
</file>

<file path=xl/sharedStrings.xml><?xml version="1.0" encoding="utf-8"?>
<sst xmlns="http://schemas.openxmlformats.org/spreadsheetml/2006/main" count="2120" uniqueCount="391">
  <si>
    <t>№</t>
  </si>
  <si>
    <t>1</t>
  </si>
  <si>
    <t>100 м</t>
  </si>
  <si>
    <t>2</t>
  </si>
  <si>
    <t>100 м3</t>
  </si>
  <si>
    <t>3</t>
  </si>
  <si>
    <t>4</t>
  </si>
  <si>
    <t>1000 м3</t>
  </si>
  <si>
    <t>5</t>
  </si>
  <si>
    <t>6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</si>
  <si>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</si>
  <si>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</si>
  <si>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</si>
  <si>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</si>
  <si>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</si>
  <si>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</si>
  <si>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</si>
  <si>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</si>
  <si>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</si>
  <si>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</si>
  <si>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</si>
  <si>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</si>
  <si>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</si>
  <si>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</si>
  <si>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</si>
  <si>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</si>
  <si>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</si>
  <si>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</si>
  <si>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</si>
  <si>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</si>
  <si>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</si>
  <si>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</si>
  <si>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</si>
  <si>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</si>
  <si>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</si>
  <si>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</si>
  <si>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</si>
  <si>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</si>
  <si>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</si>
  <si>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</si>
  <si>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</si>
  <si>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</si>
  <si>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</si>
  <si>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</si>
  <si>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</si>
  <si>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</si>
  <si>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</si>
  <si>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</si>
  <si>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</si>
  <si>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</si>
  <si>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</si>
  <si>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</si>
  <si>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</si>
  <si>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</si>
  <si>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</si>
  <si>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</si>
  <si>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</si>
  <si>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</si>
  <si>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</si>
  <si>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</si>
  <si>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</si>
  <si>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</si>
  <si>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</si>
  <si>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</si>
  <si>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</si>
  <si>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</si>
  <si>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ФЕР08-01-002-02</t>
  </si>
  <si>
    <t>Устройство основания под фундаменты: щебеночного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</si>
  <si>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</si>
  <si>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</si>
  <si>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ФССЦ-01.2.03.05-0010</t>
  </si>
  <si>
    <t>Праймер битумный производства «Техно-Николь»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</si>
  <si>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</si>
  <si>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</si>
  <si>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</si>
  <si>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</si>
  <si>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</si>
  <si>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</si>
  <si>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</si>
  <si>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</si>
  <si>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м</t>
  </si>
  <si>
    <t>Разработка грунта с погрузкой на автомобили-самосвалы экскаваторами с ковшом вместимостью: 0,65 (0,5-1) м3, группа грунтов 2</t>
  </si>
  <si>
    <t>Засыпка траншей и котлованов с перемещением грунта до 5 м бульдозерами мощностью: 59 кВт (80 л.с.), группа грунтов 2</t>
  </si>
  <si>
    <t>Наименование работ</t>
  </si>
  <si>
    <t>Расценка</t>
  </si>
  <si>
    <t>стоим. Ед</t>
  </si>
  <si>
    <t>Примечания</t>
  </si>
  <si>
    <t>в деньгах</t>
  </si>
  <si>
    <t>объем для КС3</t>
  </si>
  <si>
    <t>ФЕР01-01-013-08</t>
  </si>
  <si>
    <t>ФЕР01-01-033-02</t>
  </si>
  <si>
    <t>ФЕР01-02-061-02</t>
  </si>
  <si>
    <t>Засыпка вручную траншей, пазух котлованов и ям, группа грунтов: 2</t>
  </si>
  <si>
    <t>объем ИД</t>
  </si>
  <si>
    <t>Сумма сметы</t>
  </si>
  <si>
    <t>ФЕР01-02-057-02</t>
  </si>
  <si>
    <t>Доработка грунта вручную в траншеях глубиной до 2 м без креплений с откосами, группа грунтов: 2</t>
  </si>
  <si>
    <t>ФССЦ-01.2.03.03-0009</t>
  </si>
  <si>
    <t>ФЕР13-03-002-17</t>
  </si>
  <si>
    <t>Огрунтовка металлических поверхностей за один раз: грунтовкой цинконаполненной</t>
  </si>
  <si>
    <t>ФЕР13-03-004-28</t>
  </si>
  <si>
    <t>км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</si>
  <si>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</si>
  <si>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</si>
  <si>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</si>
  <si>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</si>
  <si>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Щебень известняковый М600 фр. 20/40</t>
  </si>
  <si>
    <t>ФССЦ-07.2.05.01-0032</t>
  </si>
  <si>
    <t>Ограждения лестничных проемов, лестничные марши, пожарные лестницы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</si>
  <si>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</si>
  <si>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10 м3</t>
  </si>
  <si>
    <t>ФССЦ-08.3.05.02-0061</t>
  </si>
  <si>
    <t>Прокат толстолистовой горячекатаный в листах, марка стали Ст3, толщина 10-13 мм</t>
  </si>
  <si>
    <t>ФЕР09-05-006-01</t>
  </si>
  <si>
    <t>м реза</t>
  </si>
  <si>
    <t>ФЕР06-03-004-08</t>
  </si>
  <si>
    <t>Установка стальных конструкций, остающихся в теле бетона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</si>
  <si>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</si>
  <si>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</si>
  <si>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Земляные работы</t>
  </si>
  <si>
    <t>ФЕР06-03-004-09</t>
  </si>
  <si>
    <t>Установка закладных деталей весом: до 4 кг</t>
  </si>
  <si>
    <t>Резка стального профилированного настила</t>
  </si>
  <si>
    <t>Раздел 1. Устройство ливневых сточных вод от трасбордера  (К2)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</si>
  <si>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</si>
  <si>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</si>
  <si>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</si>
  <si>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</si>
  <si>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</si>
  <si>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</si>
  <si>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Цена Поставщика ООО “Грунт-маркет”</t>
  </si>
  <si>
    <t>Песок карьерный</t>
  </si>
  <si>
    <t>Устройство основания</t>
  </si>
  <si>
    <t>ФЕР23-01-001-01</t>
  </si>
  <si>
    <t>Устройство основания под трубопроводы: песчаного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</si>
  <si>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</si>
  <si>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</si>
  <si>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</si>
  <si>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</si>
  <si>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</si>
  <si>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</si>
  <si>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</si>
  <si>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</si>
  <si>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</si>
  <si>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</si>
  <si>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</si>
  <si>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</si>
  <si>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</si>
  <si>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</si>
  <si>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</si>
  <si>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</si>
  <si>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</si>
  <si>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</si>
  <si>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ФССЦ-08.1.02.06-0032</t>
  </si>
  <si>
    <t>Люк чугунный тяжелый (ГОСТ 3634-99) марка Т(C250)-Д-1-60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</si>
  <si>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</si>
  <si>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</si>
  <si>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Мастика битумная «Еша» применит.</t>
  </si>
  <si>
    <t>ФЕР06-13-001-03</t>
  </si>
  <si>
    <t>Устройство стен и плоских днищ при толщине: до 150 мм прямоугольных сооружений/ стенка рассекатель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</si>
  <si>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</si>
  <si>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</si>
  <si>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</si>
  <si>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</si>
  <si>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</si>
  <si>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</si>
  <si>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ФССЦ-08.3.01.02-0024</t>
  </si>
  <si>
    <t>Двутавры с параллельными гранями полок нормальные «Б», сталь: полуспокойная, № 12</t>
  </si>
  <si>
    <t>ФССЦ-08.3.07.01-0060</t>
  </si>
  <si>
    <t>Сталь полосовая: 100х10 мм, марка Ст3сп</t>
  </si>
  <si>
    <t>ФССЦ-08.3.08.02-0043</t>
  </si>
  <si>
    <t>Сталь угловая равнополочная, марка стали: 18кп, шириной полок 60-100 мм</t>
  </si>
  <si>
    <t>Раздел 2. Устройство футляра для существующей тубы хоз.бытовой канализации</t>
  </si>
  <si>
    <t>ФЕР22-01-015-13</t>
  </si>
  <si>
    <t>Укладка стальных разрезных кожухов (футляров) в открытых траншеях диаметром: 400 мм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</si>
  <si>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</si>
  <si>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</si>
  <si>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</si>
  <si>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</si>
  <si>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</si>
  <si>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</si>
  <si>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</si>
  <si>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</si>
  <si>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ФССЦ-01.2.03.03-0002</t>
  </si>
  <si>
    <t>Мастика "Ярославна БПХ-2"</t>
  </si>
  <si>
    <t>ФЕРр66-38-3</t>
  </si>
  <si>
    <t>Заполнение трубопроводов или межтрубного пространства при трубах в футляре: цементным раствором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</si>
  <si>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</si>
  <si>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</si>
  <si>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</si>
  <si>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</si>
  <si>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</si>
  <si>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</si>
  <si>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</si>
  <si>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</si>
  <si>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</si>
  <si>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</si>
  <si>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</si>
  <si>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</si>
  <si>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</si>
  <si>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</si>
  <si>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</si>
  <si>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</si>
  <si>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</si>
  <si>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</si>
  <si>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06-02-03</t>
  </si>
  <si>
    <t>Трубопровод ливневых сточных вод от трансбордера. 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</si>
  <si>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</si>
  <si>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</si>
  <si>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</si>
  <si>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</si>
  <si>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</si>
  <si>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</si>
  <si>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</si>
  <si>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</si>
  <si>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</si>
  <si>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</si>
  <si>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(101,97)</t>
  </si>
  <si>
    <t>тыс.руб.</t>
  </si>
  <si>
    <t>в том числе:</t>
  </si>
  <si>
    <t>строительных работ</t>
  </si>
  <si>
    <t>Средства на оплату труда рабочих</t>
  </si>
  <si>
    <t>(10,02)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</si>
  <si>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</si>
  <si>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</si>
  <si>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</si>
  <si>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</si>
  <si>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</si>
  <si>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</si>
  <si>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</si>
  <si>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</si>
  <si>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</si>
  <si>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</si>
  <si>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</si>
  <si>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</si>
  <si>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</si>
  <si>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</si>
  <si>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</si>
  <si>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</si>
  <si>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</si>
  <si>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</si>
  <si>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</si>
  <si>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</si>
  <si>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</si>
  <si>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</si>
  <si>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</si>
  <si>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</si>
  <si>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</si>
  <si>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</si>
  <si>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</si>
  <si>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</si>
  <si>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</si>
  <si>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</si>
  <si>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</si>
  <si>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</si>
  <si>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</si>
  <si>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</si>
  <si>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</si>
  <si>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</si>
  <si>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</si>
  <si>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</si>
  <si>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</si>
  <si>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</si>
  <si>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М</t>
  </si>
  <si>
    <t>Объем=168 / 1000</t>
  </si>
  <si>
    <t>Объем=2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</si>
  <si>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</si>
  <si>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</si>
  <si>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</si>
  <si>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</si>
  <si>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</si>
  <si>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</si>
  <si>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</si>
  <si>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</si>
  <si>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</si>
  <si>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Объем=(3,7*3,7*0,1) / 100</t>
  </si>
  <si>
    <t>(Материалы для строительных работ)</t>
  </si>
  <si>
    <t>Цена=1590/1,2/8,16</t>
  </si>
  <si>
    <t>Объем=360 / 1000</t>
  </si>
  <si>
    <t>Объем=(19+9) / 100</t>
  </si>
  <si>
    <t>Цена=979/1,2/8,16</t>
  </si>
  <si>
    <t>ЗСР МАТ=1,012 к расх.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</si>
  <si>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</si>
  <si>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</si>
  <si>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</si>
  <si>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</si>
  <si>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Цена=3184,5/1,2/8,16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</si>
  <si>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</si>
  <si>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</si>
  <si>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</si>
  <si>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</si>
  <si>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</si>
  <si>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Объем=29 / 100</t>
  </si>
  <si>
    <t>Объем=(0,59+0,48+0,39+0,59*3+0,02+3) / 10</t>
  </si>
  <si>
    <t>Объем=26,82/1000</t>
  </si>
  <si>
    <t>Объем=37,5 / 100</t>
  </si>
  <si>
    <t>(Конструкции из кирпича и блоков)</t>
  </si>
  <si>
    <t>Объем=75/1000</t>
  </si>
  <si>
    <t>Объем=12/1000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</si>
  <si>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</si>
  <si>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</si>
  <si>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</si>
  <si>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</si>
  <si>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</si>
  <si>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Объем=(10,3+8,4+8)/1000*1,08</t>
  </si>
  <si>
    <t>Объем=(1,7*2+1*8)/1000</t>
  </si>
  <si>
    <t>(Бетонные и железобетонные монолитные конструкции и работы в строительстве)</t>
  </si>
  <si>
    <t>Объем=0,0138+0,01044+0,01308</t>
  </si>
  <si>
    <t>НР Материалы для строительных работ</t>
  </si>
  <si>
    <t>СП Материалы для строительных работ</t>
  </si>
  <si>
    <t>Объем=2,3*6/1000</t>
  </si>
  <si>
    <t>Объем=12*0,87/1000</t>
  </si>
  <si>
    <t>Объем=6*2,18/1000</t>
  </si>
  <si>
    <t>Объем=94,2*0,3/1000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</si>
  <si>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</si>
  <si>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</si>
  <si>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</si>
  <si>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</si>
  <si>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</si>
  <si>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</si>
  <si>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</si>
  <si>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</si>
  <si>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</si>
  <si>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</si>
  <si>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</si>
  <si>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</si>
  <si>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</si>
  <si>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</si>
  <si>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</si>
  <si>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</si>
  <si>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</si>
  <si>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</si>
  <si>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</si>
  <si>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</si>
  <si>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</si>
  <si>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</si>
  <si>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</si>
  <si>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</si>
  <si>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Объем=(205-5) / 1000</t>
  </si>
  <si>
    <t>Объем=5 / 1000</t>
  </si>
  <si>
    <t>Объем=70 / 100</t>
  </si>
  <si>
    <t>Объем=257 / 1000</t>
  </si>
  <si>
    <t>Объем=13 / 100</t>
  </si>
  <si>
    <t>Объем=33 / 100</t>
  </si>
  <si>
    <t>(Наружные сети водопровода, канализации, теплоснабжения, газопровода)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</si>
  <si>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</si>
  <si>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</si>
  <si>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</si>
  <si>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</si>
  <si>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</si>
  <si>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Объем=33/1000</t>
  </si>
  <si>
    <t>Объем=0,429+0,03894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</si>
  <si>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</si>
  <si>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</si>
  <si>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</si>
  <si>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</si>
  <si>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</si>
  <si>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</si>
  <si>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</si>
  <si>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</t>
  </si>
  <si>
    <t xml:space="preserve">  ВСЕГО по смете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</si>
  <si>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</si>
  <si>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</si>
  <si>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</si>
  <si>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</si>
  <si>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</si>
  <si>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</si>
  <si>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</si>
  <si>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</si>
  <si>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</si>
  <si>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</si>
  <si>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</si>
  <si>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</si>
  <si>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</si>
  <si>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</si>
  <si>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</si>
  <si>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футляр</t>
  </si>
  <si>
    <t>стенка</t>
  </si>
  <si>
    <t>недозабираем</t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</si>
  <si>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в отвал экскаваторами</t>
    </r>
    <r>
      <rPr>
        <sz val="8"/>
        <color rgb="FF000000"/>
        <rFont val="Arial"/>
        <family val="2"/>
        <charset val="204"/>
      </rPr>
      <t xml:space="preserve"> "драглайн" или "обратная лопата" с ковшом вместимостью: 0,65 (0,5-1) м3, группа грунтов 2</t>
    </r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</si>
  <si>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с погрузкой на автомобили</t>
    </r>
    <r>
      <rPr>
        <sz val="8"/>
        <color rgb="FF000000"/>
        <rFont val="Arial"/>
        <family val="2"/>
        <charset val="204"/>
      </rPr>
      <t>-самосвалы экскаваторами с ковшом вместимостью: 0,65 (0,5-1) м3, группа грунтов 2</t>
    </r>
  </si>
  <si>
    <r>
      <t>Разработка грунта</t>
    </r>
    <r>
      <rPr>
        <sz val="8"/>
        <color rgb="FFFF0000"/>
        <rFont val="Arial"/>
        <family val="2"/>
        <charset val="204"/>
      </rPr>
      <t xml:space="preserve"> в отвал</t>
    </r>
    <r>
      <rPr>
        <sz val="8"/>
        <color rgb="FF000000"/>
        <rFont val="Arial"/>
        <family val="2"/>
        <charset val="204"/>
      </rPr>
      <t xml:space="preserve"> в котлованах объемом до 1000 м3 </t>
    </r>
    <r>
      <rPr>
        <sz val="8"/>
        <color rgb="FFFF0000"/>
        <rFont val="Arial"/>
        <family val="2"/>
        <charset val="204"/>
      </rPr>
      <t>экскаваторами</t>
    </r>
    <r>
      <rPr>
        <sz val="8"/>
        <color rgb="FF000000"/>
        <rFont val="Arial"/>
        <family val="2"/>
        <charset val="204"/>
      </rPr>
      <t xml:space="preserve"> с ковшом вместимостью 0,5 (0,5-0,63) м3, группа грунтов: 2</t>
    </r>
  </si>
  <si>
    <r>
      <t>Доработка грунта</t>
    </r>
    <r>
      <rPr>
        <sz val="8"/>
        <color rgb="FFFF0000"/>
        <rFont val="Arial"/>
        <family val="2"/>
        <charset val="204"/>
      </rPr>
      <t xml:space="preserve"> вручную в траншеях</t>
    </r>
    <r>
      <rPr>
        <sz val="8"/>
        <color rgb="FF000000"/>
        <rFont val="Arial"/>
        <family val="2"/>
        <charset val="204"/>
      </rPr>
      <t xml:space="preserve"> глубиной до 2 м без креплений с откосами, группа грунтов: 2</t>
    </r>
  </si>
  <si>
    <r>
      <t xml:space="preserve">Разработка грунта </t>
    </r>
    <r>
      <rPr>
        <sz val="8"/>
        <color rgb="FFFF0000"/>
        <rFont val="Arial"/>
        <family val="2"/>
        <charset val="204"/>
      </rPr>
      <t>вручную с креплениями в траншеях</t>
    </r>
    <r>
      <rPr>
        <sz val="8"/>
        <color rgb="FF000000"/>
        <rFont val="Arial"/>
        <family val="2"/>
        <charset val="204"/>
      </rPr>
      <t xml:space="preserve"> шириной до 2 м, глубиной: до 3 м, группа грунтов 2</t>
    </r>
  </si>
  <si>
    <r>
      <t xml:space="preserve">Разработка грунта в траншеях и котлованах глубиной более 3 м </t>
    </r>
    <r>
      <rPr>
        <sz val="8"/>
        <color rgb="FFFF0000"/>
        <rFont val="Arial"/>
        <family val="2"/>
        <charset val="204"/>
      </rPr>
      <t>вручную с подъемом краном</t>
    </r>
    <r>
      <rPr>
        <sz val="8"/>
        <color rgb="FF000000"/>
        <rFont val="Arial"/>
        <family val="2"/>
        <charset val="204"/>
      </rPr>
      <t xml:space="preserve"> при наличии креплений, группа грунтов: 2</t>
    </r>
  </si>
  <si>
    <t>из них разр-грунта</t>
  </si>
  <si>
    <t>выпадает</t>
  </si>
  <si>
    <t>стенка отсекающая</t>
  </si>
  <si>
    <t>не выполняли футляр</t>
  </si>
  <si>
    <t>не выполняли</t>
  </si>
  <si>
    <t>увы (((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</si>
</sst>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  <numFmt numFmtId="167" formatCode="0.0000"/>
    <numFmt numFmtId="168" formatCode="0.000"/>
    <numFmt numFmtId="169" formatCode="0.000000"/>
    <numFmt numFmtId="170" formatCode="0.0"/>
    <numFmt numFmtId="171" formatCode="0.0000000"/>
    <numFmt numFmtId="172" formatCode="0.00000"/>
    <numFmt numFmtId="173" formatCode="#,##0.0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0" fontId="9" fillId="0" borderId="0">
      <alignment vertical="top"/>
      <protection locked="0"/>
    </xf>
    <xf numFmtId="0" fontId="8" fillId="0" borderId="0">
      <alignment horizontal="right" vertical="top" wrapText="1"/>
    </xf>
    <xf numFmtId="0" fontId="8" fillId="0" borderId="1" applyFill="0" applyProtection="0">
      <alignment horizontal="center"/>
    </xf>
    <xf numFmtId="0" fontId="7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8" fillId="0" borderId="0">
      <alignment horizontal="center"/>
    </xf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1" applyBorder="0" applyAlignment="0">
      <alignment horizontal="center" wrapText="1"/>
    </xf>
    <xf numFmtId="0" fontId="8" fillId="0" borderId="0">
      <alignment horizontal="left" vertical="top"/>
    </xf>
    <xf numFmtId="0" fontId="1" fillId="0" borderId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3" fillId="0" borderId="0"/>
    <xf numFmtId="0" fontId="15" fillId="0" borderId="0"/>
    <xf numFmtId="0" fontId="16" fillId="0" borderId="0"/>
    <xf numFmtId="0" fontId="20" fillId="0" borderId="0"/>
  </cellStyleXfs>
  <cellXfs count="327">
    <xf numFmtId="0" fontId="0" fillId="0" borderId="0" xfId="0"/>
    <xf numFmtId="4" fontId="11" fillId="2" borderId="1" xfId="35" applyNumberFormat="1" applyFont="1" applyFill="1" applyBorder="1" applyAlignment="1">
      <alignment horizontal="center" vertical="center" wrapText="1"/>
    </xf>
    <xf numFmtId="49" fontId="11" fillId="2" borderId="1" xfId="34" applyNumberFormat="1" applyFont="1" applyFill="1" applyBorder="1" applyAlignment="1">
      <alignment horizontal="center" vertical="center" wrapText="1"/>
    </xf>
    <xf numFmtId="0" fontId="11" fillId="2" borderId="1" xfId="34" applyFont="1" applyFill="1" applyBorder="1" applyAlignment="1">
      <alignment horizontal="center" vertical="center" wrapText="1"/>
    </xf>
    <xf numFmtId="4" fontId="11" fillId="2" borderId="1" xfId="34" applyNumberFormat="1" applyFont="1" applyFill="1" applyBorder="1" applyAlignment="1">
      <alignment horizontal="center" vertical="center" wrapText="1"/>
    </xf>
    <xf numFmtId="4" fontId="12" fillId="0" borderId="2" xfId="34" applyNumberFormat="1" applyFont="1" applyFill="1" applyBorder="1" applyAlignment="1">
      <alignment horizontal="right" vertical="center"/>
    </xf>
    <xf numFmtId="4" fontId="11" fillId="3" borderId="1" xfId="34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vertical="center"/>
    </xf>
    <xf numFmtId="4" fontId="14" fillId="0" borderId="1" xfId="2" applyNumberFormat="1" applyFont="1" applyFill="1" applyBorder="1" applyAlignment="1">
      <alignment vertical="center"/>
    </xf>
    <xf numFmtId="49" fontId="18" fillId="0" borderId="1" xfId="2" applyNumberFormat="1" applyFont="1" applyFill="1" applyBorder="1" applyAlignment="1">
      <alignment vertical="center"/>
    </xf>
    <xf numFmtId="0" fontId="20" fillId="0" borderId="0" xfId="38"/>
    <xf numFmtId="0" fontId="21" fillId="0" borderId="0" xfId="38" applyFont="1" applyAlignment="1">
      <alignment horizontal="right"/>
    </xf>
    <xf numFmtId="49" fontId="21" fillId="0" borderId="0" xfId="38" applyNumberFormat="1" applyFont="1"/>
    <xf numFmtId="49" fontId="21" fillId="0" borderId="0" xfId="38" applyNumberFormat="1" applyFont="1" applyAlignment="1">
      <alignment horizontal="right"/>
    </xf>
    <xf numFmtId="0" fontId="21" fillId="0" borderId="0" xfId="38" applyFont="1"/>
    <xf numFmtId="49" fontId="21" fillId="0" borderId="0" xfId="38" applyNumberFormat="1" applyFont="1" applyAlignment="1">
      <alignment horizontal="left" vertical="top"/>
    </xf>
    <xf numFmtId="49" fontId="21" fillId="0" borderId="0" xfId="38" applyNumberFormat="1" applyFont="1" applyAlignment="1">
      <alignment vertical="top"/>
    </xf>
    <xf numFmtId="49" fontId="21" fillId="0" borderId="0" xfId="38" applyNumberFormat="1" applyFont="1" applyAlignment="1">
      <alignment wrapText="1"/>
    </xf>
    <xf numFmtId="0" fontId="21" fillId="0" borderId="0" xfId="38" applyFont="1" applyAlignment="1">
      <alignment wrapText="1"/>
    </xf>
    <xf numFmtId="49" fontId="22" fillId="0" borderId="0" xfId="38" applyNumberFormat="1" applyFont="1" applyAlignment="1">
      <alignment vertical="top" wrapText="1"/>
    </xf>
    <xf numFmtId="49" fontId="21" fillId="0" borderId="0" xfId="38" applyNumberFormat="1" applyFont="1" applyAlignment="1">
      <alignment vertical="top" wrapText="1"/>
    </xf>
    <xf numFmtId="49" fontId="21" fillId="0" borderId="0" xfId="38" applyNumberFormat="1" applyFont="1" applyAlignment="1">
      <alignment horizontal="left"/>
    </xf>
    <xf numFmtId="49" fontId="23" fillId="0" borderId="0" xfId="38" applyNumberFormat="1" applyFont="1" applyAlignment="1">
      <alignment horizontal="center" vertical="top"/>
    </xf>
    <xf numFmtId="49" fontId="24" fillId="0" borderId="0" xfId="38" applyNumberFormat="1" applyFont="1" applyAlignment="1">
      <alignment horizontal="center"/>
    </xf>
    <xf numFmtId="49" fontId="25" fillId="0" borderId="3" xfId="38" applyNumberFormat="1" applyFont="1" applyBorder="1" applyAlignment="1">
      <alignment horizontal="center"/>
    </xf>
    <xf numFmtId="49" fontId="25" fillId="0" borderId="0" xfId="38" applyNumberFormat="1" applyFont="1"/>
    <xf numFmtId="49" fontId="23" fillId="0" borderId="0" xfId="38" applyNumberFormat="1" applyFont="1"/>
    <xf numFmtId="49" fontId="25" fillId="0" borderId="0" xfId="38" applyNumberFormat="1" applyFont="1" applyAlignment="1">
      <alignment horizontal="right" vertical="top"/>
    </xf>
    <xf numFmtId="49" fontId="23" fillId="0" borderId="0" xfId="38" applyNumberFormat="1" applyFont="1" applyAlignment="1">
      <alignment horizontal="center"/>
    </xf>
    <xf numFmtId="49" fontId="26" fillId="0" borderId="0" xfId="38" applyNumberFormat="1" applyFont="1" applyAlignment="1">
      <alignment horizontal="left"/>
    </xf>
    <xf numFmtId="49" fontId="21" fillId="0" borderId="0" xfId="38" applyNumberFormat="1" applyFont="1" applyAlignment="1">
      <alignment horizontal="center"/>
    </xf>
    <xf numFmtId="0" fontId="21" fillId="0" borderId="0" xfId="38" applyFont="1" applyAlignment="1">
      <alignment horizontal="center"/>
    </xf>
    <xf numFmtId="4" fontId="21" fillId="0" borderId="3" xfId="38" applyNumberFormat="1" applyFont="1" applyBorder="1"/>
    <xf numFmtId="49" fontId="25" fillId="0" borderId="3" xfId="38" applyNumberFormat="1" applyFont="1" applyBorder="1" applyAlignment="1">
      <alignment horizontal="right"/>
    </xf>
    <xf numFmtId="0" fontId="21" fillId="0" borderId="0" xfId="38" applyFont="1" applyAlignment="1">
      <alignment horizontal="left"/>
    </xf>
    <xf numFmtId="0" fontId="21" fillId="0" borderId="0" xfId="38" applyFont="1" applyAlignment="1">
      <alignment vertical="center" wrapText="1"/>
    </xf>
    <xf numFmtId="0" fontId="23" fillId="0" borderId="0" xfId="38" applyFont="1"/>
    <xf numFmtId="4" fontId="21" fillId="0" borderId="0" xfId="38" applyNumberFormat="1" applyFont="1"/>
    <xf numFmtId="49" fontId="25" fillId="0" borderId="0" xfId="38" applyNumberFormat="1" applyFont="1" applyAlignment="1">
      <alignment horizontal="right"/>
    </xf>
    <xf numFmtId="0" fontId="26" fillId="0" borderId="0" xfId="38" applyFont="1"/>
    <xf numFmtId="49" fontId="21" fillId="0" borderId="3" xfId="38" applyNumberFormat="1" applyFont="1" applyBorder="1" applyAlignment="1">
      <alignment horizontal="right"/>
    </xf>
    <xf numFmtId="49" fontId="25" fillId="0" borderId="4" xfId="38" applyNumberFormat="1" applyFont="1" applyBorder="1" applyAlignment="1">
      <alignment horizontal="right"/>
    </xf>
    <xf numFmtId="49" fontId="25" fillId="0" borderId="0" xfId="38" applyNumberFormat="1" applyFont="1" applyAlignment="1">
      <alignment vertical="center"/>
    </xf>
    <xf numFmtId="0" fontId="25" fillId="0" borderId="1" xfId="38" applyFont="1" applyBorder="1" applyAlignment="1">
      <alignment horizontal="center" vertical="center" wrapText="1"/>
    </xf>
    <xf numFmtId="49" fontId="25" fillId="0" borderId="1" xfId="38" applyNumberFormat="1" applyFont="1" applyBorder="1" applyAlignment="1">
      <alignment horizontal="center" vertical="center"/>
    </xf>
    <xf numFmtId="0" fontId="25" fillId="0" borderId="1" xfId="38" applyFont="1" applyBorder="1" applyAlignment="1">
      <alignment horizontal="center" vertical="center"/>
    </xf>
    <xf numFmtId="0" fontId="27" fillId="0" borderId="0" xfId="38" applyFont="1" applyAlignment="1">
      <alignment wrapText="1"/>
    </xf>
    <xf numFmtId="0" fontId="28" fillId="0" borderId="0" xfId="38" applyFont="1" applyAlignment="1">
      <alignment wrapText="1"/>
    </xf>
    <xf numFmtId="49" fontId="28" fillId="0" borderId="8" xfId="38" applyNumberFormat="1" applyFont="1" applyBorder="1" applyAlignment="1">
      <alignment horizontal="center" vertical="top" wrapText="1"/>
    </xf>
    <xf numFmtId="49" fontId="28" fillId="0" borderId="5" xfId="38" applyNumberFormat="1" applyFont="1" applyBorder="1" applyAlignment="1">
      <alignment horizontal="left" vertical="top" wrapText="1"/>
    </xf>
    <xf numFmtId="49" fontId="28" fillId="0" borderId="5" xfId="38" applyNumberFormat="1" applyFont="1" applyBorder="1" applyAlignment="1">
      <alignment horizontal="center" vertical="top" wrapText="1"/>
    </xf>
    <xf numFmtId="0" fontId="28" fillId="0" borderId="5" xfId="38" applyFont="1" applyBorder="1" applyAlignment="1">
      <alignment horizontal="center" vertical="top" wrapText="1"/>
    </xf>
    <xf numFmtId="1" fontId="28" fillId="0" borderId="5" xfId="38" applyNumberFormat="1" applyFont="1" applyBorder="1" applyAlignment="1">
      <alignment horizontal="center" vertical="top" wrapText="1"/>
    </xf>
    <xf numFmtId="168" fontId="28" fillId="0" borderId="5" xfId="38" applyNumberFormat="1" applyFont="1" applyBorder="1" applyAlignment="1">
      <alignment horizontal="center" vertical="top" wrapText="1"/>
    </xf>
    <xf numFmtId="0" fontId="28" fillId="0" borderId="5" xfId="38" applyFont="1" applyBorder="1" applyAlignment="1">
      <alignment horizontal="right" vertical="top" wrapText="1"/>
    </xf>
    <xf numFmtId="0" fontId="28" fillId="0" borderId="9" xfId="38" applyFont="1" applyBorder="1" applyAlignment="1">
      <alignment horizontal="right" vertical="top" wrapText="1"/>
    </xf>
    <xf numFmtId="49" fontId="25" fillId="0" borderId="10" xfId="38" applyNumberFormat="1" applyFont="1" applyBorder="1" applyAlignment="1">
      <alignment horizontal="center" vertical="top" wrapText="1"/>
    </xf>
    <xf numFmtId="49" fontId="25" fillId="0" borderId="0" xfId="38" applyNumberFormat="1" applyFont="1" applyAlignment="1">
      <alignment horizontal="left" vertical="top" wrapText="1"/>
    </xf>
    <xf numFmtId="0" fontId="25" fillId="0" borderId="0" xfId="38" applyFont="1" applyAlignment="1">
      <alignment wrapText="1"/>
    </xf>
    <xf numFmtId="49" fontId="25" fillId="0" borderId="10" xfId="38" applyNumberFormat="1" applyFont="1" applyBorder="1" applyAlignment="1">
      <alignment vertical="center" wrapText="1"/>
    </xf>
    <xf numFmtId="49" fontId="25" fillId="0" borderId="0" xfId="38" applyNumberFormat="1" applyFont="1" applyAlignment="1">
      <alignment horizontal="right" vertical="top" wrapText="1"/>
    </xf>
    <xf numFmtId="49" fontId="25" fillId="0" borderId="10" xfId="38" applyNumberFormat="1" applyFont="1" applyBorder="1" applyAlignment="1">
      <alignment horizontal="center" vertical="center" wrapText="1"/>
    </xf>
    <xf numFmtId="49" fontId="25" fillId="0" borderId="0" xfId="38" applyNumberFormat="1" applyFont="1" applyAlignment="1">
      <alignment horizontal="center" vertical="top" wrapText="1"/>
    </xf>
    <xf numFmtId="0" fontId="25" fillId="0" borderId="0" xfId="38" applyFont="1" applyAlignment="1">
      <alignment horizontal="center" vertical="top" wrapText="1"/>
    </xf>
    <xf numFmtId="2" fontId="25" fillId="0" borderId="0" xfId="38" applyNumberFormat="1" applyFont="1" applyAlignment="1">
      <alignment horizontal="right" vertical="top" wrapText="1"/>
    </xf>
    <xf numFmtId="2" fontId="25" fillId="0" borderId="0" xfId="38" applyNumberFormat="1" applyFont="1" applyAlignment="1">
      <alignment horizontal="center" vertical="top" wrapText="1"/>
    </xf>
    <xf numFmtId="2" fontId="25" fillId="0" borderId="11" xfId="38" applyNumberFormat="1" applyFont="1" applyBorder="1" applyAlignment="1">
      <alignment horizontal="right" vertical="top" wrapText="1"/>
    </xf>
    <xf numFmtId="4" fontId="25" fillId="0" borderId="0" xfId="38" applyNumberFormat="1" applyFont="1" applyAlignment="1">
      <alignment horizontal="right" vertical="top" wrapText="1"/>
    </xf>
    <xf numFmtId="49" fontId="25" fillId="0" borderId="10" xfId="38" applyNumberFormat="1" applyFont="1" applyBorder="1" applyAlignment="1">
      <alignment horizontal="right" vertical="top" wrapText="1"/>
    </xf>
    <xf numFmtId="169" fontId="25" fillId="0" borderId="0" xfId="38" applyNumberFormat="1" applyFont="1" applyAlignment="1">
      <alignment horizontal="center" vertical="top" wrapText="1"/>
    </xf>
    <xf numFmtId="0" fontId="25" fillId="0" borderId="0" xfId="38" applyFont="1" applyAlignment="1">
      <alignment horizontal="right" vertical="top" wrapText="1"/>
    </xf>
    <xf numFmtId="0" fontId="25" fillId="0" borderId="11" xfId="38" applyFont="1" applyBorder="1" applyAlignment="1">
      <alignment horizontal="right" vertical="top" wrapText="1"/>
    </xf>
    <xf numFmtId="170" fontId="25" fillId="0" borderId="0" xfId="38" applyNumberFormat="1" applyFont="1" applyAlignment="1">
      <alignment horizontal="center" vertical="top" wrapText="1"/>
    </xf>
    <xf numFmtId="49" fontId="25" fillId="0" borderId="5" xfId="38" applyNumberFormat="1" applyFont="1" applyBorder="1" applyAlignment="1">
      <alignment horizontal="center" vertical="top" wrapText="1"/>
    </xf>
    <xf numFmtId="0" fontId="25" fillId="0" borderId="5" xfId="38" applyFont="1" applyBorder="1" applyAlignment="1">
      <alignment horizontal="center" vertical="top" wrapText="1"/>
    </xf>
    <xf numFmtId="4" fontId="25" fillId="0" borderId="5" xfId="38" applyNumberFormat="1" applyFont="1" applyBorder="1" applyAlignment="1">
      <alignment horizontal="right" vertical="top" wrapText="1"/>
    </xf>
    <xf numFmtId="2" fontId="25" fillId="0" borderId="5" xfId="38" applyNumberFormat="1" applyFont="1" applyBorder="1" applyAlignment="1">
      <alignment horizontal="right" vertical="top" wrapText="1"/>
    </xf>
    <xf numFmtId="4" fontId="25" fillId="0" borderId="9" xfId="38" applyNumberFormat="1" applyFont="1" applyBorder="1" applyAlignment="1">
      <alignment horizontal="right" vertical="top" wrapText="1"/>
    </xf>
    <xf numFmtId="1" fontId="25" fillId="0" borderId="0" xfId="38" applyNumberFormat="1" applyFont="1" applyAlignment="1">
      <alignment horizontal="center" vertical="top" wrapText="1"/>
    </xf>
    <xf numFmtId="49" fontId="28" fillId="0" borderId="10" xfId="38" applyNumberFormat="1" applyFont="1" applyBorder="1" applyAlignment="1">
      <alignment horizontal="center" vertical="top" wrapText="1"/>
    </xf>
    <xf numFmtId="49" fontId="28" fillId="0" borderId="0" xfId="38" applyNumberFormat="1" applyFont="1" applyAlignment="1">
      <alignment horizontal="left" vertical="top" wrapText="1"/>
    </xf>
    <xf numFmtId="2" fontId="28" fillId="0" borderId="5" xfId="38" applyNumberFormat="1" applyFont="1" applyBorder="1" applyAlignment="1">
      <alignment horizontal="right" vertical="top" wrapText="1"/>
    </xf>
    <xf numFmtId="4" fontId="28" fillId="0" borderId="9" xfId="38" applyNumberFormat="1" applyFont="1" applyBorder="1" applyAlignment="1">
      <alignment horizontal="right" vertical="top" wrapText="1"/>
    </xf>
    <xf numFmtId="167" fontId="25" fillId="0" borderId="0" xfId="38" applyNumberFormat="1" applyFont="1" applyAlignment="1">
      <alignment horizontal="center" vertical="top" wrapText="1"/>
    </xf>
    <xf numFmtId="4" fontId="25" fillId="0" borderId="11" xfId="38" applyNumberFormat="1" applyFont="1" applyBorder="1" applyAlignment="1">
      <alignment horizontal="right" vertical="top" wrapText="1"/>
    </xf>
    <xf numFmtId="171" fontId="25" fillId="0" borderId="0" xfId="38" applyNumberFormat="1" applyFont="1" applyAlignment="1">
      <alignment horizontal="center" vertical="top" wrapText="1"/>
    </xf>
    <xf numFmtId="168" fontId="25" fillId="0" borderId="0" xfId="38" applyNumberFormat="1" applyFont="1" applyAlignment="1">
      <alignment horizontal="center" vertical="top" wrapText="1"/>
    </xf>
    <xf numFmtId="2" fontId="28" fillId="0" borderId="5" xfId="38" applyNumberFormat="1" applyFont="1" applyBorder="1" applyAlignment="1">
      <alignment horizontal="center" vertical="top" wrapText="1"/>
    </xf>
    <xf numFmtId="167" fontId="28" fillId="0" borderId="5" xfId="38" applyNumberFormat="1" applyFont="1" applyBorder="1" applyAlignment="1">
      <alignment horizontal="center" vertical="top" wrapText="1"/>
    </xf>
    <xf numFmtId="4" fontId="28" fillId="0" borderId="5" xfId="38" applyNumberFormat="1" applyFont="1" applyBorder="1" applyAlignment="1">
      <alignment horizontal="right" vertical="top" wrapText="1"/>
    </xf>
    <xf numFmtId="172" fontId="28" fillId="0" borderId="5" xfId="38" applyNumberFormat="1" applyFont="1" applyBorder="1" applyAlignment="1">
      <alignment horizontal="center" vertical="top" wrapText="1"/>
    </xf>
    <xf numFmtId="172" fontId="25" fillId="0" borderId="0" xfId="38" applyNumberFormat="1" applyFont="1" applyAlignment="1">
      <alignment horizontal="center" vertical="top" wrapText="1"/>
    </xf>
    <xf numFmtId="170" fontId="28" fillId="0" borderId="5" xfId="38" applyNumberFormat="1" applyFont="1" applyBorder="1" applyAlignment="1">
      <alignment horizontal="center" vertical="top" wrapText="1"/>
    </xf>
    <xf numFmtId="2" fontId="25" fillId="0" borderId="9" xfId="38" applyNumberFormat="1" applyFont="1" applyBorder="1" applyAlignment="1">
      <alignment horizontal="right" vertical="top" wrapText="1"/>
    </xf>
    <xf numFmtId="2" fontId="28" fillId="0" borderId="9" xfId="38" applyNumberFormat="1" applyFont="1" applyBorder="1" applyAlignment="1">
      <alignment horizontal="right" vertical="top" wrapText="1"/>
    </xf>
    <xf numFmtId="49" fontId="28" fillId="0" borderId="0" xfId="38" applyNumberFormat="1" applyFont="1" applyAlignment="1">
      <alignment horizontal="center" vertical="top" wrapText="1"/>
    </xf>
    <xf numFmtId="0" fontId="28" fillId="0" borderId="0" xfId="38" applyFont="1" applyAlignment="1">
      <alignment horizontal="left" vertical="top" wrapText="1"/>
    </xf>
    <xf numFmtId="0" fontId="28" fillId="0" borderId="0" xfId="38" applyFont="1" applyAlignment="1">
      <alignment horizontal="center" vertical="top" wrapText="1"/>
    </xf>
    <xf numFmtId="0" fontId="28" fillId="0" borderId="0" xfId="38" applyFont="1" applyAlignment="1">
      <alignment horizontal="right" vertical="top" wrapText="1"/>
    </xf>
    <xf numFmtId="49" fontId="25" fillId="0" borderId="8" xfId="38" applyNumberFormat="1" applyFont="1" applyBorder="1"/>
    <xf numFmtId="49" fontId="28" fillId="0" borderId="5" xfId="38" applyNumberFormat="1" applyFont="1" applyBorder="1" applyAlignment="1">
      <alignment horizontal="right" vertical="top" wrapText="1"/>
    </xf>
    <xf numFmtId="0" fontId="28" fillId="0" borderId="5" xfId="38" applyFont="1" applyBorder="1" applyAlignment="1">
      <alignment horizontal="right" vertical="top"/>
    </xf>
    <xf numFmtId="0" fontId="28" fillId="0" borderId="5" xfId="38" applyFont="1" applyBorder="1" applyAlignment="1">
      <alignment horizontal="center" vertical="top"/>
    </xf>
    <xf numFmtId="0" fontId="28" fillId="0" borderId="9" xfId="38" applyFont="1" applyBorder="1" applyAlignment="1">
      <alignment horizontal="right" vertical="top"/>
    </xf>
    <xf numFmtId="49" fontId="25" fillId="0" borderId="10" xfId="38" applyNumberFormat="1" applyFont="1" applyBorder="1"/>
    <xf numFmtId="4" fontId="25" fillId="0" borderId="0" xfId="38" applyNumberFormat="1" applyFont="1" applyAlignment="1">
      <alignment horizontal="right" vertical="top"/>
    </xf>
    <xf numFmtId="0" fontId="25" fillId="0" borderId="0" xfId="38" applyFont="1" applyAlignment="1">
      <alignment horizontal="center" vertical="top"/>
    </xf>
    <xf numFmtId="0" fontId="25" fillId="0" borderId="11" xfId="38" applyFont="1" applyBorder="1" applyAlignment="1">
      <alignment horizontal="right" vertical="top"/>
    </xf>
    <xf numFmtId="0" fontId="25" fillId="0" borderId="0" xfId="38" applyFont="1" applyAlignment="1">
      <alignment horizontal="right" vertical="top"/>
    </xf>
    <xf numFmtId="2" fontId="25" fillId="0" borderId="0" xfId="38" applyNumberFormat="1" applyFont="1" applyAlignment="1">
      <alignment horizontal="right" vertical="top"/>
    </xf>
    <xf numFmtId="49" fontId="28" fillId="0" borderId="0" xfId="38" applyNumberFormat="1" applyFont="1" applyAlignment="1">
      <alignment horizontal="right" vertical="top" wrapText="1"/>
    </xf>
    <xf numFmtId="4" fontId="28" fillId="0" borderId="0" xfId="38" applyNumberFormat="1" applyFont="1" applyAlignment="1">
      <alignment horizontal="right" vertical="top"/>
    </xf>
    <xf numFmtId="0" fontId="28" fillId="0" borderId="0" xfId="38" applyFont="1" applyAlignment="1">
      <alignment horizontal="center" vertical="top"/>
    </xf>
    <xf numFmtId="0" fontId="28" fillId="0" borderId="11" xfId="38" applyFont="1" applyBorder="1" applyAlignment="1">
      <alignment horizontal="right" vertical="top"/>
    </xf>
    <xf numFmtId="49" fontId="25" fillId="0" borderId="0" xfId="38" applyNumberFormat="1" applyFont="1" applyAlignment="1">
      <alignment vertical="top"/>
    </xf>
    <xf numFmtId="0" fontId="25" fillId="0" borderId="0" xfId="38" applyFont="1" applyAlignment="1">
      <alignment vertical="top"/>
    </xf>
    <xf numFmtId="0" fontId="25" fillId="4" borderId="0" xfId="38" applyFont="1" applyFill="1"/>
    <xf numFmtId="4" fontId="25" fillId="0" borderId="11" xfId="38" applyNumberFormat="1" applyFont="1" applyBorder="1" applyAlignment="1">
      <alignment horizontal="right" vertical="top"/>
    </xf>
    <xf numFmtId="4" fontId="28" fillId="0" borderId="11" xfId="38" applyNumberFormat="1" applyFont="1" applyBorder="1" applyAlignment="1">
      <alignment horizontal="right" vertical="top"/>
    </xf>
    <xf numFmtId="4" fontId="13" fillId="0" borderId="11" xfId="38" applyNumberFormat="1" applyFont="1" applyBorder="1" applyAlignment="1">
      <alignment horizontal="right" vertical="top"/>
    </xf>
    <xf numFmtId="49" fontId="13" fillId="0" borderId="10" xfId="38" applyNumberFormat="1" applyFont="1" applyBorder="1"/>
    <xf numFmtId="49" fontId="13" fillId="0" borderId="0" xfId="38" applyNumberFormat="1" applyFont="1" applyAlignment="1">
      <alignment horizontal="right" vertical="top" wrapText="1"/>
    </xf>
    <xf numFmtId="4" fontId="13" fillId="0" borderId="0" xfId="38" applyNumberFormat="1" applyFont="1" applyAlignment="1">
      <alignment horizontal="right" vertical="top"/>
    </xf>
    <xf numFmtId="0" fontId="13" fillId="0" borderId="0" xfId="38" applyFont="1" applyAlignment="1">
      <alignment horizontal="center" vertical="top"/>
    </xf>
    <xf numFmtId="0" fontId="3" fillId="0" borderId="0" xfId="38" applyFont="1"/>
    <xf numFmtId="0" fontId="13" fillId="0" borderId="0" xfId="38" applyFont="1" applyAlignment="1">
      <alignment wrapText="1"/>
    </xf>
    <xf numFmtId="49" fontId="25" fillId="0" borderId="12" xfId="38" applyNumberFormat="1" applyFont="1" applyBorder="1"/>
    <xf numFmtId="49" fontId="28" fillId="0" borderId="3" xfId="38" applyNumberFormat="1" applyFont="1" applyBorder="1" applyAlignment="1">
      <alignment horizontal="right" vertical="top" wrapText="1"/>
    </xf>
    <xf numFmtId="4" fontId="28" fillId="0" borderId="3" xfId="38" applyNumberFormat="1" applyFont="1" applyBorder="1" applyAlignment="1">
      <alignment horizontal="right" vertical="top"/>
    </xf>
    <xf numFmtId="0" fontId="28" fillId="0" borderId="3" xfId="38" applyFont="1" applyBorder="1" applyAlignment="1">
      <alignment horizontal="center" vertical="top"/>
    </xf>
    <xf numFmtId="4" fontId="28" fillId="0" borderId="13" xfId="38" applyNumberFormat="1" applyFont="1" applyBorder="1" applyAlignment="1">
      <alignment horizontal="right" vertical="top"/>
    </xf>
    <xf numFmtId="49" fontId="25" fillId="0" borderId="5" xfId="38" applyNumberFormat="1" applyFont="1" applyBorder="1"/>
    <xf numFmtId="0" fontId="25" fillId="0" borderId="5" xfId="38" applyFont="1" applyBorder="1"/>
    <xf numFmtId="0" fontId="21" fillId="0" borderId="0" xfId="38" applyFont="1" applyAlignment="1">
      <alignment horizontal="right" vertical="top"/>
    </xf>
    <xf numFmtId="0" fontId="21" fillId="0" borderId="0" xfId="38" applyFont="1" applyAlignment="1">
      <alignment vertical="top"/>
    </xf>
    <xf numFmtId="0" fontId="21" fillId="0" borderId="0" xfId="38" applyFont="1" applyAlignment="1">
      <alignment vertical="top" wrapText="1"/>
    </xf>
    <xf numFmtId="0" fontId="23" fillId="0" borderId="0" xfId="38" applyFont="1" applyAlignment="1">
      <alignment horizontal="center" vertical="center"/>
    </xf>
    <xf numFmtId="0" fontId="28" fillId="0" borderId="0" xfId="38" applyFont="1" applyAlignment="1">
      <alignment vertical="top" wrapText="1"/>
    </xf>
    <xf numFmtId="0" fontId="25" fillId="0" borderId="0" xfId="38" applyFont="1"/>
    <xf numFmtId="0" fontId="13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29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/>
    </xf>
    <xf numFmtId="4" fontId="11" fillId="0" borderId="1" xfId="2" applyNumberFormat="1" applyFont="1" applyFill="1" applyBorder="1" applyAlignment="1">
      <alignment horizontal="center" vertical="center"/>
    </xf>
    <xf numFmtId="49" fontId="14" fillId="0" borderId="1" xfId="2" applyNumberFormat="1" applyFont="1" applyFill="1" applyBorder="1" applyAlignment="1">
      <alignment vertical="center" wrapText="1"/>
    </xf>
    <xf numFmtId="49" fontId="18" fillId="0" borderId="1" xfId="2" applyNumberFormat="1" applyFont="1" applyFill="1" applyBorder="1" applyAlignment="1">
      <alignment vertical="center" wrapText="1"/>
    </xf>
    <xf numFmtId="0" fontId="11" fillId="0" borderId="1" xfId="34" applyFont="1" applyFill="1" applyBorder="1" applyAlignment="1">
      <alignment horizontal="center" vertical="center" wrapText="1"/>
    </xf>
    <xf numFmtId="0" fontId="11" fillId="3" borderId="1" xfId="34" applyFont="1" applyFill="1" applyBorder="1" applyAlignment="1">
      <alignment horizontal="center" vertical="center" wrapText="1"/>
    </xf>
    <xf numFmtId="0" fontId="13" fillId="0" borderId="0" xfId="2" applyFont="1"/>
    <xf numFmtId="0" fontId="13" fillId="0" borderId="0" xfId="2" applyFont="1" applyAlignment="1">
      <alignment horizontal="center" vertical="center"/>
    </xf>
    <xf numFmtId="49" fontId="14" fillId="0" borderId="1" xfId="2" applyNumberFormat="1" applyFont="1" applyBorder="1" applyAlignment="1">
      <alignment vertical="center"/>
    </xf>
    <xf numFmtId="4" fontId="14" fillId="0" borderId="1" xfId="2" applyNumberFormat="1" applyFont="1" applyBorder="1" applyAlignment="1">
      <alignment vertical="center"/>
    </xf>
    <xf numFmtId="4" fontId="14" fillId="0" borderId="1" xfId="2" applyNumberFormat="1" applyFont="1" applyBorder="1"/>
    <xf numFmtId="0" fontId="14" fillId="3" borderId="1" xfId="2" applyFont="1" applyFill="1" applyBorder="1"/>
    <xf numFmtId="4" fontId="14" fillId="3" borderId="1" xfId="2" applyNumberFormat="1" applyFont="1" applyFill="1" applyBorder="1"/>
    <xf numFmtId="0" fontId="14" fillId="0" borderId="1" xfId="2" applyFont="1" applyBorder="1"/>
    <xf numFmtId="0" fontId="14" fillId="0" borderId="0" xfId="2" applyFont="1"/>
    <xf numFmtId="0" fontId="14" fillId="0" borderId="0" xfId="2" applyFont="1" applyAlignment="1">
      <alignment horizontal="center" vertical="center"/>
    </xf>
    <xf numFmtId="49" fontId="13" fillId="0" borderId="1" xfId="2" applyNumberFormat="1" applyFont="1" applyBorder="1" applyAlignment="1">
      <alignment horizontal="center" vertical="top"/>
    </xf>
    <xf numFmtId="49" fontId="13" fillId="0" borderId="1" xfId="2" applyNumberFormat="1" applyFont="1" applyBorder="1" applyAlignment="1">
      <alignment horizontal="left" vertical="top"/>
    </xf>
    <xf numFmtId="49" fontId="13" fillId="0" borderId="1" xfId="2" applyNumberFormat="1" applyFont="1" applyBorder="1" applyAlignment="1">
      <alignment vertical="top"/>
    </xf>
    <xf numFmtId="0" fontId="13" fillId="0" borderId="1" xfId="2" applyFont="1" applyBorder="1" applyAlignment="1">
      <alignment horizontal="center" vertical="top"/>
    </xf>
    <xf numFmtId="4" fontId="13" fillId="0" borderId="1" xfId="2" applyNumberFormat="1" applyFont="1" applyBorder="1" applyAlignment="1">
      <alignment horizontal="right" vertical="top"/>
    </xf>
    <xf numFmtId="4" fontId="13" fillId="0" borderId="1" xfId="2" applyNumberFormat="1" applyFont="1" applyBorder="1"/>
    <xf numFmtId="0" fontId="13" fillId="3" borderId="1" xfId="2" applyFont="1" applyFill="1" applyBorder="1"/>
    <xf numFmtId="4" fontId="13" fillId="3" borderId="1" xfId="2" applyNumberFormat="1" applyFont="1" applyFill="1" applyBorder="1"/>
    <xf numFmtId="0" fontId="17" fillId="3" borderId="1" xfId="2" applyFont="1" applyFill="1" applyBorder="1"/>
    <xf numFmtId="4" fontId="14" fillId="0" borderId="1" xfId="2" applyNumberFormat="1" applyFont="1" applyBorder="1" applyAlignment="1">
      <alignment horizontal="right" vertical="top"/>
    </xf>
    <xf numFmtId="49" fontId="29" fillId="0" borderId="1" xfId="2" applyNumberFormat="1" applyFont="1" applyBorder="1" applyAlignment="1">
      <alignment horizontal="center" vertical="top"/>
    </xf>
    <xf numFmtId="49" fontId="29" fillId="0" borderId="1" xfId="2" applyNumberFormat="1" applyFont="1" applyBorder="1" applyAlignment="1">
      <alignment horizontal="left" vertical="top"/>
    </xf>
    <xf numFmtId="49" fontId="29" fillId="0" borderId="1" xfId="2" applyNumberFormat="1" applyFont="1" applyBorder="1" applyAlignment="1">
      <alignment vertical="top"/>
    </xf>
    <xf numFmtId="0" fontId="29" fillId="0" borderId="1" xfId="2" applyFont="1" applyBorder="1" applyAlignment="1">
      <alignment horizontal="center" vertical="top"/>
    </xf>
    <xf numFmtId="4" fontId="29" fillId="0" borderId="1" xfId="2" applyNumberFormat="1" applyFont="1" applyBorder="1" applyAlignment="1">
      <alignment horizontal="right" vertical="top"/>
    </xf>
    <xf numFmtId="4" fontId="29" fillId="0" borderId="1" xfId="2" applyNumberFormat="1" applyFont="1" applyBorder="1"/>
    <xf numFmtId="0" fontId="19" fillId="3" borderId="1" xfId="2" applyFont="1" applyFill="1" applyBorder="1"/>
    <xf numFmtId="0" fontId="29" fillId="3" borderId="1" xfId="2" applyFont="1" applyFill="1" applyBorder="1"/>
    <xf numFmtId="4" fontId="29" fillId="3" borderId="1" xfId="2" applyNumberFormat="1" applyFont="1" applyFill="1" applyBorder="1"/>
    <xf numFmtId="0" fontId="29" fillId="0" borderId="0" xfId="2" applyFont="1"/>
    <xf numFmtId="0" fontId="29" fillId="0" borderId="0" xfId="2" applyFont="1" applyAlignment="1">
      <alignment horizontal="center" vertical="center"/>
    </xf>
    <xf numFmtId="0" fontId="13" fillId="2" borderId="0" xfId="2" applyFont="1" applyFill="1"/>
    <xf numFmtId="49" fontId="19" fillId="0" borderId="1" xfId="2" applyNumberFormat="1" applyFont="1" applyBorder="1" applyAlignment="1">
      <alignment horizontal="center" vertical="top"/>
    </xf>
    <xf numFmtId="49" fontId="19" fillId="0" borderId="1" xfId="2" applyNumberFormat="1" applyFont="1" applyBorder="1" applyAlignment="1">
      <alignment horizontal="left" vertical="top"/>
    </xf>
    <xf numFmtId="49" fontId="19" fillId="0" borderId="1" xfId="2" applyNumberFormat="1" applyFont="1" applyBorder="1" applyAlignment="1">
      <alignment vertical="top"/>
    </xf>
    <xf numFmtId="0" fontId="19" fillId="0" borderId="1" xfId="2" applyFont="1" applyBorder="1" applyAlignment="1">
      <alignment horizontal="center" vertical="top"/>
    </xf>
    <xf numFmtId="4" fontId="19" fillId="0" borderId="1" xfId="2" applyNumberFormat="1" applyFont="1" applyBorder="1" applyAlignment="1">
      <alignment horizontal="right" vertical="top"/>
    </xf>
    <xf numFmtId="4" fontId="19" fillId="0" borderId="1" xfId="2" applyNumberFormat="1" applyFont="1" applyBorder="1"/>
    <xf numFmtId="4" fontId="19" fillId="3" borderId="1" xfId="2" applyNumberFormat="1" applyFont="1" applyFill="1" applyBorder="1"/>
    <xf numFmtId="4" fontId="17" fillId="0" borderId="1" xfId="2" applyNumberFormat="1" applyFont="1" applyBorder="1"/>
    <xf numFmtId="0" fontId="19" fillId="0" borderId="0" xfId="2" applyFont="1"/>
    <xf numFmtId="0" fontId="19" fillId="0" borderId="0" xfId="2" applyFont="1" applyAlignment="1">
      <alignment horizontal="center" vertical="center"/>
    </xf>
    <xf numFmtId="49" fontId="17" fillId="0" borderId="1" xfId="2" applyNumberFormat="1" applyFont="1" applyBorder="1" applyAlignment="1">
      <alignment horizontal="center" vertical="top"/>
    </xf>
    <xf numFmtId="49" fontId="17" fillId="0" borderId="1" xfId="2" applyNumberFormat="1" applyFont="1" applyBorder="1" applyAlignment="1">
      <alignment horizontal="left" vertical="top"/>
    </xf>
    <xf numFmtId="49" fontId="17" fillId="0" borderId="1" xfId="2" applyNumberFormat="1" applyFont="1" applyBorder="1" applyAlignment="1">
      <alignment vertical="top"/>
    </xf>
    <xf numFmtId="0" fontId="17" fillId="0" borderId="1" xfId="2" applyFont="1" applyBorder="1" applyAlignment="1">
      <alignment horizontal="center" vertical="top"/>
    </xf>
    <xf numFmtId="4" fontId="17" fillId="0" borderId="1" xfId="2" applyNumberFormat="1" applyFont="1" applyBorder="1" applyAlignment="1">
      <alignment horizontal="right" vertical="top"/>
    </xf>
    <xf numFmtId="4" fontId="17" fillId="3" borderId="1" xfId="2" applyNumberFormat="1" applyFont="1" applyFill="1" applyBorder="1"/>
    <xf numFmtId="0" fontId="17" fillId="0" borderId="0" xfId="2" applyFont="1"/>
    <xf numFmtId="0" fontId="17" fillId="0" borderId="0" xfId="2" applyFont="1" applyAlignment="1">
      <alignment horizontal="center" vertical="center"/>
    </xf>
    <xf numFmtId="49" fontId="18" fillId="0" borderId="1" xfId="2" applyNumberFormat="1" applyFont="1" applyBorder="1" applyAlignment="1">
      <alignment vertical="center"/>
    </xf>
    <xf numFmtId="4" fontId="18" fillId="0" borderId="1" xfId="2" applyNumberFormat="1" applyFont="1" applyBorder="1" applyAlignment="1">
      <alignment horizontal="right" vertical="top"/>
    </xf>
    <xf numFmtId="4" fontId="18" fillId="0" borderId="1" xfId="2" applyNumberFormat="1" applyFont="1" applyBorder="1"/>
    <xf numFmtId="0" fontId="18" fillId="3" borderId="1" xfId="2" applyFont="1" applyFill="1" applyBorder="1"/>
    <xf numFmtId="0" fontId="18" fillId="0" borderId="0" xfId="2" applyFont="1"/>
    <xf numFmtId="0" fontId="18" fillId="0" borderId="0" xfId="2" applyFont="1" applyAlignment="1">
      <alignment horizontal="center" vertical="center"/>
    </xf>
    <xf numFmtId="4" fontId="12" fillId="0" borderId="2" xfId="2" applyNumberFormat="1" applyFont="1" applyBorder="1" applyAlignment="1">
      <alignment horizontal="right"/>
    </xf>
    <xf numFmtId="4" fontId="12" fillId="0" borderId="2" xfId="34" applyNumberFormat="1" applyFont="1" applyBorder="1" applyAlignment="1">
      <alignment horizontal="right" vertical="center"/>
    </xf>
    <xf numFmtId="4" fontId="12" fillId="0" borderId="2" xfId="34" applyNumberFormat="1" applyFont="1" applyBorder="1" applyAlignment="1">
      <alignment horizontal="center" vertical="center"/>
    </xf>
    <xf numFmtId="0" fontId="13" fillId="0" borderId="0" xfId="2" applyFont="1" applyAlignment="1">
      <alignment vertical="top"/>
    </xf>
    <xf numFmtId="4" fontId="12" fillId="0" borderId="1" xfId="2" applyNumberFormat="1" applyFont="1" applyBorder="1" applyAlignment="1">
      <alignment horizontal="right"/>
    </xf>
    <xf numFmtId="4" fontId="12" fillId="0" borderId="1" xfId="2" applyNumberFormat="1" applyFont="1" applyBorder="1" applyAlignment="1">
      <alignment horizontal="center" vertical="center"/>
    </xf>
    <xf numFmtId="49" fontId="13" fillId="0" borderId="0" xfId="2" applyNumberFormat="1" applyFont="1"/>
    <xf numFmtId="4" fontId="11" fillId="0" borderId="1" xfId="2" applyNumberFormat="1" applyFont="1" applyBorder="1" applyAlignment="1">
      <alignment horizontal="right"/>
    </xf>
    <xf numFmtId="4" fontId="11" fillId="0" borderId="1" xfId="2" applyNumberFormat="1" applyFont="1" applyBorder="1" applyAlignment="1">
      <alignment horizontal="center" vertical="center"/>
    </xf>
    <xf numFmtId="4" fontId="13" fillId="0" borderId="0" xfId="2" applyNumberFormat="1" applyFont="1"/>
    <xf numFmtId="4" fontId="13" fillId="0" borderId="0" xfId="2" applyNumberFormat="1" applyFont="1" applyFill="1" applyAlignment="1">
      <alignment horizontal="center" vertical="center"/>
    </xf>
    <xf numFmtId="0" fontId="17" fillId="0" borderId="1" xfId="2" applyFont="1" applyFill="1" applyBorder="1" applyAlignment="1">
      <alignment horizontal="center" vertical="center"/>
    </xf>
    <xf numFmtId="4" fontId="12" fillId="0" borderId="1" xfId="34" applyNumberFormat="1" applyFont="1" applyFill="1" applyBorder="1" applyAlignment="1">
      <alignment horizontal="center" vertical="center"/>
    </xf>
    <xf numFmtId="0" fontId="13" fillId="0" borderId="0" xfId="2" applyFont="1" applyFill="1" applyAlignment="1">
      <alignment vertical="center"/>
    </xf>
    <xf numFmtId="0" fontId="14" fillId="0" borderId="1" xfId="2" applyFont="1" applyFill="1" applyBorder="1" applyAlignment="1">
      <alignment vertical="center"/>
    </xf>
    <xf numFmtId="4" fontId="14" fillId="3" borderId="1" xfId="2" applyNumberFormat="1" applyFont="1" applyFill="1" applyBorder="1" applyAlignment="1">
      <alignment vertical="center"/>
    </xf>
    <xf numFmtId="0" fontId="14" fillId="0" borderId="0" xfId="2" applyFont="1" applyFill="1" applyAlignment="1">
      <alignment vertical="center"/>
    </xf>
    <xf numFmtId="49" fontId="13" fillId="0" borderId="1" xfId="2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left" vertical="center"/>
    </xf>
    <xf numFmtId="49" fontId="13" fillId="0" borderId="1" xfId="2" applyNumberFormat="1" applyFont="1" applyFill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/>
    </xf>
    <xf numFmtId="4" fontId="13" fillId="0" borderId="1" xfId="2" applyNumberFormat="1" applyFont="1" applyFill="1" applyBorder="1" applyAlignment="1">
      <alignment horizontal="right" vertical="center"/>
    </xf>
    <xf numFmtId="4" fontId="13" fillId="0" borderId="1" xfId="2" applyNumberFormat="1" applyFont="1" applyFill="1" applyBorder="1" applyAlignment="1">
      <alignment vertical="center"/>
    </xf>
    <xf numFmtId="0" fontId="13" fillId="3" borderId="1" xfId="2" applyFont="1" applyFill="1" applyBorder="1" applyAlignment="1">
      <alignment vertical="center"/>
    </xf>
    <xf numFmtId="4" fontId="13" fillId="3" borderId="1" xfId="2" applyNumberFormat="1" applyFont="1" applyFill="1" applyBorder="1" applyAlignment="1">
      <alignment vertical="center"/>
    </xf>
    <xf numFmtId="0" fontId="12" fillId="3" borderId="1" xfId="2" applyFont="1" applyFill="1" applyBorder="1" applyAlignment="1">
      <alignment vertical="center"/>
    </xf>
    <xf numFmtId="0" fontId="17" fillId="3" borderId="1" xfId="2" applyFont="1" applyFill="1" applyBorder="1" applyAlignment="1">
      <alignment vertical="center"/>
    </xf>
    <xf numFmtId="4" fontId="14" fillId="0" borderId="1" xfId="2" applyNumberFormat="1" applyFont="1" applyFill="1" applyBorder="1" applyAlignment="1">
      <alignment horizontal="right" vertical="center"/>
    </xf>
    <xf numFmtId="49" fontId="29" fillId="0" borderId="1" xfId="2" applyNumberFormat="1" applyFont="1" applyFill="1" applyBorder="1" applyAlignment="1">
      <alignment horizontal="center" vertical="center"/>
    </xf>
    <xf numFmtId="49" fontId="29" fillId="0" borderId="1" xfId="2" applyNumberFormat="1" applyFont="1" applyFill="1" applyBorder="1" applyAlignment="1">
      <alignment horizontal="left" vertical="center"/>
    </xf>
    <xf numFmtId="49" fontId="29" fillId="0" borderId="1" xfId="2" applyNumberFormat="1" applyFont="1" applyFill="1" applyBorder="1" applyAlignment="1">
      <alignment vertical="center" wrapText="1"/>
    </xf>
    <xf numFmtId="0" fontId="29" fillId="0" borderId="1" xfId="2" applyFont="1" applyFill="1" applyBorder="1" applyAlignment="1">
      <alignment horizontal="center" vertical="center"/>
    </xf>
    <xf numFmtId="4" fontId="29" fillId="0" borderId="1" xfId="2" applyNumberFormat="1" applyFont="1" applyFill="1" applyBorder="1" applyAlignment="1">
      <alignment horizontal="right" vertical="center"/>
    </xf>
    <xf numFmtId="4" fontId="29" fillId="0" borderId="1" xfId="2" applyNumberFormat="1" applyFont="1" applyFill="1" applyBorder="1" applyAlignment="1">
      <alignment vertical="center"/>
    </xf>
    <xf numFmtId="0" fontId="19" fillId="3" borderId="1" xfId="2" applyFont="1" applyFill="1" applyBorder="1" applyAlignment="1">
      <alignment vertical="center"/>
    </xf>
    <xf numFmtId="0" fontId="29" fillId="3" borderId="1" xfId="2" applyFont="1" applyFill="1" applyBorder="1" applyAlignment="1">
      <alignment vertical="center"/>
    </xf>
    <xf numFmtId="4" fontId="29" fillId="3" borderId="1" xfId="2" applyNumberFormat="1" applyFont="1" applyFill="1" applyBorder="1" applyAlignment="1">
      <alignment vertical="center"/>
    </xf>
    <xf numFmtId="0" fontId="29" fillId="0" borderId="0" xfId="2" applyFont="1" applyFill="1" applyAlignment="1">
      <alignment vertical="center"/>
    </xf>
    <xf numFmtId="49" fontId="19" fillId="0" borderId="1" xfId="2" applyNumberFormat="1" applyFont="1" applyFill="1" applyBorder="1" applyAlignment="1">
      <alignment horizontal="center" vertical="center"/>
    </xf>
    <xf numFmtId="49" fontId="19" fillId="0" borderId="1" xfId="2" applyNumberFormat="1" applyFont="1" applyFill="1" applyBorder="1" applyAlignment="1">
      <alignment horizontal="left" vertical="center"/>
    </xf>
    <xf numFmtId="49" fontId="19" fillId="0" borderId="1" xfId="2" applyNumberFormat="1" applyFont="1" applyFill="1" applyBorder="1" applyAlignment="1">
      <alignment vertical="center" wrapText="1"/>
    </xf>
    <xf numFmtId="0" fontId="19" fillId="0" borderId="1" xfId="2" applyFont="1" applyFill="1" applyBorder="1" applyAlignment="1">
      <alignment horizontal="center" vertical="center"/>
    </xf>
    <xf numFmtId="4" fontId="19" fillId="0" borderId="1" xfId="2" applyNumberFormat="1" applyFont="1" applyFill="1" applyBorder="1" applyAlignment="1">
      <alignment horizontal="right" vertical="center"/>
    </xf>
    <xf numFmtId="4" fontId="19" fillId="0" borderId="1" xfId="2" applyNumberFormat="1" applyFont="1" applyFill="1" applyBorder="1" applyAlignment="1">
      <alignment vertical="center"/>
    </xf>
    <xf numFmtId="4" fontId="19" fillId="3" borderId="1" xfId="2" applyNumberFormat="1" applyFont="1" applyFill="1" applyBorder="1" applyAlignment="1">
      <alignment vertical="center"/>
    </xf>
    <xf numFmtId="4" fontId="17" fillId="0" borderId="1" xfId="2" applyNumberFormat="1" applyFont="1" applyFill="1" applyBorder="1" applyAlignment="1">
      <alignment vertical="center"/>
    </xf>
    <xf numFmtId="0" fontId="19" fillId="0" borderId="0" xfId="2" applyFont="1" applyFill="1" applyAlignment="1">
      <alignment vertical="center"/>
    </xf>
    <xf numFmtId="173" fontId="29" fillId="3" borderId="1" xfId="2" applyNumberFormat="1" applyFont="1" applyFill="1" applyBorder="1" applyAlignment="1">
      <alignment vertical="center"/>
    </xf>
    <xf numFmtId="49" fontId="12" fillId="0" borderId="1" xfId="2" applyNumberFormat="1" applyFont="1" applyFill="1" applyBorder="1" applyAlignment="1">
      <alignment horizontal="center" vertical="center"/>
    </xf>
    <xf numFmtId="49" fontId="12" fillId="0" borderId="1" xfId="2" applyNumberFormat="1" applyFont="1" applyFill="1" applyBorder="1" applyAlignment="1">
      <alignment horizontal="left" vertical="center"/>
    </xf>
    <xf numFmtId="49" fontId="12" fillId="0" borderId="1" xfId="2" applyNumberFormat="1" applyFont="1" applyFill="1" applyBorder="1" applyAlignment="1">
      <alignment vertical="center" wrapText="1"/>
    </xf>
    <xf numFmtId="0" fontId="12" fillId="0" borderId="1" xfId="2" applyFont="1" applyFill="1" applyBorder="1" applyAlignment="1">
      <alignment horizontal="center" vertical="center"/>
    </xf>
    <xf numFmtId="4" fontId="12" fillId="0" borderId="1" xfId="2" applyNumberFormat="1" applyFont="1" applyFill="1" applyBorder="1" applyAlignment="1">
      <alignment horizontal="right" vertical="center"/>
    </xf>
    <xf numFmtId="4" fontId="12" fillId="0" borderId="1" xfId="2" applyNumberFormat="1" applyFont="1" applyFill="1" applyBorder="1" applyAlignment="1">
      <alignment vertical="center"/>
    </xf>
    <xf numFmtId="4" fontId="12" fillId="3" borderId="1" xfId="2" applyNumberFormat="1" applyFont="1" applyFill="1" applyBorder="1" applyAlignment="1">
      <alignment vertical="center"/>
    </xf>
    <xf numFmtId="0" fontId="17" fillId="0" borderId="0" xfId="2" applyFont="1" applyFill="1" applyAlignment="1">
      <alignment vertical="center"/>
    </xf>
    <xf numFmtId="49" fontId="30" fillId="0" borderId="1" xfId="2" applyNumberFormat="1" applyFont="1" applyFill="1" applyBorder="1" applyAlignment="1">
      <alignment horizontal="center" vertical="center"/>
    </xf>
    <xf numFmtId="49" fontId="30" fillId="0" borderId="1" xfId="2" applyNumberFormat="1" applyFont="1" applyFill="1" applyBorder="1" applyAlignment="1">
      <alignment horizontal="left" vertical="center"/>
    </xf>
    <xf numFmtId="49" fontId="30" fillId="0" borderId="1" xfId="2" applyNumberFormat="1" applyFont="1" applyFill="1" applyBorder="1" applyAlignment="1">
      <alignment vertical="center" wrapText="1"/>
    </xf>
    <xf numFmtId="0" fontId="30" fillId="0" borderId="1" xfId="2" applyFont="1" applyFill="1" applyBorder="1" applyAlignment="1">
      <alignment horizontal="center" vertical="center"/>
    </xf>
    <xf numFmtId="4" fontId="30" fillId="0" borderId="1" xfId="2" applyNumberFormat="1" applyFont="1" applyFill="1" applyBorder="1" applyAlignment="1">
      <alignment horizontal="right" vertical="center"/>
    </xf>
    <xf numFmtId="4" fontId="30" fillId="0" borderId="1" xfId="2" applyNumberFormat="1" applyFont="1" applyFill="1" applyBorder="1" applyAlignment="1">
      <alignment vertical="center"/>
    </xf>
    <xf numFmtId="0" fontId="30" fillId="3" borderId="1" xfId="2" applyFont="1" applyFill="1" applyBorder="1" applyAlignment="1">
      <alignment vertical="center"/>
    </xf>
    <xf numFmtId="4" fontId="30" fillId="3" borderId="1" xfId="2" applyNumberFormat="1" applyFont="1" applyFill="1" applyBorder="1" applyAlignment="1">
      <alignment vertical="center"/>
    </xf>
    <xf numFmtId="0" fontId="19" fillId="0" borderId="1" xfId="2" applyFont="1" applyFill="1" applyBorder="1" applyAlignment="1">
      <alignment vertical="center"/>
    </xf>
    <xf numFmtId="49" fontId="17" fillId="0" borderId="1" xfId="2" applyNumberFormat="1" applyFont="1" applyFill="1" applyBorder="1" applyAlignment="1">
      <alignment horizontal="center" vertical="center"/>
    </xf>
    <xf numFmtId="49" fontId="17" fillId="0" borderId="1" xfId="2" applyNumberFormat="1" applyFont="1" applyFill="1" applyBorder="1" applyAlignment="1">
      <alignment horizontal="left" vertical="center"/>
    </xf>
    <xf numFmtId="49" fontId="17" fillId="0" borderId="1" xfId="2" applyNumberFormat="1" applyFont="1" applyFill="1" applyBorder="1" applyAlignment="1">
      <alignment vertical="center" wrapText="1"/>
    </xf>
    <xf numFmtId="4" fontId="17" fillId="0" borderId="1" xfId="2" applyNumberFormat="1" applyFont="1" applyFill="1" applyBorder="1" applyAlignment="1">
      <alignment horizontal="right" vertical="center"/>
    </xf>
    <xf numFmtId="0" fontId="17" fillId="0" borderId="1" xfId="2" applyFont="1" applyFill="1" applyBorder="1" applyAlignment="1">
      <alignment vertical="center"/>
    </xf>
    <xf numFmtId="4" fontId="17" fillId="3" borderId="1" xfId="2" applyNumberFormat="1" applyFont="1" applyFill="1" applyBorder="1" applyAlignment="1">
      <alignment vertical="center"/>
    </xf>
    <xf numFmtId="4" fontId="18" fillId="0" borderId="1" xfId="2" applyNumberFormat="1" applyFont="1" applyFill="1" applyBorder="1" applyAlignment="1">
      <alignment horizontal="right" vertical="center"/>
    </xf>
    <xf numFmtId="4" fontId="18" fillId="0" borderId="1" xfId="2" applyNumberFormat="1" applyFont="1" applyFill="1" applyBorder="1" applyAlignment="1">
      <alignment vertical="center"/>
    </xf>
    <xf numFmtId="0" fontId="18" fillId="0" borderId="1" xfId="2" applyFont="1" applyFill="1" applyBorder="1" applyAlignment="1">
      <alignment vertical="center"/>
    </xf>
    <xf numFmtId="0" fontId="18" fillId="0" borderId="0" xfId="2" applyFont="1" applyFill="1" applyAlignment="1">
      <alignment vertical="center"/>
    </xf>
    <xf numFmtId="0" fontId="13" fillId="0" borderId="0" xfId="2" applyFont="1" applyFill="1" applyAlignment="1">
      <alignment vertical="center" wrapText="1"/>
    </xf>
    <xf numFmtId="4" fontId="12" fillId="0" borderId="2" xfId="2" applyNumberFormat="1" applyFont="1" applyFill="1" applyBorder="1" applyAlignment="1">
      <alignment horizontal="right" vertical="center"/>
    </xf>
    <xf numFmtId="49" fontId="13" fillId="0" borderId="0" xfId="2" applyNumberFormat="1" applyFont="1" applyFill="1" applyAlignment="1">
      <alignment vertical="center"/>
    </xf>
    <xf numFmtId="4" fontId="11" fillId="0" borderId="1" xfId="2" applyNumberFormat="1" applyFont="1" applyFill="1" applyBorder="1" applyAlignment="1">
      <alignment horizontal="right" vertical="center"/>
    </xf>
    <xf numFmtId="4" fontId="31" fillId="3" borderId="1" xfId="2" applyNumberFormat="1" applyFont="1" applyFill="1" applyBorder="1" applyAlignment="1">
      <alignment horizontal="right" vertical="center"/>
    </xf>
    <xf numFmtId="4" fontId="13" fillId="0" borderId="0" xfId="2" applyNumberFormat="1" applyFont="1" applyFill="1" applyAlignment="1">
      <alignment vertical="center"/>
    </xf>
    <xf numFmtId="0" fontId="18" fillId="0" borderId="1" xfId="2" applyFont="1" applyFill="1" applyBorder="1" applyAlignment="1">
      <alignment horizontal="center" vertical="center"/>
    </xf>
    <xf numFmtId="49" fontId="21" fillId="0" borderId="3" xfId="38" applyNumberFormat="1" applyFont="1" applyBorder="1" applyAlignment="1">
      <alignment horizontal="left" wrapText="1"/>
    </xf>
    <xf numFmtId="0" fontId="21" fillId="0" borderId="4" xfId="38" applyFont="1" applyBorder="1" applyAlignment="1">
      <alignment horizontal="left" wrapText="1"/>
    </xf>
    <xf numFmtId="49" fontId="21" fillId="0" borderId="0" xfId="38" applyNumberFormat="1" applyFont="1" applyAlignment="1">
      <alignment horizontal="left" vertical="top" wrapText="1"/>
    </xf>
    <xf numFmtId="0" fontId="21" fillId="0" borderId="0" xfId="38" applyFont="1" applyAlignment="1">
      <alignment horizontal="left" vertical="top" wrapText="1"/>
    </xf>
    <xf numFmtId="49" fontId="12" fillId="0" borderId="0" xfId="38" applyNumberFormat="1" applyFont="1" applyAlignment="1">
      <alignment horizontal="center" wrapText="1"/>
    </xf>
    <xf numFmtId="49" fontId="21" fillId="0" borderId="0" xfId="38" applyNumberFormat="1" applyFont="1" applyAlignment="1">
      <alignment horizontal="center" wrapText="1"/>
    </xf>
    <xf numFmtId="49" fontId="23" fillId="0" borderId="5" xfId="38" applyNumberFormat="1" applyFont="1" applyBorder="1" applyAlignment="1">
      <alignment horizontal="center" vertical="top"/>
    </xf>
    <xf numFmtId="49" fontId="24" fillId="0" borderId="0" xfId="38" applyNumberFormat="1" applyFont="1" applyAlignment="1">
      <alignment horizontal="center"/>
    </xf>
    <xf numFmtId="49" fontId="21" fillId="0" borderId="3" xfId="38" applyNumberFormat="1" applyFont="1" applyBorder="1" applyAlignment="1">
      <alignment horizontal="center" wrapText="1"/>
    </xf>
    <xf numFmtId="49" fontId="21" fillId="0" borderId="0" xfId="38" applyNumberFormat="1" applyFont="1" applyAlignment="1">
      <alignment horizontal="left" vertical="top"/>
    </xf>
    <xf numFmtId="0" fontId="21" fillId="0" borderId="4" xfId="38" applyFont="1" applyBorder="1" applyAlignment="1">
      <alignment horizontal="center"/>
    </xf>
    <xf numFmtId="49" fontId="25" fillId="0" borderId="1" xfId="38" applyNumberFormat="1" applyFont="1" applyBorder="1" applyAlignment="1">
      <alignment horizontal="center" vertical="center" wrapText="1"/>
    </xf>
    <xf numFmtId="0" fontId="25" fillId="0" borderId="1" xfId="38" applyFont="1" applyBorder="1" applyAlignment="1">
      <alignment horizontal="center" vertical="center" wrapText="1"/>
    </xf>
    <xf numFmtId="49" fontId="12" fillId="0" borderId="3" xfId="38" applyNumberFormat="1" applyFont="1" applyBorder="1" applyAlignment="1">
      <alignment horizontal="left" wrapText="1"/>
    </xf>
    <xf numFmtId="49" fontId="23" fillId="0" borderId="5" xfId="38" applyNumberFormat="1" applyFont="1" applyBorder="1" applyAlignment="1">
      <alignment horizontal="center"/>
    </xf>
    <xf numFmtId="49" fontId="21" fillId="0" borderId="3" xfId="38" applyNumberFormat="1" applyFont="1" applyBorder="1" applyAlignment="1">
      <alignment wrapText="1"/>
    </xf>
    <xf numFmtId="4" fontId="21" fillId="0" borderId="4" xfId="38" applyNumberFormat="1" applyFont="1" applyBorder="1" applyAlignment="1">
      <alignment horizontal="right"/>
    </xf>
    <xf numFmtId="0" fontId="25" fillId="0" borderId="0" xfId="38" applyFont="1" applyAlignment="1">
      <alignment horizontal="left" vertical="top" wrapText="1"/>
    </xf>
    <xf numFmtId="0" fontId="25" fillId="0" borderId="11" xfId="38" applyFont="1" applyBorder="1" applyAlignment="1">
      <alignment horizontal="left" vertical="top" wrapText="1"/>
    </xf>
    <xf numFmtId="49" fontId="25" fillId="0" borderId="0" xfId="38" applyNumberFormat="1" applyFont="1" applyAlignment="1">
      <alignment horizontal="left" vertical="top" wrapText="1"/>
    </xf>
    <xf numFmtId="0" fontId="25" fillId="0" borderId="1" xfId="38" applyFont="1" applyBorder="1" applyAlignment="1">
      <alignment horizontal="center" vertical="center"/>
    </xf>
    <xf numFmtId="49" fontId="27" fillId="0" borderId="6" xfId="38" applyNumberFormat="1" applyFont="1" applyBorder="1" applyAlignment="1">
      <alignment horizontal="left" vertical="center" wrapText="1"/>
    </xf>
    <xf numFmtId="49" fontId="27" fillId="0" borderId="4" xfId="38" applyNumberFormat="1" applyFont="1" applyBorder="1" applyAlignment="1">
      <alignment horizontal="left" vertical="center" wrapText="1"/>
    </xf>
    <xf numFmtId="49" fontId="27" fillId="0" borderId="7" xfId="38" applyNumberFormat="1" applyFont="1" applyBorder="1" applyAlignment="1">
      <alignment horizontal="left" vertical="center" wrapText="1"/>
    </xf>
    <xf numFmtId="49" fontId="28" fillId="0" borderId="6" xfId="38" applyNumberFormat="1" applyFont="1" applyBorder="1" applyAlignment="1">
      <alignment horizontal="left" vertical="center" wrapText="1"/>
    </xf>
    <xf numFmtId="49" fontId="28" fillId="0" borderId="4" xfId="38" applyNumberFormat="1" applyFont="1" applyBorder="1" applyAlignment="1">
      <alignment horizontal="left" vertical="center" wrapText="1"/>
    </xf>
    <xf numFmtId="49" fontId="28" fillId="0" borderId="7" xfId="38" applyNumberFormat="1" applyFont="1" applyBorder="1" applyAlignment="1">
      <alignment horizontal="left" vertical="center" wrapText="1"/>
    </xf>
    <xf numFmtId="49" fontId="28" fillId="0" borderId="5" xfId="38" applyNumberFormat="1" applyFont="1" applyBorder="1" applyAlignment="1">
      <alignment horizontal="left" vertical="top" wrapText="1"/>
    </xf>
    <xf numFmtId="49" fontId="25" fillId="0" borderId="11" xfId="38" applyNumberFormat="1" applyFont="1" applyBorder="1" applyAlignment="1">
      <alignment horizontal="left" vertical="top" wrapText="1"/>
    </xf>
    <xf numFmtId="49" fontId="25" fillId="0" borderId="5" xfId="38" applyNumberFormat="1" applyFont="1" applyBorder="1" applyAlignment="1">
      <alignment horizontal="left" vertical="top" wrapText="1"/>
    </xf>
    <xf numFmtId="49" fontId="28" fillId="0" borderId="0" xfId="38" applyNumberFormat="1" applyFont="1" applyAlignment="1">
      <alignment horizontal="left" vertical="top" wrapText="1"/>
    </xf>
    <xf numFmtId="49" fontId="13" fillId="0" borderId="0" xfId="38" applyNumberFormat="1" applyFont="1" applyAlignment="1">
      <alignment horizontal="left" vertical="top" wrapText="1"/>
    </xf>
    <xf numFmtId="49" fontId="14" fillId="0" borderId="0" xfId="38" applyNumberFormat="1" applyFont="1" applyAlignment="1">
      <alignment horizontal="left" vertical="top" wrapText="1"/>
    </xf>
    <xf numFmtId="0" fontId="23" fillId="0" borderId="5" xfId="38" applyFont="1" applyBorder="1" applyAlignment="1">
      <alignment horizontal="center" vertical="top"/>
    </xf>
    <xf numFmtId="49" fontId="14" fillId="0" borderId="3" xfId="38" applyNumberFormat="1" applyFont="1" applyBorder="1" applyAlignment="1">
      <alignment horizontal="left" vertical="top" wrapText="1"/>
    </xf>
    <xf numFmtId="49" fontId="28" fillId="0" borderId="3" xfId="38" applyNumberFormat="1" applyFont="1" applyBorder="1" applyAlignment="1">
      <alignment horizontal="left" vertical="top" wrapText="1"/>
    </xf>
    <xf numFmtId="49" fontId="21" fillId="0" borderId="3" xfId="38" applyNumberFormat="1" applyFont="1" applyBorder="1" applyAlignment="1">
      <alignment vertical="top" wrapText="1"/>
    </xf>
    <xf numFmtId="49" fontId="21" fillId="0" borderId="3" xfId="38" applyNumberFormat="1" applyFont="1" applyBorder="1" applyAlignment="1">
      <alignment horizontal="right" vertical="top" wrapText="1"/>
    </xf>
  </cellXfs>
  <cellStyles count="39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34D52939-A06F-4812-BC2C-375B8F9F4982}"/>
    <cellStyle name="Обычный 13" xfId="36" xr:uid="{DDB0B853-E297-4854-A6F1-FA3917EA881B}"/>
    <cellStyle name="Обычный 2" xfId="2" xr:uid="{00000000-0005-0000-0000-000008000000}"/>
    <cellStyle name="Обычный 2 2" xfId="4" xr:uid="{00000000-0005-0000-0000-000009000000}"/>
    <cellStyle name="Обычный 2 3" xfId="15" xr:uid="{00000000-0005-0000-0000-00000A000000}"/>
    <cellStyle name="Обычный 2 4" xfId="10" xr:uid="{00000000-0005-0000-0000-00000B000000}"/>
    <cellStyle name="Обычный 2 5" xfId="33" xr:uid="{00000000-0005-0000-0000-00000C000000}"/>
    <cellStyle name="Обычный 2 6" xfId="16" xr:uid="{00000000-0005-0000-0000-00000D000000}"/>
    <cellStyle name="Обычный 2 7" xfId="37" xr:uid="{7A424C6D-4A50-4877-BB1D-450FF19475FB}"/>
    <cellStyle name="Обычный 2 8" xfId="38" xr:uid="{7372925F-05D0-409D-BD75-FE71E1B110B5}"/>
    <cellStyle name="Обычный 29" xfId="9" xr:uid="{00000000-0005-0000-0000-00000E000000}"/>
    <cellStyle name="Обычный 3" xfId="3" xr:uid="{00000000-0005-0000-0000-00000F000000}"/>
    <cellStyle name="Обычный 3 2" xfId="5" xr:uid="{00000000-0005-0000-0000-000010000000}"/>
    <cellStyle name="Обычный 31 2" xfId="14" xr:uid="{00000000-0005-0000-0000-000011000000}"/>
    <cellStyle name="Обычный 4" xfId="1" xr:uid="{00000000-0005-0000-0000-000012000000}"/>
    <cellStyle name="Обычный 4 2" xfId="23" xr:uid="{00000000-0005-0000-0000-000013000000}"/>
    <cellStyle name="Обычный 4 2 2" xfId="35" xr:uid="{ABCDD777-D5E9-4A67-95DA-F3A1AB1B2718}"/>
    <cellStyle name="Обычный 5" xfId="24" xr:uid="{00000000-0005-0000-0000-000014000000}"/>
    <cellStyle name="Обычный 5 2" xfId="27" xr:uid="{00000000-0005-0000-0000-000015000000}"/>
    <cellStyle name="Обычный 6" xfId="7" xr:uid="{00000000-0005-0000-0000-000016000000}"/>
    <cellStyle name="Обычный 7" xfId="28" xr:uid="{00000000-0005-0000-0000-000017000000}"/>
    <cellStyle name="Обычный 8" xfId="29" xr:uid="{00000000-0005-0000-0000-000018000000}"/>
    <cellStyle name="Обычный 9" xfId="19" xr:uid="{00000000-0005-0000-0000-000019000000}"/>
    <cellStyle name="ПИР" xfId="25" xr:uid="{00000000-0005-0000-0000-00001A000000}"/>
    <cellStyle name="Титул" xfId="20" xr:uid="{00000000-0005-0000-0000-00001B000000}"/>
    <cellStyle name="Финансовый 2" xfId="6" xr:uid="{00000000-0005-0000-0000-00001D000000}"/>
    <cellStyle name="Финансовый 2 2" xfId="18" xr:uid="{00000000-0005-0000-0000-00001E000000}"/>
    <cellStyle name="Финансовый 2 3" xfId="31" xr:uid="{00000000-0005-0000-0000-00001F000000}"/>
    <cellStyle name="Финансовый 2 4" xfId="17" xr:uid="{00000000-0005-0000-0000-000020000000}"/>
    <cellStyle name="Финансовый 3" xfId="21" xr:uid="{00000000-0005-0000-0000-000021000000}"/>
    <cellStyle name="Хвост" xfId="26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D39A-A100-489A-9724-65868F223C8B}">
  <sheetPr>
    <pageSetUpPr fitToPage="1"/>
  </sheetPr>
  <dimension ref="A1:Q69"/>
  <sheetViews>
    <sheetView topLeftCell="A13" zoomScale="115" zoomScaleNormal="115" workbookViewId="0">
      <selection activeCell="O69" sqref="O69:P69"/>
    </sheetView>
  </sheetViews>
  <sheetFormatPr defaultColWidth="9.140625" defaultRowHeight="11.25" x14ac:dyDescent="0.2"/>
  <cols>
    <col min="1" max="1" width="9.140625" style="213" customWidth="1"/>
    <col min="2" max="2" width="11.140625" style="151" customWidth="1"/>
    <col min="3" max="3" width="61.140625" style="151" customWidth="1"/>
    <col min="4" max="4" width="8.5703125" style="151" customWidth="1"/>
    <col min="5" max="5" width="10.5703125" style="151" customWidth="1"/>
    <col min="6" max="7" width="12.7109375" style="216" customWidth="1"/>
    <col min="8" max="9" width="12.7109375" style="151" customWidth="1"/>
    <col min="10" max="10" width="12.7109375" style="216" customWidth="1"/>
    <col min="11" max="11" width="12.7109375" style="151" customWidth="1"/>
    <col min="12" max="14" width="9.140625" style="151"/>
    <col min="15" max="15" width="21" style="152" customWidth="1"/>
    <col min="16" max="16" width="15.42578125" style="152" customWidth="1"/>
    <col min="17" max="17" width="20.140625" style="152" customWidth="1"/>
    <col min="18" max="16384" width="9.140625" style="151"/>
  </cols>
  <sheetData>
    <row r="1" spans="1:17" ht="22.5" x14ac:dyDescent="0.2">
      <c r="A1" s="2" t="s">
        <v>0</v>
      </c>
      <c r="B1" s="3" t="s">
        <v>84</v>
      </c>
      <c r="C1" s="3" t="s">
        <v>83</v>
      </c>
      <c r="D1" s="1" t="s">
        <v>78</v>
      </c>
      <c r="E1" s="1" t="s">
        <v>79</v>
      </c>
      <c r="F1" s="4" t="s">
        <v>85</v>
      </c>
      <c r="G1" s="4" t="s">
        <v>94</v>
      </c>
      <c r="H1" s="150" t="s">
        <v>93</v>
      </c>
      <c r="I1" s="150" t="s">
        <v>88</v>
      </c>
      <c r="J1" s="6" t="s">
        <v>87</v>
      </c>
      <c r="K1" s="4" t="s">
        <v>86</v>
      </c>
    </row>
    <row r="2" spans="1:17" s="159" customFormat="1" x14ac:dyDescent="0.2">
      <c r="A2" s="153" t="s">
        <v>123</v>
      </c>
      <c r="B2" s="153"/>
      <c r="C2" s="153"/>
      <c r="D2" s="153"/>
      <c r="E2" s="153"/>
      <c r="F2" s="154"/>
      <c r="G2" s="155"/>
      <c r="H2" s="156"/>
      <c r="I2" s="156"/>
      <c r="J2" s="157"/>
      <c r="K2" s="158"/>
      <c r="O2" s="160"/>
      <c r="P2" s="160"/>
      <c r="Q2" s="160"/>
    </row>
    <row r="3" spans="1:17" s="159" customFormat="1" x14ac:dyDescent="0.2">
      <c r="A3" s="153" t="s">
        <v>119</v>
      </c>
      <c r="B3" s="153"/>
      <c r="C3" s="153"/>
      <c r="D3" s="153"/>
      <c r="E3" s="153"/>
      <c r="F3" s="154"/>
      <c r="G3" s="155"/>
      <c r="H3" s="156"/>
      <c r="I3" s="156"/>
      <c r="J3" s="157"/>
      <c r="K3" s="158"/>
      <c r="O3" s="160"/>
      <c r="P3" s="160"/>
      <c r="Q3" s="160"/>
    </row>
    <row r="4" spans="1:17" x14ac:dyDescent="0.2">
      <c r="A4" s="161" t="s">
        <v>1</v>
      </c>
      <c r="B4" s="162" t="s">
        <v>102</v>
      </c>
      <c r="C4" s="163" t="s">
        <v>103</v>
      </c>
      <c r="D4" s="161" t="s">
        <v>7</v>
      </c>
      <c r="E4" s="164">
        <v>2.7E-2</v>
      </c>
      <c r="F4" s="165">
        <f t="shared" ref="F4:F63" si="0">G4/E4</f>
        <v>59700.000000000007</v>
      </c>
      <c r="G4" s="166">
        <v>1611.9</v>
      </c>
      <c r="H4" s="167"/>
      <c r="I4" s="167">
        <f>37.17/1000</f>
        <v>3.7170000000000002E-2</v>
      </c>
      <c r="J4" s="168">
        <f>F4*I4</f>
        <v>2219.0490000000004</v>
      </c>
      <c r="K4" s="166">
        <f>J4-G4</f>
        <v>607.14900000000034</v>
      </c>
    </row>
    <row r="5" spans="1:17" x14ac:dyDescent="0.2">
      <c r="A5" s="161" t="s">
        <v>3</v>
      </c>
      <c r="B5" s="162" t="s">
        <v>89</v>
      </c>
      <c r="C5" s="163" t="s">
        <v>81</v>
      </c>
      <c r="D5" s="161" t="s">
        <v>7</v>
      </c>
      <c r="E5" s="164">
        <v>3.3000000000000002E-2</v>
      </c>
      <c r="F5" s="165">
        <f t="shared" si="0"/>
        <v>101620</v>
      </c>
      <c r="G5" s="166">
        <v>3353.46</v>
      </c>
      <c r="H5" s="167"/>
      <c r="I5" s="167">
        <f>33/1000</f>
        <v>3.3000000000000002E-2</v>
      </c>
      <c r="J5" s="168">
        <f t="shared" ref="J5:J63" si="1">F5*I5</f>
        <v>3353.46</v>
      </c>
      <c r="K5" s="166">
        <f t="shared" ref="K5:K63" si="2">J5-G5</f>
        <v>0</v>
      </c>
    </row>
    <row r="6" spans="1:17" x14ac:dyDescent="0.2">
      <c r="A6" s="161" t="s">
        <v>5</v>
      </c>
      <c r="B6" s="162" t="s">
        <v>124</v>
      </c>
      <c r="C6" s="163" t="s">
        <v>125</v>
      </c>
      <c r="D6" s="161" t="s">
        <v>7</v>
      </c>
      <c r="E6" s="164">
        <v>0.16800000000000001</v>
      </c>
      <c r="F6" s="165">
        <f t="shared" si="0"/>
        <v>66931.488095238092</v>
      </c>
      <c r="G6" s="166">
        <v>11244.49</v>
      </c>
      <c r="H6" s="167">
        <f>37.17/1000</f>
        <v>3.7170000000000002E-2</v>
      </c>
      <c r="I6" s="167">
        <f>E6</f>
        <v>0.16800000000000001</v>
      </c>
      <c r="J6" s="168">
        <f t="shared" si="1"/>
        <v>11244.49</v>
      </c>
      <c r="K6" s="166">
        <f t="shared" si="2"/>
        <v>0</v>
      </c>
    </row>
    <row r="7" spans="1:17" x14ac:dyDescent="0.2">
      <c r="A7" s="161" t="s">
        <v>6</v>
      </c>
      <c r="B7" s="162" t="s">
        <v>95</v>
      </c>
      <c r="C7" s="163" t="s">
        <v>96</v>
      </c>
      <c r="D7" s="161" t="s">
        <v>4</v>
      </c>
      <c r="E7" s="164">
        <v>0.02</v>
      </c>
      <c r="F7" s="165">
        <f t="shared" si="0"/>
        <v>165480.5</v>
      </c>
      <c r="G7" s="166">
        <v>3309.61</v>
      </c>
      <c r="H7" s="167">
        <f>0.76/100</f>
        <v>7.6E-3</v>
      </c>
      <c r="I7" s="167">
        <f>H7</f>
        <v>7.6E-3</v>
      </c>
      <c r="J7" s="168">
        <f t="shared" si="1"/>
        <v>1257.6518000000001</v>
      </c>
      <c r="K7" s="166">
        <f t="shared" si="2"/>
        <v>-2051.9582</v>
      </c>
    </row>
    <row r="8" spans="1:17" x14ac:dyDescent="0.2">
      <c r="A8" s="161" t="s">
        <v>8</v>
      </c>
      <c r="B8" s="162" t="s">
        <v>126</v>
      </c>
      <c r="C8" s="163" t="s">
        <v>127</v>
      </c>
      <c r="D8" s="161" t="s">
        <v>4</v>
      </c>
      <c r="E8" s="164">
        <v>1.6831</v>
      </c>
      <c r="F8" s="165">
        <f t="shared" si="0"/>
        <v>292102.56075099518</v>
      </c>
      <c r="G8" s="166">
        <v>491637.82</v>
      </c>
      <c r="H8" s="169">
        <f>(22.96+9.72+143.2+2.92)/100</f>
        <v>1.7879999999999998</v>
      </c>
      <c r="I8" s="167">
        <f>E8</f>
        <v>1.6831</v>
      </c>
      <c r="J8" s="168">
        <f t="shared" si="1"/>
        <v>491637.82</v>
      </c>
      <c r="K8" s="166">
        <f t="shared" si="2"/>
        <v>0</v>
      </c>
    </row>
    <row r="9" spans="1:17" x14ac:dyDescent="0.2">
      <c r="A9" s="161" t="s">
        <v>9</v>
      </c>
      <c r="B9" s="162" t="s">
        <v>128</v>
      </c>
      <c r="C9" s="163" t="s">
        <v>129</v>
      </c>
      <c r="D9" s="161" t="s">
        <v>4</v>
      </c>
      <c r="E9" s="164">
        <v>1.3690000000000001E-2</v>
      </c>
      <c r="F9" s="165">
        <f t="shared" si="0"/>
        <v>374348.42951059167</v>
      </c>
      <c r="G9" s="166">
        <v>5124.83</v>
      </c>
      <c r="H9" s="167">
        <f>H8-I8</f>
        <v>0.10489999999999977</v>
      </c>
      <c r="I9" s="167">
        <f>E9</f>
        <v>1.3690000000000001E-2</v>
      </c>
      <c r="J9" s="168">
        <f t="shared" si="1"/>
        <v>5124.83</v>
      </c>
      <c r="K9" s="166">
        <f t="shared" si="2"/>
        <v>0</v>
      </c>
    </row>
    <row r="10" spans="1:17" x14ac:dyDescent="0.2">
      <c r="A10" s="161" t="s">
        <v>10</v>
      </c>
      <c r="B10" s="162" t="s">
        <v>11</v>
      </c>
      <c r="C10" s="163" t="s">
        <v>12</v>
      </c>
      <c r="D10" s="161" t="s">
        <v>13</v>
      </c>
      <c r="E10" s="164">
        <v>33</v>
      </c>
      <c r="F10" s="165">
        <f t="shared" si="0"/>
        <v>1325.0209090909091</v>
      </c>
      <c r="G10" s="166">
        <v>43725.69</v>
      </c>
      <c r="H10" s="167"/>
      <c r="I10" s="167">
        <f>E10</f>
        <v>33</v>
      </c>
      <c r="J10" s="168">
        <f t="shared" si="1"/>
        <v>43725.69</v>
      </c>
      <c r="K10" s="166">
        <f t="shared" si="2"/>
        <v>0</v>
      </c>
    </row>
    <row r="11" spans="1:17" x14ac:dyDescent="0.2">
      <c r="A11" s="161" t="s">
        <v>14</v>
      </c>
      <c r="B11" s="162" t="s">
        <v>90</v>
      </c>
      <c r="C11" s="163" t="s">
        <v>82</v>
      </c>
      <c r="D11" s="161" t="s">
        <v>7</v>
      </c>
      <c r="E11" s="164">
        <v>0.36</v>
      </c>
      <c r="F11" s="165">
        <f t="shared" si="0"/>
        <v>13609.388888888891</v>
      </c>
      <c r="G11" s="166">
        <v>4899.38</v>
      </c>
      <c r="H11" s="167">
        <f>(22.22+15.71+142.15+30.24)/1000*0.95</f>
        <v>0.19980400000000004</v>
      </c>
      <c r="I11" s="167">
        <f>H11</f>
        <v>0.19980400000000004</v>
      </c>
      <c r="J11" s="168">
        <f t="shared" si="1"/>
        <v>2719.2103375555562</v>
      </c>
      <c r="K11" s="166">
        <f t="shared" si="2"/>
        <v>-2180.1696624444439</v>
      </c>
    </row>
    <row r="12" spans="1:17" x14ac:dyDescent="0.2">
      <c r="A12" s="161" t="s">
        <v>15</v>
      </c>
      <c r="B12" s="162" t="s">
        <v>91</v>
      </c>
      <c r="C12" s="163" t="s">
        <v>92</v>
      </c>
      <c r="D12" s="161" t="s">
        <v>4</v>
      </c>
      <c r="E12" s="164">
        <v>0.28000000000000003</v>
      </c>
      <c r="F12" s="165">
        <f t="shared" si="0"/>
        <v>83699.178571428565</v>
      </c>
      <c r="G12" s="166">
        <v>23435.77</v>
      </c>
      <c r="H12" s="167">
        <f>(22.22+15.71+142.15+30.24)/100*0.05+11.49/100</f>
        <v>0.22006000000000003</v>
      </c>
      <c r="I12" s="167">
        <f>H12</f>
        <v>0.22006000000000003</v>
      </c>
      <c r="J12" s="168">
        <f t="shared" si="1"/>
        <v>18418.841236428572</v>
      </c>
      <c r="K12" s="166">
        <f t="shared" si="2"/>
        <v>-5016.9287635714281</v>
      </c>
    </row>
    <row r="13" spans="1:17" x14ac:dyDescent="0.2">
      <c r="A13" s="161" t="s">
        <v>16</v>
      </c>
      <c r="B13" s="162" t="s">
        <v>130</v>
      </c>
      <c r="C13" s="163" t="s">
        <v>131</v>
      </c>
      <c r="D13" s="161" t="s">
        <v>13</v>
      </c>
      <c r="E13" s="164">
        <v>9</v>
      </c>
      <c r="F13" s="165">
        <f t="shared" si="0"/>
        <v>825.62888888888892</v>
      </c>
      <c r="G13" s="166">
        <v>7430.66</v>
      </c>
      <c r="H13" s="169">
        <v>11.49</v>
      </c>
      <c r="I13" s="167">
        <f>E13</f>
        <v>9</v>
      </c>
      <c r="J13" s="168">
        <f t="shared" si="1"/>
        <v>7430.66</v>
      </c>
      <c r="K13" s="166">
        <f t="shared" si="2"/>
        <v>0</v>
      </c>
    </row>
    <row r="14" spans="1:17" s="159" customFormat="1" x14ac:dyDescent="0.2">
      <c r="A14" s="153" t="s">
        <v>132</v>
      </c>
      <c r="B14" s="153"/>
      <c r="C14" s="153"/>
      <c r="D14" s="153"/>
      <c r="E14" s="153"/>
      <c r="F14" s="170"/>
      <c r="G14" s="155"/>
      <c r="H14" s="156"/>
      <c r="I14" s="156"/>
      <c r="J14" s="168"/>
      <c r="K14" s="166"/>
      <c r="O14" s="160"/>
      <c r="P14" s="160"/>
      <c r="Q14" s="160"/>
    </row>
    <row r="15" spans="1:17" x14ac:dyDescent="0.2">
      <c r="A15" s="161" t="s">
        <v>17</v>
      </c>
      <c r="B15" s="162" t="s">
        <v>66</v>
      </c>
      <c r="C15" s="163" t="s">
        <v>67</v>
      </c>
      <c r="D15" s="161" t="s">
        <v>13</v>
      </c>
      <c r="E15" s="164">
        <v>0.8</v>
      </c>
      <c r="F15" s="165">
        <f t="shared" si="0"/>
        <v>1133.75</v>
      </c>
      <c r="G15" s="166">
        <v>907</v>
      </c>
      <c r="H15" s="169">
        <v>9.7200000000000006</v>
      </c>
      <c r="I15" s="167">
        <f>E15</f>
        <v>0.8</v>
      </c>
      <c r="J15" s="168">
        <f t="shared" si="1"/>
        <v>907</v>
      </c>
      <c r="K15" s="166">
        <f t="shared" si="2"/>
        <v>0</v>
      </c>
    </row>
    <row r="16" spans="1:17" s="180" customFormat="1" x14ac:dyDescent="0.2">
      <c r="A16" s="171" t="s">
        <v>18</v>
      </c>
      <c r="B16" s="172" t="s">
        <v>130</v>
      </c>
      <c r="C16" s="173" t="s">
        <v>106</v>
      </c>
      <c r="D16" s="171" t="s">
        <v>13</v>
      </c>
      <c r="E16" s="174">
        <v>0.92</v>
      </c>
      <c r="F16" s="175">
        <f t="shared" si="0"/>
        <v>2685.5217391304345</v>
      </c>
      <c r="G16" s="176">
        <v>2470.6799999999998</v>
      </c>
      <c r="H16" s="177">
        <f>1.15*H15</f>
        <v>11.177999999999999</v>
      </c>
      <c r="I16" s="178">
        <f>E16</f>
        <v>0.92</v>
      </c>
      <c r="J16" s="179">
        <f t="shared" si="1"/>
        <v>2470.6799999999998</v>
      </c>
      <c r="K16" s="166">
        <f t="shared" si="2"/>
        <v>0</v>
      </c>
      <c r="O16" s="181"/>
      <c r="P16" s="181"/>
      <c r="Q16" s="181"/>
    </row>
    <row r="17" spans="1:17" x14ac:dyDescent="0.2">
      <c r="A17" s="161" t="s">
        <v>19</v>
      </c>
      <c r="B17" s="162" t="s">
        <v>133</v>
      </c>
      <c r="C17" s="163" t="s">
        <v>134</v>
      </c>
      <c r="D17" s="161" t="s">
        <v>110</v>
      </c>
      <c r="E17" s="164">
        <v>0.3</v>
      </c>
      <c r="F17" s="165">
        <f t="shared" si="0"/>
        <v>12745.7</v>
      </c>
      <c r="G17" s="166">
        <v>3823.71</v>
      </c>
      <c r="H17" s="167">
        <f>2.71/10</f>
        <v>0.27100000000000002</v>
      </c>
      <c r="I17" s="167">
        <f>H17</f>
        <v>0.27100000000000002</v>
      </c>
      <c r="J17" s="168">
        <f t="shared" si="1"/>
        <v>3454.0847000000003</v>
      </c>
      <c r="K17" s="166">
        <f t="shared" si="2"/>
        <v>-369.6252999999997</v>
      </c>
    </row>
    <row r="18" spans="1:17" s="180" customFormat="1" x14ac:dyDescent="0.2">
      <c r="A18" s="171" t="s">
        <v>20</v>
      </c>
      <c r="B18" s="172" t="s">
        <v>130</v>
      </c>
      <c r="C18" s="173" t="s">
        <v>131</v>
      </c>
      <c r="D18" s="171" t="s">
        <v>13</v>
      </c>
      <c r="E18" s="174">
        <v>3.3</v>
      </c>
      <c r="F18" s="175">
        <f t="shared" si="0"/>
        <v>825.61818181818182</v>
      </c>
      <c r="G18" s="176">
        <v>2724.54</v>
      </c>
      <c r="H18" s="178">
        <f>H17*10*1.1</f>
        <v>2.9810000000000003</v>
      </c>
      <c r="I18" s="178">
        <f>H18</f>
        <v>2.9810000000000003</v>
      </c>
      <c r="J18" s="179">
        <f t="shared" si="1"/>
        <v>2461.1678000000002</v>
      </c>
      <c r="K18" s="166">
        <f t="shared" si="2"/>
        <v>-263.37219999999979</v>
      </c>
      <c r="O18" s="181"/>
      <c r="P18" s="181"/>
      <c r="Q18" s="181"/>
    </row>
    <row r="19" spans="1:17" s="159" customFormat="1" x14ac:dyDescent="0.2">
      <c r="A19" s="153" t="s">
        <v>135</v>
      </c>
      <c r="B19" s="153"/>
      <c r="C19" s="153"/>
      <c r="D19" s="153"/>
      <c r="E19" s="153"/>
      <c r="F19" s="170"/>
      <c r="G19" s="155"/>
      <c r="H19" s="156"/>
      <c r="I19" s="156"/>
      <c r="J19" s="168">
        <f t="shared" si="1"/>
        <v>0</v>
      </c>
      <c r="K19" s="166">
        <f t="shared" si="2"/>
        <v>0</v>
      </c>
      <c r="O19" s="160"/>
      <c r="P19" s="160"/>
      <c r="Q19" s="160"/>
    </row>
    <row r="20" spans="1:17" x14ac:dyDescent="0.2">
      <c r="A20" s="161" t="s">
        <v>21</v>
      </c>
      <c r="B20" s="162" t="s">
        <v>136</v>
      </c>
      <c r="C20" s="163" t="s">
        <v>137</v>
      </c>
      <c r="D20" s="161" t="s">
        <v>2</v>
      </c>
      <c r="E20" s="164">
        <v>0.28999999999999998</v>
      </c>
      <c r="F20" s="165">
        <f t="shared" si="0"/>
        <v>48468.862068965522</v>
      </c>
      <c r="G20" s="166">
        <v>14055.97</v>
      </c>
      <c r="H20" s="167">
        <f>27.87/100</f>
        <v>0.2787</v>
      </c>
      <c r="I20" s="167">
        <f>H20</f>
        <v>0.2787</v>
      </c>
      <c r="J20" s="168">
        <f t="shared" si="1"/>
        <v>13508.27185862069</v>
      </c>
      <c r="K20" s="166">
        <f t="shared" si="2"/>
        <v>-547.69814137930916</v>
      </c>
    </row>
    <row r="21" spans="1:17" s="180" customFormat="1" x14ac:dyDescent="0.2">
      <c r="A21" s="171" t="s">
        <v>22</v>
      </c>
      <c r="B21" s="172" t="s">
        <v>138</v>
      </c>
      <c r="C21" s="173" t="s">
        <v>139</v>
      </c>
      <c r="D21" s="171" t="s">
        <v>80</v>
      </c>
      <c r="E21" s="174">
        <v>29</v>
      </c>
      <c r="F21" s="175">
        <f t="shared" si="0"/>
        <v>1942.6510344827586</v>
      </c>
      <c r="G21" s="176">
        <v>56336.88</v>
      </c>
      <c r="H21" s="178">
        <f>H20*100</f>
        <v>27.87</v>
      </c>
      <c r="I21" s="178">
        <f>H21</f>
        <v>27.87</v>
      </c>
      <c r="J21" s="179">
        <f t="shared" si="1"/>
        <v>54141.684331034485</v>
      </c>
      <c r="K21" s="166">
        <f t="shared" si="2"/>
        <v>-2195.1956689655126</v>
      </c>
      <c r="O21" s="181"/>
      <c r="P21" s="181"/>
      <c r="Q21" s="181"/>
    </row>
    <row r="22" spans="1:17" s="159" customFormat="1" x14ac:dyDescent="0.2">
      <c r="A22" s="153" t="s">
        <v>140</v>
      </c>
      <c r="B22" s="153"/>
      <c r="C22" s="153"/>
      <c r="D22" s="153"/>
      <c r="E22" s="153"/>
      <c r="F22" s="170"/>
      <c r="G22" s="155"/>
      <c r="H22" s="156"/>
      <c r="I22" s="156"/>
      <c r="J22" s="168"/>
      <c r="K22" s="166"/>
      <c r="O22" s="160"/>
      <c r="P22" s="160"/>
      <c r="Q22" s="160"/>
    </row>
    <row r="23" spans="1:17" x14ac:dyDescent="0.2">
      <c r="A23" s="161" t="s">
        <v>23</v>
      </c>
      <c r="B23" s="162" t="s">
        <v>141</v>
      </c>
      <c r="C23" s="163" t="s">
        <v>142</v>
      </c>
      <c r="D23" s="161" t="s">
        <v>110</v>
      </c>
      <c r="E23" s="164">
        <v>0.625</v>
      </c>
      <c r="F23" s="165">
        <f t="shared" si="0"/>
        <v>179293.21599999999</v>
      </c>
      <c r="G23" s="166">
        <v>112058.26</v>
      </c>
      <c r="H23" s="167">
        <f>E23-0.59/10</f>
        <v>0.56600000000000006</v>
      </c>
      <c r="I23" s="167">
        <f>H23</f>
        <v>0.56600000000000006</v>
      </c>
      <c r="J23" s="168">
        <f t="shared" si="1"/>
        <v>101479.96025600001</v>
      </c>
      <c r="K23" s="166">
        <f t="shared" si="2"/>
        <v>-10578.299743999989</v>
      </c>
      <c r="L23" s="182"/>
    </row>
    <row r="24" spans="1:17" s="191" customFormat="1" x14ac:dyDescent="0.2">
      <c r="A24" s="183" t="s">
        <v>24</v>
      </c>
      <c r="B24" s="184" t="s">
        <v>143</v>
      </c>
      <c r="C24" s="185" t="s">
        <v>144</v>
      </c>
      <c r="D24" s="183" t="s">
        <v>49</v>
      </c>
      <c r="E24" s="186">
        <v>1</v>
      </c>
      <c r="F24" s="187">
        <f t="shared" si="0"/>
        <v>7412.87</v>
      </c>
      <c r="G24" s="188">
        <v>7412.87</v>
      </c>
      <c r="H24" s="177">
        <v>0</v>
      </c>
      <c r="I24" s="177">
        <f>H24</f>
        <v>0</v>
      </c>
      <c r="J24" s="189">
        <f t="shared" si="1"/>
        <v>0</v>
      </c>
      <c r="K24" s="190">
        <f t="shared" si="2"/>
        <v>-7412.87</v>
      </c>
      <c r="O24" s="192"/>
      <c r="P24" s="192"/>
      <c r="Q24" s="192"/>
    </row>
    <row r="25" spans="1:17" s="180" customFormat="1" x14ac:dyDescent="0.2">
      <c r="A25" s="171" t="s">
        <v>25</v>
      </c>
      <c r="B25" s="172" t="s">
        <v>145</v>
      </c>
      <c r="C25" s="173" t="s">
        <v>146</v>
      </c>
      <c r="D25" s="171" t="s">
        <v>49</v>
      </c>
      <c r="E25" s="174">
        <v>1</v>
      </c>
      <c r="F25" s="175">
        <f t="shared" si="0"/>
        <v>7129.56</v>
      </c>
      <c r="G25" s="176">
        <v>7129.56</v>
      </c>
      <c r="H25" s="178">
        <v>1</v>
      </c>
      <c r="I25" s="178">
        <f>H25</f>
        <v>1</v>
      </c>
      <c r="J25" s="179">
        <f t="shared" si="1"/>
        <v>7129.56</v>
      </c>
      <c r="K25" s="166">
        <f t="shared" si="2"/>
        <v>0</v>
      </c>
      <c r="O25" s="181"/>
      <c r="P25" s="181"/>
      <c r="Q25" s="181"/>
    </row>
    <row r="26" spans="1:17" s="180" customFormat="1" x14ac:dyDescent="0.2">
      <c r="A26" s="171" t="s">
        <v>26</v>
      </c>
      <c r="B26" s="172" t="s">
        <v>147</v>
      </c>
      <c r="C26" s="173" t="s">
        <v>148</v>
      </c>
      <c r="D26" s="171" t="s">
        <v>49</v>
      </c>
      <c r="E26" s="174">
        <v>1</v>
      </c>
      <c r="F26" s="175">
        <f t="shared" si="0"/>
        <v>4845.82</v>
      </c>
      <c r="G26" s="176">
        <v>4845.82</v>
      </c>
      <c r="H26" s="178">
        <v>1</v>
      </c>
      <c r="I26" s="178">
        <f t="shared" ref="I26:I29" si="3">H26</f>
        <v>1</v>
      </c>
      <c r="J26" s="179">
        <f t="shared" si="1"/>
        <v>4845.82</v>
      </c>
      <c r="K26" s="166">
        <f t="shared" si="2"/>
        <v>0</v>
      </c>
      <c r="O26" s="181"/>
      <c r="P26" s="181"/>
      <c r="Q26" s="181"/>
    </row>
    <row r="27" spans="1:17" s="180" customFormat="1" x14ac:dyDescent="0.2">
      <c r="A27" s="171" t="s">
        <v>27</v>
      </c>
      <c r="B27" s="172" t="s">
        <v>149</v>
      </c>
      <c r="C27" s="173" t="s">
        <v>150</v>
      </c>
      <c r="D27" s="171" t="s">
        <v>49</v>
      </c>
      <c r="E27" s="174">
        <v>3</v>
      </c>
      <c r="F27" s="175">
        <f t="shared" si="0"/>
        <v>7353.4666666666672</v>
      </c>
      <c r="G27" s="176">
        <v>22060.400000000001</v>
      </c>
      <c r="H27" s="178">
        <v>3</v>
      </c>
      <c r="I27" s="178">
        <f t="shared" si="3"/>
        <v>3</v>
      </c>
      <c r="J27" s="179">
        <f t="shared" si="1"/>
        <v>22060.400000000001</v>
      </c>
      <c r="K27" s="166">
        <f t="shared" si="2"/>
        <v>0</v>
      </c>
      <c r="O27" s="181"/>
      <c r="P27" s="181"/>
      <c r="Q27" s="181"/>
    </row>
    <row r="28" spans="1:17" s="180" customFormat="1" x14ac:dyDescent="0.2">
      <c r="A28" s="171" t="s">
        <v>28</v>
      </c>
      <c r="B28" s="172" t="s">
        <v>151</v>
      </c>
      <c r="C28" s="173" t="s">
        <v>152</v>
      </c>
      <c r="D28" s="171" t="s">
        <v>49</v>
      </c>
      <c r="E28" s="174">
        <v>1</v>
      </c>
      <c r="F28" s="175">
        <f t="shared" si="0"/>
        <v>256.47000000000003</v>
      </c>
      <c r="G28" s="176">
        <v>256.47000000000003</v>
      </c>
      <c r="H28" s="178">
        <v>1</v>
      </c>
      <c r="I28" s="178">
        <f t="shared" si="3"/>
        <v>1</v>
      </c>
      <c r="J28" s="179">
        <f t="shared" si="1"/>
        <v>256.47000000000003</v>
      </c>
      <c r="K28" s="166">
        <f t="shared" si="2"/>
        <v>0</v>
      </c>
      <c r="O28" s="181"/>
      <c r="P28" s="181"/>
      <c r="Q28" s="181"/>
    </row>
    <row r="29" spans="1:17" s="180" customFormat="1" x14ac:dyDescent="0.2">
      <c r="A29" s="171" t="s">
        <v>29</v>
      </c>
      <c r="B29" s="172" t="s">
        <v>153</v>
      </c>
      <c r="C29" s="173" t="s">
        <v>154</v>
      </c>
      <c r="D29" s="171" t="s">
        <v>49</v>
      </c>
      <c r="E29" s="174">
        <v>1</v>
      </c>
      <c r="F29" s="175">
        <f t="shared" si="0"/>
        <v>4863.6899999999996</v>
      </c>
      <c r="G29" s="176">
        <v>4863.6899999999996</v>
      </c>
      <c r="H29" s="178">
        <v>1</v>
      </c>
      <c r="I29" s="178">
        <f t="shared" si="3"/>
        <v>1</v>
      </c>
      <c r="J29" s="179">
        <f t="shared" si="1"/>
        <v>4863.6899999999996</v>
      </c>
      <c r="K29" s="166">
        <f t="shared" si="2"/>
        <v>0</v>
      </c>
      <c r="O29" s="181"/>
      <c r="P29" s="181"/>
      <c r="Q29" s="181"/>
    </row>
    <row r="30" spans="1:17" s="180" customFormat="1" x14ac:dyDescent="0.2">
      <c r="A30" s="171" t="s">
        <v>30</v>
      </c>
      <c r="B30" s="172" t="s">
        <v>107</v>
      </c>
      <c r="C30" s="173" t="s">
        <v>108</v>
      </c>
      <c r="D30" s="171" t="s">
        <v>43</v>
      </c>
      <c r="E30" s="174">
        <v>2.682E-2</v>
      </c>
      <c r="F30" s="175">
        <f t="shared" si="0"/>
        <v>61778.150633855337</v>
      </c>
      <c r="G30" s="176">
        <v>1656.89</v>
      </c>
      <c r="H30" s="178">
        <f>(22.62+2.7)/1000</f>
        <v>2.5319999999999999E-2</v>
      </c>
      <c r="I30" s="178">
        <f>H30</f>
        <v>2.5319999999999999E-2</v>
      </c>
      <c r="J30" s="179">
        <f t="shared" si="1"/>
        <v>1564.2227740492172</v>
      </c>
      <c r="K30" s="166">
        <f t="shared" si="2"/>
        <v>-92.667225950782949</v>
      </c>
      <c r="O30" s="181"/>
      <c r="P30" s="181"/>
      <c r="Q30" s="181"/>
    </row>
    <row r="31" spans="1:17" s="180" customFormat="1" x14ac:dyDescent="0.2">
      <c r="A31" s="171" t="s">
        <v>31</v>
      </c>
      <c r="B31" s="172" t="s">
        <v>155</v>
      </c>
      <c r="C31" s="173" t="s">
        <v>156</v>
      </c>
      <c r="D31" s="171" t="s">
        <v>49</v>
      </c>
      <c r="E31" s="174">
        <v>1</v>
      </c>
      <c r="F31" s="175">
        <f t="shared" si="0"/>
        <v>2307.9699999999998</v>
      </c>
      <c r="G31" s="176">
        <v>2307.9699999999998</v>
      </c>
      <c r="H31" s="178">
        <v>1</v>
      </c>
      <c r="I31" s="178">
        <f>H31</f>
        <v>1</v>
      </c>
      <c r="J31" s="179">
        <f t="shared" si="1"/>
        <v>2307.9699999999998</v>
      </c>
      <c r="K31" s="166">
        <f t="shared" si="2"/>
        <v>0</v>
      </c>
      <c r="O31" s="181"/>
      <c r="P31" s="181"/>
      <c r="Q31" s="181"/>
    </row>
    <row r="32" spans="1:17" x14ac:dyDescent="0.2">
      <c r="A32" s="161" t="s">
        <v>32</v>
      </c>
      <c r="B32" s="162" t="s">
        <v>68</v>
      </c>
      <c r="C32" s="163" t="s">
        <v>69</v>
      </c>
      <c r="D32" s="161" t="s">
        <v>51</v>
      </c>
      <c r="E32" s="164">
        <v>0.375</v>
      </c>
      <c r="F32" s="165">
        <f t="shared" si="0"/>
        <v>29688.399999999998</v>
      </c>
      <c r="G32" s="166">
        <v>11133.15</v>
      </c>
      <c r="H32" s="169">
        <f>(3.14+30.4+24.2+21.06)/100</f>
        <v>0.78799999999999992</v>
      </c>
      <c r="I32" s="167">
        <f>E32</f>
        <v>0.375</v>
      </c>
      <c r="J32" s="168">
        <f t="shared" si="1"/>
        <v>11133.15</v>
      </c>
      <c r="K32" s="166">
        <f t="shared" si="2"/>
        <v>0</v>
      </c>
    </row>
    <row r="33" spans="1:17" s="180" customFormat="1" x14ac:dyDescent="0.2">
      <c r="A33" s="171" t="s">
        <v>33</v>
      </c>
      <c r="B33" s="172" t="s">
        <v>97</v>
      </c>
      <c r="C33" s="173" t="s">
        <v>157</v>
      </c>
      <c r="D33" s="171" t="s">
        <v>43</v>
      </c>
      <c r="E33" s="174">
        <v>7.4999999999999997E-2</v>
      </c>
      <c r="F33" s="175">
        <f t="shared" si="0"/>
        <v>176237.46666666667</v>
      </c>
      <c r="G33" s="176">
        <v>13217.81</v>
      </c>
      <c r="H33" s="178"/>
      <c r="I33" s="178">
        <f>E33</f>
        <v>7.4999999999999997E-2</v>
      </c>
      <c r="J33" s="179">
        <f t="shared" si="1"/>
        <v>13217.81</v>
      </c>
      <c r="K33" s="166">
        <f t="shared" si="2"/>
        <v>0</v>
      </c>
      <c r="O33" s="181"/>
      <c r="P33" s="181"/>
      <c r="Q33" s="181"/>
    </row>
    <row r="34" spans="1:17" s="180" customFormat="1" x14ac:dyDescent="0.2">
      <c r="A34" s="171" t="s">
        <v>34</v>
      </c>
      <c r="B34" s="172" t="s">
        <v>70</v>
      </c>
      <c r="C34" s="173" t="s">
        <v>71</v>
      </c>
      <c r="D34" s="171" t="s">
        <v>43</v>
      </c>
      <c r="E34" s="174">
        <v>1.2E-2</v>
      </c>
      <c r="F34" s="175">
        <f t="shared" si="0"/>
        <v>96988.333333333328</v>
      </c>
      <c r="G34" s="176">
        <v>1163.8599999999999</v>
      </c>
      <c r="H34" s="178"/>
      <c r="I34" s="178">
        <f>E34</f>
        <v>1.2E-2</v>
      </c>
      <c r="J34" s="179">
        <f t="shared" si="1"/>
        <v>1163.8599999999999</v>
      </c>
      <c r="K34" s="166">
        <f t="shared" si="2"/>
        <v>0</v>
      </c>
      <c r="O34" s="181"/>
      <c r="P34" s="181"/>
      <c r="Q34" s="181"/>
    </row>
    <row r="35" spans="1:17" s="199" customFormat="1" x14ac:dyDescent="0.2">
      <c r="A35" s="193" t="s">
        <v>35</v>
      </c>
      <c r="B35" s="194" t="s">
        <v>158</v>
      </c>
      <c r="C35" s="195" t="s">
        <v>159</v>
      </c>
      <c r="D35" s="193" t="s">
        <v>4</v>
      </c>
      <c r="E35" s="196">
        <v>5.0000000000000001E-3</v>
      </c>
      <c r="F35" s="197">
        <f t="shared" si="0"/>
        <v>1930093.9999999998</v>
      </c>
      <c r="G35" s="190">
        <v>9650.4699999999993</v>
      </c>
      <c r="H35" s="169">
        <v>0</v>
      </c>
      <c r="I35" s="169">
        <f>H35</f>
        <v>0</v>
      </c>
      <c r="J35" s="198">
        <f t="shared" si="1"/>
        <v>0</v>
      </c>
      <c r="K35" s="190">
        <f t="shared" si="2"/>
        <v>-9650.4699999999993</v>
      </c>
      <c r="O35" s="200"/>
      <c r="P35" s="200"/>
      <c r="Q35" s="200"/>
    </row>
    <row r="36" spans="1:17" s="191" customFormat="1" x14ac:dyDescent="0.2">
      <c r="A36" s="183" t="s">
        <v>36</v>
      </c>
      <c r="B36" s="184" t="s">
        <v>160</v>
      </c>
      <c r="C36" s="185" t="s">
        <v>161</v>
      </c>
      <c r="D36" s="183" t="s">
        <v>13</v>
      </c>
      <c r="E36" s="186">
        <v>0.50749999999999995</v>
      </c>
      <c r="F36" s="187">
        <f t="shared" si="0"/>
        <v>6940.9064039408877</v>
      </c>
      <c r="G36" s="188">
        <v>3522.51</v>
      </c>
      <c r="H36" s="177">
        <v>0</v>
      </c>
      <c r="I36" s="177">
        <f>H36</f>
        <v>0</v>
      </c>
      <c r="J36" s="189">
        <f t="shared" si="1"/>
        <v>0</v>
      </c>
      <c r="K36" s="190">
        <f t="shared" si="2"/>
        <v>-3522.51</v>
      </c>
      <c r="O36" s="192"/>
      <c r="P36" s="192"/>
      <c r="Q36" s="192"/>
    </row>
    <row r="37" spans="1:17" s="191" customFormat="1" x14ac:dyDescent="0.2">
      <c r="A37" s="183" t="s">
        <v>37</v>
      </c>
      <c r="B37" s="184" t="s">
        <v>162</v>
      </c>
      <c r="C37" s="185" t="s">
        <v>163</v>
      </c>
      <c r="D37" s="183" t="s">
        <v>43</v>
      </c>
      <c r="E37" s="186">
        <v>2.9000000000000001E-2</v>
      </c>
      <c r="F37" s="187">
        <f t="shared" si="0"/>
        <v>65395.517241379312</v>
      </c>
      <c r="G37" s="188">
        <v>1896.47</v>
      </c>
      <c r="H37" s="177">
        <v>0</v>
      </c>
      <c r="I37" s="177">
        <f>H37</f>
        <v>0</v>
      </c>
      <c r="J37" s="189">
        <f t="shared" si="1"/>
        <v>0</v>
      </c>
      <c r="K37" s="190">
        <f t="shared" si="2"/>
        <v>-1896.47</v>
      </c>
      <c r="O37" s="192"/>
      <c r="P37" s="192"/>
      <c r="Q37" s="192"/>
    </row>
    <row r="38" spans="1:17" s="199" customFormat="1" x14ac:dyDescent="0.2">
      <c r="A38" s="193" t="s">
        <v>38</v>
      </c>
      <c r="B38" s="194" t="s">
        <v>120</v>
      </c>
      <c r="C38" s="195" t="s">
        <v>121</v>
      </c>
      <c r="D38" s="193" t="s">
        <v>43</v>
      </c>
      <c r="E38" s="196">
        <v>1.14E-2</v>
      </c>
      <c r="F38" s="197">
        <f t="shared" si="0"/>
        <v>233056.14035087719</v>
      </c>
      <c r="G38" s="190">
        <v>2656.84</v>
      </c>
      <c r="H38" s="169">
        <v>0</v>
      </c>
      <c r="I38" s="177">
        <f t="shared" ref="I38:I47" si="4">H38</f>
        <v>0</v>
      </c>
      <c r="J38" s="198">
        <f t="shared" si="1"/>
        <v>0</v>
      </c>
      <c r="K38" s="190">
        <f t="shared" si="2"/>
        <v>-2656.84</v>
      </c>
      <c r="O38" s="200"/>
      <c r="P38" s="200"/>
      <c r="Q38" s="200"/>
    </row>
    <row r="39" spans="1:17" s="191" customFormat="1" x14ac:dyDescent="0.2">
      <c r="A39" s="183" t="s">
        <v>39</v>
      </c>
      <c r="B39" s="184" t="s">
        <v>164</v>
      </c>
      <c r="C39" s="185" t="s">
        <v>165</v>
      </c>
      <c r="D39" s="183" t="s">
        <v>43</v>
      </c>
      <c r="E39" s="186">
        <v>1.14E-2</v>
      </c>
      <c r="F39" s="187">
        <f t="shared" si="0"/>
        <v>55487.719298245611</v>
      </c>
      <c r="G39" s="188">
        <v>632.55999999999995</v>
      </c>
      <c r="H39" s="177">
        <v>0</v>
      </c>
      <c r="I39" s="177">
        <f t="shared" si="4"/>
        <v>0</v>
      </c>
      <c r="J39" s="189">
        <f t="shared" si="1"/>
        <v>0</v>
      </c>
      <c r="K39" s="190">
        <f t="shared" si="2"/>
        <v>-632.55999999999995</v>
      </c>
      <c r="O39" s="192"/>
      <c r="P39" s="192"/>
      <c r="Q39" s="192"/>
    </row>
    <row r="40" spans="1:17" s="199" customFormat="1" x14ac:dyDescent="0.2">
      <c r="A40" s="193" t="s">
        <v>40</v>
      </c>
      <c r="B40" s="194" t="s">
        <v>115</v>
      </c>
      <c r="C40" s="195" t="s">
        <v>116</v>
      </c>
      <c r="D40" s="193" t="s">
        <v>43</v>
      </c>
      <c r="E40" s="196">
        <v>3.7319999999999999E-2</v>
      </c>
      <c r="F40" s="197">
        <f t="shared" si="0"/>
        <v>28126.741693461954</v>
      </c>
      <c r="G40" s="190">
        <v>1049.69</v>
      </c>
      <c r="H40" s="169">
        <v>0</v>
      </c>
      <c r="I40" s="177">
        <f t="shared" si="4"/>
        <v>0</v>
      </c>
      <c r="J40" s="198">
        <f t="shared" si="1"/>
        <v>0</v>
      </c>
      <c r="K40" s="190">
        <f t="shared" si="2"/>
        <v>-1049.69</v>
      </c>
      <c r="O40" s="200"/>
      <c r="P40" s="200"/>
      <c r="Q40" s="200"/>
    </row>
    <row r="41" spans="1:17" s="191" customFormat="1" x14ac:dyDescent="0.2">
      <c r="A41" s="183" t="s">
        <v>41</v>
      </c>
      <c r="B41" s="184" t="s">
        <v>166</v>
      </c>
      <c r="C41" s="185" t="s">
        <v>167</v>
      </c>
      <c r="D41" s="183" t="s">
        <v>43</v>
      </c>
      <c r="E41" s="186">
        <v>1.38E-2</v>
      </c>
      <c r="F41" s="187">
        <f t="shared" si="0"/>
        <v>52377.536231884056</v>
      </c>
      <c r="G41" s="188">
        <v>722.81</v>
      </c>
      <c r="H41" s="177">
        <v>0</v>
      </c>
      <c r="I41" s="177">
        <f t="shared" si="4"/>
        <v>0</v>
      </c>
      <c r="J41" s="189">
        <f t="shared" si="1"/>
        <v>0</v>
      </c>
      <c r="K41" s="190">
        <f t="shared" si="2"/>
        <v>-722.81</v>
      </c>
      <c r="O41" s="192"/>
      <c r="P41" s="192"/>
      <c r="Q41" s="192"/>
    </row>
    <row r="42" spans="1:17" s="191" customFormat="1" x14ac:dyDescent="0.2">
      <c r="A42" s="183" t="s">
        <v>42</v>
      </c>
      <c r="B42" s="184" t="s">
        <v>168</v>
      </c>
      <c r="C42" s="185" t="s">
        <v>169</v>
      </c>
      <c r="D42" s="183" t="s">
        <v>43</v>
      </c>
      <c r="E42" s="186">
        <v>1.044E-2</v>
      </c>
      <c r="F42" s="187">
        <f t="shared" si="0"/>
        <v>60262.452107279692</v>
      </c>
      <c r="G42" s="188">
        <v>629.14</v>
      </c>
      <c r="H42" s="177">
        <v>0</v>
      </c>
      <c r="I42" s="177">
        <f t="shared" si="4"/>
        <v>0</v>
      </c>
      <c r="J42" s="189">
        <f t="shared" si="1"/>
        <v>0</v>
      </c>
      <c r="K42" s="190">
        <f t="shared" si="2"/>
        <v>-629.14</v>
      </c>
      <c r="O42" s="192"/>
      <c r="P42" s="192"/>
      <c r="Q42" s="192"/>
    </row>
    <row r="43" spans="1:17" s="191" customFormat="1" x14ac:dyDescent="0.2">
      <c r="A43" s="183" t="s">
        <v>44</v>
      </c>
      <c r="B43" s="184" t="s">
        <v>170</v>
      </c>
      <c r="C43" s="185" t="s">
        <v>171</v>
      </c>
      <c r="D43" s="183" t="s">
        <v>43</v>
      </c>
      <c r="E43" s="186">
        <v>1.308E-2</v>
      </c>
      <c r="F43" s="187">
        <f t="shared" si="0"/>
        <v>37605.504587155963</v>
      </c>
      <c r="G43" s="188">
        <v>491.88</v>
      </c>
      <c r="H43" s="177">
        <v>0</v>
      </c>
      <c r="I43" s="177">
        <f t="shared" si="4"/>
        <v>0</v>
      </c>
      <c r="J43" s="189">
        <f t="shared" si="1"/>
        <v>0</v>
      </c>
      <c r="K43" s="190">
        <f t="shared" si="2"/>
        <v>-491.88</v>
      </c>
      <c r="O43" s="192"/>
      <c r="P43" s="192"/>
      <c r="Q43" s="192"/>
    </row>
    <row r="44" spans="1:17" s="199" customFormat="1" x14ac:dyDescent="0.2">
      <c r="A44" s="193" t="s">
        <v>45</v>
      </c>
      <c r="B44" s="194" t="s">
        <v>120</v>
      </c>
      <c r="C44" s="195" t="s">
        <v>121</v>
      </c>
      <c r="D44" s="193" t="s">
        <v>43</v>
      </c>
      <c r="E44" s="196">
        <v>2.826E-2</v>
      </c>
      <c r="F44" s="197">
        <f t="shared" si="0"/>
        <v>233086.69497523</v>
      </c>
      <c r="G44" s="190">
        <v>6587.03</v>
      </c>
      <c r="H44" s="169">
        <v>0</v>
      </c>
      <c r="I44" s="177">
        <f t="shared" si="4"/>
        <v>0</v>
      </c>
      <c r="J44" s="198">
        <f t="shared" si="1"/>
        <v>0</v>
      </c>
      <c r="K44" s="190">
        <f t="shared" si="2"/>
        <v>-6587.03</v>
      </c>
      <c r="O44" s="200"/>
      <c r="P44" s="200"/>
      <c r="Q44" s="200"/>
    </row>
    <row r="45" spans="1:17" s="191" customFormat="1" x14ac:dyDescent="0.2">
      <c r="A45" s="183" t="s">
        <v>46</v>
      </c>
      <c r="B45" s="184" t="s">
        <v>111</v>
      </c>
      <c r="C45" s="185" t="s">
        <v>112</v>
      </c>
      <c r="D45" s="183" t="s">
        <v>43</v>
      </c>
      <c r="E45" s="186">
        <v>2.826E-2</v>
      </c>
      <c r="F45" s="187">
        <f t="shared" si="0"/>
        <v>54443.382873319177</v>
      </c>
      <c r="G45" s="188">
        <v>1538.57</v>
      </c>
      <c r="H45" s="177">
        <v>0</v>
      </c>
      <c r="I45" s="177">
        <f t="shared" si="4"/>
        <v>0</v>
      </c>
      <c r="J45" s="189">
        <f t="shared" si="1"/>
        <v>0</v>
      </c>
      <c r="K45" s="190">
        <f t="shared" si="2"/>
        <v>-1538.57</v>
      </c>
      <c r="O45" s="192"/>
      <c r="P45" s="192"/>
      <c r="Q45" s="192"/>
    </row>
    <row r="46" spans="1:17" s="199" customFormat="1" x14ac:dyDescent="0.2">
      <c r="A46" s="193" t="s">
        <v>47</v>
      </c>
      <c r="B46" s="194" t="s">
        <v>98</v>
      </c>
      <c r="C46" s="195" t="s">
        <v>99</v>
      </c>
      <c r="D46" s="193" t="s">
        <v>51</v>
      </c>
      <c r="E46" s="196">
        <v>0.03</v>
      </c>
      <c r="F46" s="197">
        <f t="shared" si="0"/>
        <v>15832.666666666668</v>
      </c>
      <c r="G46" s="190">
        <v>474.98</v>
      </c>
      <c r="H46" s="169">
        <v>0</v>
      </c>
      <c r="I46" s="177">
        <f t="shared" si="4"/>
        <v>0</v>
      </c>
      <c r="J46" s="198">
        <f t="shared" si="1"/>
        <v>0</v>
      </c>
      <c r="K46" s="190">
        <f t="shared" si="2"/>
        <v>-474.98</v>
      </c>
      <c r="O46" s="200"/>
      <c r="P46" s="200"/>
      <c r="Q46" s="200"/>
    </row>
    <row r="47" spans="1:17" s="199" customFormat="1" x14ac:dyDescent="0.2">
      <c r="A47" s="193" t="s">
        <v>48</v>
      </c>
      <c r="B47" s="194" t="s">
        <v>100</v>
      </c>
      <c r="C47" s="195" t="s">
        <v>109</v>
      </c>
      <c r="D47" s="193" t="s">
        <v>51</v>
      </c>
      <c r="E47" s="196">
        <v>0.03</v>
      </c>
      <c r="F47" s="197">
        <f t="shared" si="0"/>
        <v>37694.333333333336</v>
      </c>
      <c r="G47" s="190">
        <v>1130.83</v>
      </c>
      <c r="H47" s="169">
        <v>0</v>
      </c>
      <c r="I47" s="177">
        <f t="shared" si="4"/>
        <v>0</v>
      </c>
      <c r="J47" s="198">
        <f t="shared" si="1"/>
        <v>0</v>
      </c>
      <c r="K47" s="190">
        <f t="shared" si="2"/>
        <v>-1130.83</v>
      </c>
      <c r="O47" s="200"/>
      <c r="P47" s="200"/>
      <c r="Q47" s="200"/>
    </row>
    <row r="48" spans="1:17" s="205" customFormat="1" x14ac:dyDescent="0.2">
      <c r="A48" s="201" t="s">
        <v>172</v>
      </c>
      <c r="B48" s="201"/>
      <c r="C48" s="201"/>
      <c r="D48" s="201"/>
      <c r="E48" s="201"/>
      <c r="F48" s="202"/>
      <c r="G48" s="203"/>
      <c r="H48" s="204"/>
      <c r="I48" s="204"/>
      <c r="J48" s="198"/>
      <c r="K48" s="166"/>
      <c r="O48" s="206"/>
      <c r="P48" s="206"/>
      <c r="Q48" s="206"/>
    </row>
    <row r="49" spans="1:17" s="199" customFormat="1" x14ac:dyDescent="0.2">
      <c r="A49" s="193" t="s">
        <v>50</v>
      </c>
      <c r="B49" s="194" t="s">
        <v>102</v>
      </c>
      <c r="C49" s="195" t="s">
        <v>103</v>
      </c>
      <c r="D49" s="193" t="s">
        <v>7</v>
      </c>
      <c r="E49" s="196">
        <v>0.2</v>
      </c>
      <c r="F49" s="197">
        <f t="shared" si="0"/>
        <v>59701.649999999994</v>
      </c>
      <c r="G49" s="190">
        <v>11940.33</v>
      </c>
      <c r="H49" s="169">
        <v>0</v>
      </c>
      <c r="I49" s="169">
        <f>H49</f>
        <v>0</v>
      </c>
      <c r="J49" s="198">
        <f t="shared" si="1"/>
        <v>0</v>
      </c>
      <c r="K49" s="190">
        <f t="shared" si="2"/>
        <v>-11940.33</v>
      </c>
      <c r="O49" s="200"/>
      <c r="P49" s="200"/>
      <c r="Q49" s="200"/>
    </row>
    <row r="50" spans="1:17" s="199" customFormat="1" x14ac:dyDescent="0.2">
      <c r="A50" s="193" t="s">
        <v>52</v>
      </c>
      <c r="B50" s="194" t="s">
        <v>89</v>
      </c>
      <c r="C50" s="195" t="s">
        <v>81</v>
      </c>
      <c r="D50" s="193" t="s">
        <v>7</v>
      </c>
      <c r="E50" s="196">
        <v>5.0000000000000001E-3</v>
      </c>
      <c r="F50" s="197">
        <f t="shared" si="0"/>
        <v>101600</v>
      </c>
      <c r="G50" s="190">
        <v>508</v>
      </c>
      <c r="H50" s="169">
        <v>0</v>
      </c>
      <c r="I50" s="169">
        <f t="shared" ref="I50:I63" si="5">H50</f>
        <v>0</v>
      </c>
      <c r="J50" s="198">
        <f t="shared" si="1"/>
        <v>0</v>
      </c>
      <c r="K50" s="190">
        <f t="shared" si="2"/>
        <v>-508</v>
      </c>
      <c r="O50" s="200"/>
      <c r="P50" s="200"/>
      <c r="Q50" s="200"/>
    </row>
    <row r="51" spans="1:17" s="199" customFormat="1" x14ac:dyDescent="0.2">
      <c r="A51" s="193" t="s">
        <v>53</v>
      </c>
      <c r="B51" s="194" t="s">
        <v>104</v>
      </c>
      <c r="C51" s="195" t="s">
        <v>105</v>
      </c>
      <c r="D51" s="193" t="s">
        <v>4</v>
      </c>
      <c r="E51" s="196">
        <v>0.7</v>
      </c>
      <c r="F51" s="197">
        <f t="shared" si="0"/>
        <v>327508.47142857144</v>
      </c>
      <c r="G51" s="190">
        <v>229255.93</v>
      </c>
      <c r="H51" s="169">
        <v>0</v>
      </c>
      <c r="I51" s="169">
        <f t="shared" si="5"/>
        <v>0</v>
      </c>
      <c r="J51" s="198">
        <f t="shared" si="1"/>
        <v>0</v>
      </c>
      <c r="K51" s="190">
        <f t="shared" si="2"/>
        <v>-229255.93</v>
      </c>
      <c r="O51" s="200"/>
      <c r="P51" s="200"/>
      <c r="Q51" s="200"/>
    </row>
    <row r="52" spans="1:17" s="199" customFormat="1" x14ac:dyDescent="0.2">
      <c r="A52" s="193" t="s">
        <v>54</v>
      </c>
      <c r="B52" s="194" t="s">
        <v>11</v>
      </c>
      <c r="C52" s="195" t="s">
        <v>12</v>
      </c>
      <c r="D52" s="193" t="s">
        <v>13</v>
      </c>
      <c r="E52" s="196">
        <v>5</v>
      </c>
      <c r="F52" s="197">
        <f t="shared" si="0"/>
        <v>1325.02</v>
      </c>
      <c r="G52" s="190">
        <v>6625.1</v>
      </c>
      <c r="H52" s="169">
        <v>0</v>
      </c>
      <c r="I52" s="169">
        <f t="shared" si="5"/>
        <v>0</v>
      </c>
      <c r="J52" s="198">
        <f t="shared" si="1"/>
        <v>0</v>
      </c>
      <c r="K52" s="190">
        <f t="shared" si="2"/>
        <v>-6625.1</v>
      </c>
      <c r="O52" s="200"/>
      <c r="P52" s="200"/>
      <c r="Q52" s="200"/>
    </row>
    <row r="53" spans="1:17" s="199" customFormat="1" x14ac:dyDescent="0.2">
      <c r="A53" s="193" t="s">
        <v>55</v>
      </c>
      <c r="B53" s="194" t="s">
        <v>90</v>
      </c>
      <c r="C53" s="195" t="s">
        <v>82</v>
      </c>
      <c r="D53" s="193" t="s">
        <v>7</v>
      </c>
      <c r="E53" s="196">
        <v>0.25700000000000001</v>
      </c>
      <c r="F53" s="197">
        <f t="shared" si="0"/>
        <v>13608.63813229572</v>
      </c>
      <c r="G53" s="190">
        <v>3497.42</v>
      </c>
      <c r="H53" s="169">
        <v>0</v>
      </c>
      <c r="I53" s="169">
        <f t="shared" si="5"/>
        <v>0</v>
      </c>
      <c r="J53" s="198">
        <f t="shared" si="1"/>
        <v>0</v>
      </c>
      <c r="K53" s="190">
        <f t="shared" si="2"/>
        <v>-3497.42</v>
      </c>
      <c r="O53" s="200"/>
      <c r="P53" s="200"/>
      <c r="Q53" s="200"/>
    </row>
    <row r="54" spans="1:17" s="199" customFormat="1" x14ac:dyDescent="0.2">
      <c r="A54" s="193" t="s">
        <v>56</v>
      </c>
      <c r="B54" s="194" t="s">
        <v>91</v>
      </c>
      <c r="C54" s="195" t="s">
        <v>92</v>
      </c>
      <c r="D54" s="193" t="s">
        <v>4</v>
      </c>
      <c r="E54" s="196">
        <v>0.13</v>
      </c>
      <c r="F54" s="197">
        <f t="shared" si="0"/>
        <v>83701.846153846156</v>
      </c>
      <c r="G54" s="190">
        <v>10881.24</v>
      </c>
      <c r="H54" s="169">
        <v>0</v>
      </c>
      <c r="I54" s="169">
        <f t="shared" si="5"/>
        <v>0</v>
      </c>
      <c r="J54" s="198">
        <f t="shared" si="1"/>
        <v>0</v>
      </c>
      <c r="K54" s="190">
        <f t="shared" si="2"/>
        <v>-10881.24</v>
      </c>
      <c r="O54" s="200"/>
      <c r="P54" s="200"/>
      <c r="Q54" s="200"/>
    </row>
    <row r="55" spans="1:17" s="199" customFormat="1" x14ac:dyDescent="0.2">
      <c r="A55" s="193" t="s">
        <v>57</v>
      </c>
      <c r="B55" s="194" t="s">
        <v>173</v>
      </c>
      <c r="C55" s="195" t="s">
        <v>174</v>
      </c>
      <c r="D55" s="193" t="s">
        <v>2</v>
      </c>
      <c r="E55" s="196">
        <v>0.33</v>
      </c>
      <c r="F55" s="197">
        <f t="shared" si="0"/>
        <v>468932.45454545447</v>
      </c>
      <c r="G55" s="190">
        <v>154747.71</v>
      </c>
      <c r="H55" s="169">
        <v>0</v>
      </c>
      <c r="I55" s="169">
        <f t="shared" si="5"/>
        <v>0</v>
      </c>
      <c r="J55" s="198">
        <f t="shared" si="1"/>
        <v>0</v>
      </c>
      <c r="K55" s="190">
        <f t="shared" si="2"/>
        <v>-154747.71</v>
      </c>
      <c r="O55" s="200"/>
      <c r="P55" s="200"/>
      <c r="Q55" s="200"/>
    </row>
    <row r="56" spans="1:17" s="199" customFormat="1" x14ac:dyDescent="0.2">
      <c r="A56" s="193" t="s">
        <v>58</v>
      </c>
      <c r="B56" s="194" t="s">
        <v>175</v>
      </c>
      <c r="C56" s="195" t="s">
        <v>176</v>
      </c>
      <c r="D56" s="193" t="s">
        <v>13</v>
      </c>
      <c r="E56" s="196">
        <v>-0.33</v>
      </c>
      <c r="F56" s="197">
        <f t="shared" si="0"/>
        <v>7968.6060606060601</v>
      </c>
      <c r="G56" s="190">
        <v>-2629.64</v>
      </c>
      <c r="H56" s="169">
        <v>0</v>
      </c>
      <c r="I56" s="169">
        <f t="shared" si="5"/>
        <v>0</v>
      </c>
      <c r="J56" s="198">
        <f t="shared" si="1"/>
        <v>0</v>
      </c>
      <c r="K56" s="190">
        <f t="shared" si="2"/>
        <v>2629.64</v>
      </c>
      <c r="O56" s="200"/>
      <c r="P56" s="200"/>
      <c r="Q56" s="200"/>
    </row>
    <row r="57" spans="1:17" s="199" customFormat="1" x14ac:dyDescent="0.2">
      <c r="A57" s="193" t="s">
        <v>59</v>
      </c>
      <c r="B57" s="194" t="s">
        <v>177</v>
      </c>
      <c r="C57" s="195" t="s">
        <v>178</v>
      </c>
      <c r="D57" s="193" t="s">
        <v>49</v>
      </c>
      <c r="E57" s="196">
        <v>6</v>
      </c>
      <c r="F57" s="197">
        <f t="shared" si="0"/>
        <v>4502.1166666666668</v>
      </c>
      <c r="G57" s="190">
        <v>27012.7</v>
      </c>
      <c r="H57" s="169">
        <v>0</v>
      </c>
      <c r="I57" s="169">
        <f t="shared" si="5"/>
        <v>0</v>
      </c>
      <c r="J57" s="198">
        <f t="shared" si="1"/>
        <v>0</v>
      </c>
      <c r="K57" s="190">
        <f t="shared" si="2"/>
        <v>-27012.7</v>
      </c>
      <c r="O57" s="200"/>
      <c r="P57" s="200"/>
      <c r="Q57" s="200"/>
    </row>
    <row r="58" spans="1:17" s="199" customFormat="1" x14ac:dyDescent="0.2">
      <c r="A58" s="193" t="s">
        <v>60</v>
      </c>
      <c r="B58" s="194" t="s">
        <v>117</v>
      </c>
      <c r="C58" s="195" t="s">
        <v>118</v>
      </c>
      <c r="D58" s="193" t="s">
        <v>80</v>
      </c>
      <c r="E58" s="196">
        <v>33.33</v>
      </c>
      <c r="F58" s="197">
        <f t="shared" si="0"/>
        <v>4425.1683168316831</v>
      </c>
      <c r="G58" s="190">
        <v>147490.85999999999</v>
      </c>
      <c r="H58" s="169">
        <v>0</v>
      </c>
      <c r="I58" s="169">
        <f t="shared" si="5"/>
        <v>0</v>
      </c>
      <c r="J58" s="198">
        <f t="shared" si="1"/>
        <v>0</v>
      </c>
      <c r="K58" s="190">
        <f t="shared" si="2"/>
        <v>-147490.85999999999</v>
      </c>
      <c r="O58" s="200"/>
      <c r="P58" s="200"/>
      <c r="Q58" s="200"/>
    </row>
    <row r="59" spans="1:17" s="199" customFormat="1" x14ac:dyDescent="0.2">
      <c r="A59" s="193" t="s">
        <v>61</v>
      </c>
      <c r="B59" s="194" t="s">
        <v>113</v>
      </c>
      <c r="C59" s="195" t="s">
        <v>122</v>
      </c>
      <c r="D59" s="193" t="s">
        <v>114</v>
      </c>
      <c r="E59" s="196">
        <v>66</v>
      </c>
      <c r="F59" s="197">
        <f t="shared" si="0"/>
        <v>385.83318181818186</v>
      </c>
      <c r="G59" s="190">
        <v>25464.99</v>
      </c>
      <c r="H59" s="169">
        <v>0</v>
      </c>
      <c r="I59" s="169">
        <f t="shared" si="5"/>
        <v>0</v>
      </c>
      <c r="J59" s="198">
        <f t="shared" si="1"/>
        <v>0</v>
      </c>
      <c r="K59" s="190">
        <f t="shared" si="2"/>
        <v>-25464.99</v>
      </c>
      <c r="O59" s="200"/>
      <c r="P59" s="200"/>
      <c r="Q59" s="200"/>
    </row>
    <row r="60" spans="1:17" s="199" customFormat="1" x14ac:dyDescent="0.2">
      <c r="A60" s="193" t="s">
        <v>62</v>
      </c>
      <c r="B60" s="194" t="s">
        <v>179</v>
      </c>
      <c r="C60" s="195" t="s">
        <v>180</v>
      </c>
      <c r="D60" s="193" t="s">
        <v>101</v>
      </c>
      <c r="E60" s="196">
        <v>3.3000000000000002E-2</v>
      </c>
      <c r="F60" s="197">
        <f t="shared" si="0"/>
        <v>1147547.2727272727</v>
      </c>
      <c r="G60" s="190">
        <v>37869.06</v>
      </c>
      <c r="H60" s="169">
        <v>0</v>
      </c>
      <c r="I60" s="169">
        <f t="shared" si="5"/>
        <v>0</v>
      </c>
      <c r="J60" s="198">
        <f t="shared" si="1"/>
        <v>0</v>
      </c>
      <c r="K60" s="190">
        <f t="shared" si="2"/>
        <v>-37869.06</v>
      </c>
      <c r="O60" s="200"/>
      <c r="P60" s="200"/>
      <c r="Q60" s="200"/>
    </row>
    <row r="61" spans="1:17" s="199" customFormat="1" x14ac:dyDescent="0.2">
      <c r="A61" s="193" t="s">
        <v>63</v>
      </c>
      <c r="B61" s="194" t="s">
        <v>181</v>
      </c>
      <c r="C61" s="195" t="s">
        <v>182</v>
      </c>
      <c r="D61" s="193" t="s">
        <v>101</v>
      </c>
      <c r="E61" s="196">
        <v>3.3000000000000002E-2</v>
      </c>
      <c r="F61" s="197">
        <f t="shared" si="0"/>
        <v>210481.51515151514</v>
      </c>
      <c r="G61" s="190">
        <v>6945.89</v>
      </c>
      <c r="H61" s="169">
        <v>0</v>
      </c>
      <c r="I61" s="169">
        <f t="shared" si="5"/>
        <v>0</v>
      </c>
      <c r="J61" s="198">
        <f t="shared" si="1"/>
        <v>0</v>
      </c>
      <c r="K61" s="190">
        <f t="shared" si="2"/>
        <v>-6945.89</v>
      </c>
      <c r="O61" s="200"/>
      <c r="P61" s="200"/>
      <c r="Q61" s="200"/>
    </row>
    <row r="62" spans="1:17" s="199" customFormat="1" x14ac:dyDescent="0.2">
      <c r="A62" s="193" t="s">
        <v>64</v>
      </c>
      <c r="B62" s="194" t="s">
        <v>183</v>
      </c>
      <c r="C62" s="195" t="s">
        <v>184</v>
      </c>
      <c r="D62" s="193" t="s">
        <v>43</v>
      </c>
      <c r="E62" s="196">
        <v>0.46794000000000002</v>
      </c>
      <c r="F62" s="197">
        <f t="shared" si="0"/>
        <v>358896.31149292644</v>
      </c>
      <c r="G62" s="190">
        <v>167941.94</v>
      </c>
      <c r="H62" s="169">
        <v>0</v>
      </c>
      <c r="I62" s="169">
        <f t="shared" si="5"/>
        <v>0</v>
      </c>
      <c r="J62" s="198">
        <f t="shared" si="1"/>
        <v>0</v>
      </c>
      <c r="K62" s="190">
        <f t="shared" si="2"/>
        <v>-167941.94</v>
      </c>
      <c r="O62" s="200"/>
      <c r="P62" s="200"/>
      <c r="Q62" s="200"/>
    </row>
    <row r="63" spans="1:17" s="199" customFormat="1" x14ac:dyDescent="0.2">
      <c r="A63" s="193" t="s">
        <v>65</v>
      </c>
      <c r="B63" s="194" t="s">
        <v>185</v>
      </c>
      <c r="C63" s="195" t="s">
        <v>186</v>
      </c>
      <c r="D63" s="193" t="s">
        <v>13</v>
      </c>
      <c r="E63" s="196">
        <v>4</v>
      </c>
      <c r="F63" s="197">
        <f t="shared" si="0"/>
        <v>9007.3024999999998</v>
      </c>
      <c r="G63" s="190">
        <v>36029.21</v>
      </c>
      <c r="H63" s="169">
        <v>0</v>
      </c>
      <c r="I63" s="169">
        <f t="shared" si="5"/>
        <v>0</v>
      </c>
      <c r="J63" s="198">
        <f t="shared" si="1"/>
        <v>0</v>
      </c>
      <c r="K63" s="190">
        <f t="shared" si="2"/>
        <v>-36029.21</v>
      </c>
      <c r="O63" s="200" t="s">
        <v>376</v>
      </c>
      <c r="P63" s="200" t="s">
        <v>377</v>
      </c>
      <c r="Q63" s="200" t="s">
        <v>378</v>
      </c>
    </row>
    <row r="64" spans="1:17" x14ac:dyDescent="0.2">
      <c r="A64" s="151"/>
      <c r="F64" s="207" t="s">
        <v>72</v>
      </c>
      <c r="G64" s="208">
        <f>SUM(G4:G63)</f>
        <v>1758763.6599999997</v>
      </c>
      <c r="J64" s="208">
        <f>SUM(J4:J63)</f>
        <v>834097.50409368868</v>
      </c>
      <c r="K64" s="208">
        <f>SUM(K4:K63)</f>
        <v>-924666.15590631147</v>
      </c>
      <c r="O64" s="209">
        <f>SUM(G49:G63)</f>
        <v>863580.74</v>
      </c>
      <c r="P64" s="209">
        <f>SUM(G35:G47)</f>
        <v>30983.78</v>
      </c>
      <c r="Q64" s="209">
        <f>SUM(G4:G34)-SUM(J4:J34)</f>
        <v>30101.635906311451</v>
      </c>
    </row>
    <row r="65" spans="1:17" x14ac:dyDescent="0.2">
      <c r="A65" s="151"/>
      <c r="B65" s="210"/>
      <c r="D65" s="210"/>
      <c r="F65" s="211" t="s">
        <v>73</v>
      </c>
      <c r="G65" s="211">
        <f>G64*0.082+G64</f>
        <v>1902982.2801199998</v>
      </c>
      <c r="J65" s="211">
        <f>J64*0.082+J64</f>
        <v>902493.49942937121</v>
      </c>
      <c r="K65" s="211">
        <f>K64*0.082+K64</f>
        <v>-1000488.780690629</v>
      </c>
      <c r="O65" s="212">
        <f>O64*0.082+O64</f>
        <v>934394.36068000004</v>
      </c>
      <c r="P65" s="212">
        <f>P64*0.082+P64</f>
        <v>33524.449959999998</v>
      </c>
      <c r="Q65" s="212">
        <f>Q64*0.082+Q64</f>
        <v>32569.970050628988</v>
      </c>
    </row>
    <row r="66" spans="1:17" x14ac:dyDescent="0.2">
      <c r="F66" s="211" t="s">
        <v>74</v>
      </c>
      <c r="G66" s="211">
        <f>G65*0.024+G65</f>
        <v>1948653.8548428798</v>
      </c>
      <c r="J66" s="211">
        <f>J65*0.024+J65</f>
        <v>924153.34341567615</v>
      </c>
      <c r="K66" s="211">
        <f>K65*0.024+K65</f>
        <v>-1024500.5114272041</v>
      </c>
      <c r="O66" s="212">
        <f>O65*0.024+O65</f>
        <v>956819.82533632009</v>
      </c>
      <c r="P66" s="212">
        <f>P65*0.024+P65</f>
        <v>34329.036759039998</v>
      </c>
      <c r="Q66" s="212">
        <f>Q65*0.024+Q65</f>
        <v>33351.649331844084</v>
      </c>
    </row>
    <row r="67" spans="1:17" x14ac:dyDescent="0.2">
      <c r="F67" s="211" t="s">
        <v>75</v>
      </c>
      <c r="G67" s="211">
        <f>G66*1.05136042</f>
        <v>2048737.5352622292</v>
      </c>
      <c r="J67" s="211">
        <f>J66*1.05136042</f>
        <v>971618.24727790942</v>
      </c>
      <c r="K67" s="211">
        <f>K66*1.05136042</f>
        <v>-1077119.2879843202</v>
      </c>
      <c r="O67" s="212">
        <f>O66*1.05136042</f>
        <v>1005962.4934299201</v>
      </c>
      <c r="P67" s="212">
        <f>P66*1.05136042</f>
        <v>36092.190505179729</v>
      </c>
      <c r="Q67" s="212">
        <f>Q66*1.05136042</f>
        <v>35064.604049220317</v>
      </c>
    </row>
    <row r="68" spans="1:17" x14ac:dyDescent="0.2">
      <c r="F68" s="211" t="s">
        <v>76</v>
      </c>
      <c r="G68" s="211">
        <f>G67*0.2</f>
        <v>409747.50705244584</v>
      </c>
      <c r="J68" s="211">
        <f>J67*0.2</f>
        <v>194323.64945558191</v>
      </c>
      <c r="K68" s="211">
        <f>K67*0.2</f>
        <v>-215423.85759686405</v>
      </c>
      <c r="O68" s="212">
        <f>O67*0.2</f>
        <v>201192.49868598403</v>
      </c>
      <c r="P68" s="212">
        <f>P67*0.2</f>
        <v>7218.4381010359466</v>
      </c>
      <c r="Q68" s="212">
        <f>Q67*0.2</f>
        <v>7012.920809844064</v>
      </c>
    </row>
    <row r="69" spans="1:17" x14ac:dyDescent="0.2">
      <c r="F69" s="214" t="s">
        <v>77</v>
      </c>
      <c r="G69" s="214">
        <f>G67+G68</f>
        <v>2458485.0423146752</v>
      </c>
      <c r="J69" s="214">
        <f>J67+J68</f>
        <v>1165941.8967334912</v>
      </c>
      <c r="K69" s="214">
        <f>K67+K68</f>
        <v>-1292543.1455811842</v>
      </c>
      <c r="O69" s="215">
        <f>O67+O68</f>
        <v>1207154.9921159041</v>
      </c>
      <c r="P69" s="215">
        <f>P67+P68</f>
        <v>43310.628606215672</v>
      </c>
      <c r="Q69" s="215">
        <f>Q67+Q68</f>
        <v>42077.524859064382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540C-52A3-47EF-869B-227E9A505002}">
  <sheetPr>
    <pageSetUpPr fitToPage="1"/>
  </sheetPr>
  <dimension ref="A1:AZ592"/>
  <sheetViews>
    <sheetView topLeftCell="A118" workbookViewId="0">
      <selection activeCell="C132" sqref="C132:N132"/>
    </sheetView>
  </sheetViews>
  <sheetFormatPr defaultColWidth="9.140625" defaultRowHeight="11.25" customHeight="1" x14ac:dyDescent="0.2"/>
  <cols>
    <col min="1" max="1" width="9.140625" style="25" customWidth="1"/>
    <col min="2" max="2" width="20.140625" style="138" customWidth="1"/>
    <col min="3" max="3" width="13.42578125" style="138" customWidth="1"/>
    <col min="4" max="4" width="12.85546875" style="138" customWidth="1"/>
    <col min="5" max="5" width="13.28515625" style="138" customWidth="1"/>
    <col min="6" max="6" width="8.5703125" style="138" customWidth="1"/>
    <col min="7" max="7" width="10.5703125" style="138" customWidth="1"/>
    <col min="8" max="8" width="8.42578125" style="138" customWidth="1"/>
    <col min="9" max="9" width="13" style="138" customWidth="1"/>
    <col min="10" max="10" width="12.42578125" style="138" customWidth="1"/>
    <col min="11" max="11" width="8.5703125" style="138" customWidth="1"/>
    <col min="12" max="12" width="12.85546875" style="138" customWidth="1"/>
    <col min="13" max="13" width="7.42578125" style="138" customWidth="1"/>
    <col min="14" max="14" width="13.42578125" style="138" customWidth="1"/>
    <col min="15" max="15" width="14.5703125" style="138" hidden="1" customWidth="1"/>
    <col min="16" max="16" width="78.28515625" style="138" hidden="1" customWidth="1"/>
    <col min="17" max="17" width="73.7109375" style="138" hidden="1" customWidth="1"/>
    <col min="18" max="21" width="9.140625" style="138"/>
    <col min="22" max="27" width="86.7109375" style="58" hidden="1" customWidth="1"/>
    <col min="28" max="30" width="164.140625" style="58" hidden="1" customWidth="1"/>
    <col min="31" max="31" width="34.7109375" style="58" hidden="1" customWidth="1"/>
    <col min="32" max="33" width="164.140625" style="58" hidden="1" customWidth="1"/>
    <col min="34" max="34" width="39.5703125" style="58" hidden="1" customWidth="1"/>
    <col min="35" max="36" width="134.85546875" style="58" hidden="1" customWidth="1"/>
    <col min="37" max="40" width="39.5703125" style="58" hidden="1" customWidth="1"/>
    <col min="41" max="42" width="134.85546875" style="58" hidden="1" customWidth="1"/>
    <col min="43" max="48" width="101.140625" style="58" hidden="1" customWidth="1"/>
    <col min="49" max="49" width="58.7109375" style="58" hidden="1" customWidth="1"/>
    <col min="50" max="50" width="55.28515625" style="58" hidden="1" customWidth="1"/>
    <col min="51" max="51" width="58.7109375" style="58" hidden="1" customWidth="1"/>
    <col min="52" max="52" width="55.28515625" style="58" hidden="1" customWidth="1"/>
    <col min="53" max="16384" width="9.140625" style="138"/>
  </cols>
  <sheetData>
    <row r="1" spans="1:29" s="10" customFormat="1" ht="15" x14ac:dyDescent="0.25">
      <c r="N1" s="11" t="s">
        <v>187</v>
      </c>
    </row>
    <row r="2" spans="1:29" s="10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 t="s">
        <v>188</v>
      </c>
    </row>
    <row r="3" spans="1:29" s="10" customFormat="1" ht="6.75" customHeight="1" x14ac:dyDescent="0.25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1"/>
    </row>
    <row r="4" spans="1:29" s="10" customFormat="1" ht="2.25" customHeight="1" x14ac:dyDescent="0.25">
      <c r="A4" s="15"/>
      <c r="B4" s="16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9" s="10" customFormat="1" ht="11.25" customHeight="1" x14ac:dyDescent="0.25">
      <c r="A5" s="15" t="s">
        <v>189</v>
      </c>
      <c r="B5" s="16"/>
      <c r="C5" s="12"/>
      <c r="E5" s="12"/>
      <c r="F5" s="12"/>
      <c r="G5" s="289" t="s">
        <v>190</v>
      </c>
      <c r="H5" s="289"/>
      <c r="I5" s="289"/>
      <c r="J5" s="289"/>
      <c r="K5" s="289"/>
      <c r="L5" s="289"/>
      <c r="M5" s="289"/>
      <c r="N5" s="289"/>
    </row>
    <row r="6" spans="1:29" s="10" customFormat="1" ht="56.25" customHeight="1" x14ac:dyDescent="0.25">
      <c r="A6" s="15" t="s">
        <v>191</v>
      </c>
      <c r="B6" s="16"/>
      <c r="C6" s="12"/>
      <c r="E6" s="17"/>
      <c r="F6" s="17"/>
      <c r="G6" s="290" t="s">
        <v>192</v>
      </c>
      <c r="H6" s="290"/>
      <c r="I6" s="290"/>
      <c r="J6" s="290"/>
      <c r="K6" s="290"/>
      <c r="L6" s="290"/>
      <c r="M6" s="290"/>
      <c r="N6" s="290"/>
      <c r="V6" s="18" t="s">
        <v>192</v>
      </c>
    </row>
    <row r="7" spans="1:29" s="10" customFormat="1" ht="45" customHeight="1" x14ac:dyDescent="0.25">
      <c r="A7" s="291" t="s">
        <v>193</v>
      </c>
      <c r="B7" s="291"/>
      <c r="C7" s="291"/>
      <c r="D7" s="291"/>
      <c r="E7" s="291"/>
      <c r="F7" s="291"/>
      <c r="G7" s="290" t="s">
        <v>194</v>
      </c>
      <c r="H7" s="290"/>
      <c r="I7" s="290"/>
      <c r="J7" s="290"/>
      <c r="K7" s="290"/>
      <c r="L7" s="290"/>
      <c r="M7" s="290"/>
      <c r="N7" s="290"/>
      <c r="P7" s="19" t="s">
        <v>193</v>
      </c>
      <c r="Q7" s="19" t="s">
        <v>194</v>
      </c>
      <c r="R7" s="20"/>
      <c r="S7" s="20"/>
      <c r="T7" s="20"/>
      <c r="U7" s="20"/>
      <c r="W7" s="18" t="s">
        <v>194</v>
      </c>
    </row>
    <row r="8" spans="1:29" s="10" customFormat="1" ht="67.5" customHeight="1" x14ac:dyDescent="0.25">
      <c r="A8" s="292" t="s">
        <v>195</v>
      </c>
      <c r="B8" s="292"/>
      <c r="C8" s="292"/>
      <c r="D8" s="292"/>
      <c r="E8" s="292"/>
      <c r="F8" s="292"/>
      <c r="G8" s="290"/>
      <c r="H8" s="290"/>
      <c r="I8" s="290"/>
      <c r="J8" s="290"/>
      <c r="K8" s="290"/>
      <c r="L8" s="290"/>
      <c r="M8" s="290"/>
      <c r="N8" s="290"/>
      <c r="P8" s="19" t="s">
        <v>196</v>
      </c>
      <c r="Q8" s="19"/>
      <c r="R8" s="20"/>
      <c r="S8" s="20"/>
      <c r="T8" s="20"/>
      <c r="U8" s="20"/>
      <c r="X8" s="18" t="s">
        <v>197</v>
      </c>
    </row>
    <row r="9" spans="1:29" s="10" customFormat="1" ht="33.75" customHeight="1" x14ac:dyDescent="0.25">
      <c r="A9" s="291" t="s">
        <v>198</v>
      </c>
      <c r="B9" s="291"/>
      <c r="C9" s="291"/>
      <c r="D9" s="291"/>
      <c r="E9" s="291"/>
      <c r="F9" s="291"/>
      <c r="G9" s="290"/>
      <c r="H9" s="290"/>
      <c r="I9" s="290"/>
      <c r="J9" s="290"/>
      <c r="K9" s="290"/>
      <c r="L9" s="290"/>
      <c r="M9" s="290"/>
      <c r="N9" s="290"/>
      <c r="P9" s="19" t="s">
        <v>198</v>
      </c>
      <c r="Q9" s="19"/>
      <c r="R9" s="20"/>
      <c r="S9" s="20"/>
      <c r="T9" s="20"/>
      <c r="U9" s="20"/>
      <c r="Y9" s="18" t="s">
        <v>197</v>
      </c>
    </row>
    <row r="10" spans="1:29" s="10" customFormat="1" ht="11.25" customHeight="1" x14ac:dyDescent="0.25">
      <c r="A10" s="298" t="s">
        <v>199</v>
      </c>
      <c r="B10" s="298"/>
      <c r="C10" s="298"/>
      <c r="D10" s="298"/>
      <c r="E10" s="298"/>
      <c r="F10" s="298"/>
      <c r="G10" s="290" t="s">
        <v>200</v>
      </c>
      <c r="H10" s="290"/>
      <c r="I10" s="290"/>
      <c r="J10" s="290"/>
      <c r="K10" s="290"/>
      <c r="L10" s="290"/>
      <c r="M10" s="290"/>
      <c r="N10" s="290"/>
      <c r="Z10" s="18" t="s">
        <v>200</v>
      </c>
    </row>
    <row r="11" spans="1:29" s="10" customFormat="1" ht="15" x14ac:dyDescent="0.25">
      <c r="A11" s="298" t="s">
        <v>201</v>
      </c>
      <c r="B11" s="298"/>
      <c r="C11" s="298"/>
      <c r="D11" s="298"/>
      <c r="E11" s="298"/>
      <c r="F11" s="298"/>
      <c r="G11" s="290"/>
      <c r="H11" s="290"/>
      <c r="I11" s="290"/>
      <c r="J11" s="290"/>
      <c r="K11" s="290"/>
      <c r="L11" s="290"/>
      <c r="M11" s="290"/>
      <c r="N11" s="290"/>
      <c r="AA11" s="18" t="s">
        <v>197</v>
      </c>
    </row>
    <row r="12" spans="1:29" s="10" customFormat="1" ht="3.75" customHeight="1" x14ac:dyDescent="0.25">
      <c r="A12" s="21"/>
      <c r="B12" s="12"/>
      <c r="C12" s="12"/>
      <c r="D12" s="12"/>
      <c r="E12" s="12"/>
      <c r="F12" s="16"/>
      <c r="G12" s="16"/>
      <c r="H12" s="16"/>
      <c r="I12" s="16"/>
      <c r="J12" s="16"/>
      <c r="K12" s="16"/>
      <c r="L12" s="16"/>
      <c r="M12" s="16"/>
      <c r="N12" s="16"/>
    </row>
    <row r="13" spans="1:29" s="10" customFormat="1" ht="15" x14ac:dyDescent="0.25">
      <c r="A13" s="293" t="s">
        <v>202</v>
      </c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AB13" s="18" t="s">
        <v>197</v>
      </c>
    </row>
    <row r="14" spans="1:29" s="10" customFormat="1" ht="15" x14ac:dyDescent="0.25">
      <c r="A14" s="295" t="s">
        <v>203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</row>
    <row r="15" spans="1:29" s="10" customFormat="1" ht="5.2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9" s="10" customFormat="1" ht="15" x14ac:dyDescent="0.25">
      <c r="A16" s="293" t="s">
        <v>202</v>
      </c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AC16" s="18" t="s">
        <v>197</v>
      </c>
    </row>
    <row r="17" spans="1:31" s="10" customFormat="1" ht="15" x14ac:dyDescent="0.25">
      <c r="A17" s="295" t="s">
        <v>204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</row>
    <row r="18" spans="1:31" s="10" customFormat="1" ht="21" customHeight="1" x14ac:dyDescent="0.25">
      <c r="A18" s="296" t="s">
        <v>205</v>
      </c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</row>
    <row r="19" spans="1:31" s="10" customFormat="1" ht="3.7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31" s="10" customFormat="1" ht="15" x14ac:dyDescent="0.25">
      <c r="A20" s="297" t="s">
        <v>206</v>
      </c>
      <c r="B20" s="297"/>
      <c r="C20" s="297"/>
      <c r="D20" s="297"/>
      <c r="E20" s="297"/>
      <c r="F20" s="297"/>
      <c r="G20" s="297"/>
      <c r="H20" s="297"/>
      <c r="I20" s="297"/>
      <c r="J20" s="297"/>
      <c r="K20" s="297"/>
      <c r="L20" s="297"/>
      <c r="M20" s="297"/>
      <c r="N20" s="297"/>
      <c r="AD20" s="18" t="s">
        <v>206</v>
      </c>
    </row>
    <row r="21" spans="1:31" s="10" customFormat="1" ht="12" customHeight="1" x14ac:dyDescent="0.25">
      <c r="A21" s="295" t="s">
        <v>207</v>
      </c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</row>
    <row r="22" spans="1:31" s="10" customFormat="1" ht="12" customHeight="1" x14ac:dyDescent="0.25">
      <c r="A22" s="12" t="s">
        <v>208</v>
      </c>
      <c r="B22" s="24" t="s">
        <v>209</v>
      </c>
      <c r="C22" s="25" t="s">
        <v>210</v>
      </c>
      <c r="D22" s="25"/>
      <c r="E22" s="25"/>
      <c r="F22" s="17"/>
      <c r="G22" s="17"/>
      <c r="H22" s="17"/>
      <c r="I22" s="17"/>
      <c r="J22" s="17"/>
      <c r="K22" s="17"/>
      <c r="L22" s="17"/>
      <c r="M22" s="17"/>
      <c r="N22" s="17"/>
    </row>
    <row r="23" spans="1:31" s="10" customFormat="1" ht="12" customHeight="1" x14ac:dyDescent="0.25">
      <c r="A23" s="12" t="s">
        <v>211</v>
      </c>
      <c r="B23" s="302" t="s">
        <v>212</v>
      </c>
      <c r="C23" s="289"/>
      <c r="D23" s="289"/>
      <c r="E23" s="289"/>
      <c r="F23" s="289"/>
      <c r="G23" s="17"/>
      <c r="H23" s="17"/>
      <c r="I23" s="17"/>
      <c r="J23" s="17"/>
      <c r="K23" s="17"/>
      <c r="L23" s="17"/>
      <c r="M23" s="17"/>
      <c r="N23" s="17"/>
    </row>
    <row r="24" spans="1:31" s="10" customFormat="1" ht="15" x14ac:dyDescent="0.25">
      <c r="A24" s="12"/>
      <c r="B24" s="303" t="s">
        <v>213</v>
      </c>
      <c r="C24" s="303"/>
      <c r="D24" s="303"/>
      <c r="E24" s="303"/>
      <c r="F24" s="303"/>
      <c r="G24" s="26"/>
      <c r="H24" s="26"/>
      <c r="I24" s="26"/>
      <c r="J24" s="26"/>
      <c r="K24" s="26"/>
      <c r="L24" s="26"/>
      <c r="M24" s="27"/>
      <c r="N24" s="26"/>
    </row>
    <row r="25" spans="1:31" s="10" customFormat="1" ht="5.2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31" s="10" customFormat="1" ht="15" x14ac:dyDescent="0.25">
      <c r="A26" s="29" t="s">
        <v>214</v>
      </c>
      <c r="B26" s="12"/>
      <c r="C26" s="12"/>
      <c r="D26" s="304" t="s">
        <v>215</v>
      </c>
      <c r="E26" s="304"/>
      <c r="F26" s="304"/>
      <c r="G26" s="30"/>
      <c r="H26" s="30"/>
      <c r="I26" s="30"/>
      <c r="J26" s="30"/>
      <c r="K26" s="30"/>
      <c r="L26" s="30"/>
      <c r="M26" s="30"/>
      <c r="N26" s="30"/>
      <c r="AE26" s="18" t="s">
        <v>215</v>
      </c>
    </row>
    <row r="27" spans="1:31" s="10" customFormat="1" ht="7.5" customHeight="1" x14ac:dyDescent="0.25">
      <c r="A27" s="12"/>
      <c r="B27" s="14"/>
      <c r="C27" s="14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1" s="10" customFormat="1" ht="12" customHeight="1" x14ac:dyDescent="0.25">
      <c r="A28" s="29" t="s">
        <v>216</v>
      </c>
      <c r="B28" s="14"/>
      <c r="C28" s="32">
        <v>1758.76</v>
      </c>
      <c r="D28" s="33" t="s">
        <v>217</v>
      </c>
      <c r="E28" s="34" t="s">
        <v>218</v>
      </c>
      <c r="G28" s="14"/>
      <c r="H28" s="14"/>
      <c r="I28" s="14"/>
      <c r="J28" s="14"/>
      <c r="K28" s="14"/>
      <c r="L28" s="35"/>
      <c r="M28" s="35"/>
      <c r="N28" s="14"/>
    </row>
    <row r="29" spans="1:31" s="10" customFormat="1" ht="11.25" customHeight="1" x14ac:dyDescent="0.25">
      <c r="A29" s="12"/>
      <c r="B29" s="36" t="s">
        <v>219</v>
      </c>
      <c r="C29" s="37"/>
      <c r="D29" s="38"/>
      <c r="E29" s="34"/>
      <c r="G29" s="14"/>
    </row>
    <row r="30" spans="1:31" s="10" customFormat="1" ht="12" customHeight="1" x14ac:dyDescent="0.25">
      <c r="A30" s="12"/>
      <c r="B30" s="39" t="s">
        <v>220</v>
      </c>
      <c r="C30" s="32">
        <v>1758.76</v>
      </c>
      <c r="D30" s="33" t="s">
        <v>217</v>
      </c>
      <c r="E30" s="34" t="s">
        <v>218</v>
      </c>
      <c r="G30" s="14" t="s">
        <v>221</v>
      </c>
      <c r="I30" s="14"/>
      <c r="J30" s="14"/>
      <c r="K30" s="14"/>
      <c r="L30" s="32">
        <v>448.48</v>
      </c>
      <c r="M30" s="40" t="s">
        <v>222</v>
      </c>
      <c r="N30" s="34" t="s">
        <v>218</v>
      </c>
    </row>
    <row r="31" spans="1:31" s="10" customFormat="1" ht="12" customHeight="1" x14ac:dyDescent="0.25">
      <c r="A31" s="12"/>
      <c r="B31" s="39" t="s">
        <v>223</v>
      </c>
      <c r="C31" s="32">
        <v>0</v>
      </c>
      <c r="D31" s="41" t="s">
        <v>224</v>
      </c>
      <c r="E31" s="34" t="s">
        <v>218</v>
      </c>
      <c r="G31" s="14" t="s">
        <v>225</v>
      </c>
      <c r="I31" s="14"/>
      <c r="J31" s="14"/>
      <c r="K31" s="14"/>
      <c r="L31" s="305">
        <v>1173.6300000000001</v>
      </c>
      <c r="M31" s="305"/>
      <c r="N31" s="34" t="s">
        <v>226</v>
      </c>
    </row>
    <row r="32" spans="1:31" s="10" customFormat="1" ht="12" customHeight="1" x14ac:dyDescent="0.25">
      <c r="A32" s="12"/>
      <c r="B32" s="39" t="s">
        <v>227</v>
      </c>
      <c r="C32" s="32">
        <v>0</v>
      </c>
      <c r="D32" s="41" t="s">
        <v>224</v>
      </c>
      <c r="E32" s="34" t="s">
        <v>218</v>
      </c>
      <c r="G32" s="14" t="s">
        <v>228</v>
      </c>
      <c r="I32" s="14"/>
      <c r="J32" s="14"/>
      <c r="K32" s="14"/>
      <c r="L32" s="305">
        <v>48.32</v>
      </c>
      <c r="M32" s="305"/>
      <c r="N32" s="34" t="s">
        <v>226</v>
      </c>
    </row>
    <row r="33" spans="1:38" s="10" customFormat="1" ht="12" customHeight="1" x14ac:dyDescent="0.25">
      <c r="A33" s="12"/>
      <c r="B33" s="39" t="s">
        <v>229</v>
      </c>
      <c r="C33" s="32">
        <v>0</v>
      </c>
      <c r="D33" s="33" t="s">
        <v>224</v>
      </c>
      <c r="E33" s="34" t="s">
        <v>218</v>
      </c>
      <c r="G33" s="14"/>
      <c r="H33" s="14"/>
      <c r="I33" s="14"/>
      <c r="J33" s="14"/>
      <c r="K33" s="14"/>
      <c r="L33" s="299" t="s">
        <v>230</v>
      </c>
      <c r="M33" s="299"/>
      <c r="N33" s="14"/>
    </row>
    <row r="34" spans="1:38" s="10" customFormat="1" ht="7.5" customHeight="1" x14ac:dyDescent="0.25">
      <c r="A34" s="42"/>
    </row>
    <row r="35" spans="1:38" s="10" customFormat="1" ht="23.25" customHeight="1" x14ac:dyDescent="0.25">
      <c r="A35" s="300" t="s">
        <v>231</v>
      </c>
      <c r="B35" s="301" t="s">
        <v>232</v>
      </c>
      <c r="C35" s="301" t="s">
        <v>233</v>
      </c>
      <c r="D35" s="301"/>
      <c r="E35" s="301"/>
      <c r="F35" s="301" t="s">
        <v>234</v>
      </c>
      <c r="G35" s="301" t="s">
        <v>235</v>
      </c>
      <c r="H35" s="301"/>
      <c r="I35" s="301"/>
      <c r="J35" s="301" t="s">
        <v>236</v>
      </c>
      <c r="K35" s="301"/>
      <c r="L35" s="301"/>
      <c r="M35" s="301" t="s">
        <v>237</v>
      </c>
      <c r="N35" s="301" t="s">
        <v>238</v>
      </c>
    </row>
    <row r="36" spans="1:38" s="10" customFormat="1" ht="28.5" customHeight="1" x14ac:dyDescent="0.25">
      <c r="A36" s="300"/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  <c r="M36" s="301"/>
      <c r="N36" s="301"/>
    </row>
    <row r="37" spans="1:38" s="10" customFormat="1" ht="22.5" x14ac:dyDescent="0.25">
      <c r="A37" s="300"/>
      <c r="B37" s="301"/>
      <c r="C37" s="301"/>
      <c r="D37" s="301"/>
      <c r="E37" s="301"/>
      <c r="F37" s="301"/>
      <c r="G37" s="43" t="s">
        <v>239</v>
      </c>
      <c r="H37" s="43" t="s">
        <v>240</v>
      </c>
      <c r="I37" s="43" t="s">
        <v>241</v>
      </c>
      <c r="J37" s="43" t="s">
        <v>239</v>
      </c>
      <c r="K37" s="43" t="s">
        <v>240</v>
      </c>
      <c r="L37" s="43" t="s">
        <v>242</v>
      </c>
      <c r="M37" s="301"/>
      <c r="N37" s="301"/>
    </row>
    <row r="38" spans="1:38" s="10" customFormat="1" ht="15" x14ac:dyDescent="0.25">
      <c r="A38" s="44">
        <v>1</v>
      </c>
      <c r="B38" s="45">
        <v>2</v>
      </c>
      <c r="C38" s="309">
        <v>3</v>
      </c>
      <c r="D38" s="309"/>
      <c r="E38" s="309"/>
      <c r="F38" s="45">
        <v>4</v>
      </c>
      <c r="G38" s="45">
        <v>5</v>
      </c>
      <c r="H38" s="45">
        <v>6</v>
      </c>
      <c r="I38" s="45">
        <v>7</v>
      </c>
      <c r="J38" s="45">
        <v>8</v>
      </c>
      <c r="K38" s="45">
        <v>9</v>
      </c>
      <c r="L38" s="45">
        <v>10</v>
      </c>
      <c r="M38" s="45">
        <v>11</v>
      </c>
      <c r="N38" s="45">
        <v>12</v>
      </c>
    </row>
    <row r="39" spans="1:38" s="10" customFormat="1" ht="15" x14ac:dyDescent="0.25">
      <c r="A39" s="310" t="s">
        <v>123</v>
      </c>
      <c r="B39" s="311"/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2"/>
      <c r="AF39" s="46" t="s">
        <v>123</v>
      </c>
    </row>
    <row r="40" spans="1:38" s="10" customFormat="1" ht="15" x14ac:dyDescent="0.25">
      <c r="A40" s="313" t="s">
        <v>119</v>
      </c>
      <c r="B40" s="314"/>
      <c r="C40" s="314"/>
      <c r="D40" s="314"/>
      <c r="E40" s="314"/>
      <c r="F40" s="314"/>
      <c r="G40" s="314"/>
      <c r="H40" s="314"/>
      <c r="I40" s="314"/>
      <c r="J40" s="314"/>
      <c r="K40" s="314"/>
      <c r="L40" s="314"/>
      <c r="M40" s="314"/>
      <c r="N40" s="315"/>
      <c r="AF40" s="46"/>
      <c r="AG40" s="47" t="s">
        <v>119</v>
      </c>
    </row>
    <row r="41" spans="1:38" s="10" customFormat="1" ht="34.5" x14ac:dyDescent="0.25">
      <c r="A41" s="48" t="s">
        <v>1</v>
      </c>
      <c r="B41" s="49" t="s">
        <v>102</v>
      </c>
      <c r="C41" s="316" t="s">
        <v>103</v>
      </c>
      <c r="D41" s="316"/>
      <c r="E41" s="316"/>
      <c r="F41" s="50" t="s">
        <v>7</v>
      </c>
      <c r="G41" s="51">
        <v>2.7E-2</v>
      </c>
      <c r="H41" s="52">
        <v>1</v>
      </c>
      <c r="I41" s="53">
        <v>2.7E-2</v>
      </c>
      <c r="J41" s="54"/>
      <c r="K41" s="51"/>
      <c r="L41" s="54"/>
      <c r="M41" s="51"/>
      <c r="N41" s="55"/>
      <c r="AF41" s="46"/>
      <c r="AG41" s="47"/>
      <c r="AH41" s="47" t="s">
        <v>103</v>
      </c>
    </row>
    <row r="42" spans="1:38" s="10" customFormat="1" ht="15" x14ac:dyDescent="0.25">
      <c r="A42" s="56"/>
      <c r="B42" s="57"/>
      <c r="C42" s="308" t="s">
        <v>243</v>
      </c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17"/>
      <c r="AF42" s="46"/>
      <c r="AG42" s="47"/>
      <c r="AH42" s="47"/>
      <c r="AI42" s="58" t="s">
        <v>243</v>
      </c>
    </row>
    <row r="43" spans="1:38" s="10" customFormat="1" ht="68.25" x14ac:dyDescent="0.25">
      <c r="A43" s="59"/>
      <c r="B43" s="60" t="s">
        <v>244</v>
      </c>
      <c r="C43" s="306" t="s">
        <v>245</v>
      </c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7"/>
      <c r="AF43" s="46"/>
      <c r="AG43" s="47"/>
      <c r="AH43" s="47"/>
      <c r="AJ43" s="58" t="s">
        <v>245</v>
      </c>
    </row>
    <row r="44" spans="1:38" s="10" customFormat="1" ht="15" x14ac:dyDescent="0.25">
      <c r="A44" s="61"/>
      <c r="B44" s="60" t="s">
        <v>1</v>
      </c>
      <c r="C44" s="308" t="s">
        <v>246</v>
      </c>
      <c r="D44" s="308"/>
      <c r="E44" s="308"/>
      <c r="F44" s="62"/>
      <c r="G44" s="63"/>
      <c r="H44" s="63"/>
      <c r="I44" s="63"/>
      <c r="J44" s="64">
        <v>69.260000000000005</v>
      </c>
      <c r="K44" s="65">
        <v>1.1499999999999999</v>
      </c>
      <c r="L44" s="64">
        <v>2.15</v>
      </c>
      <c r="M44" s="65">
        <v>44.77</v>
      </c>
      <c r="N44" s="66">
        <v>96.26</v>
      </c>
      <c r="AF44" s="46"/>
      <c r="AG44" s="47"/>
      <c r="AH44" s="47"/>
      <c r="AK44" s="58" t="s">
        <v>246</v>
      </c>
    </row>
    <row r="45" spans="1:38" s="10" customFormat="1" ht="15" x14ac:dyDescent="0.25">
      <c r="A45" s="61"/>
      <c r="B45" s="60" t="s">
        <v>3</v>
      </c>
      <c r="C45" s="308" t="s">
        <v>247</v>
      </c>
      <c r="D45" s="308"/>
      <c r="E45" s="308"/>
      <c r="F45" s="62"/>
      <c r="G45" s="63"/>
      <c r="H45" s="63"/>
      <c r="I45" s="63"/>
      <c r="J45" s="67">
        <v>2224.71</v>
      </c>
      <c r="K45" s="65">
        <v>1.1499999999999999</v>
      </c>
      <c r="L45" s="64">
        <v>69.08</v>
      </c>
      <c r="M45" s="65">
        <v>13.24</v>
      </c>
      <c r="N45" s="66">
        <v>914.62</v>
      </c>
      <c r="AF45" s="46"/>
      <c r="AG45" s="47"/>
      <c r="AH45" s="47"/>
      <c r="AK45" s="58" t="s">
        <v>247</v>
      </c>
    </row>
    <row r="46" spans="1:38" s="10" customFormat="1" ht="15" x14ac:dyDescent="0.25">
      <c r="A46" s="61"/>
      <c r="B46" s="60" t="s">
        <v>5</v>
      </c>
      <c r="C46" s="308" t="s">
        <v>248</v>
      </c>
      <c r="D46" s="308"/>
      <c r="E46" s="308"/>
      <c r="F46" s="62"/>
      <c r="G46" s="63"/>
      <c r="H46" s="63"/>
      <c r="I46" s="63"/>
      <c r="J46" s="64">
        <v>260.55</v>
      </c>
      <c r="K46" s="65">
        <v>1.1499999999999999</v>
      </c>
      <c r="L46" s="64">
        <v>8.09</v>
      </c>
      <c r="M46" s="65">
        <v>44.77</v>
      </c>
      <c r="N46" s="66">
        <v>362.19</v>
      </c>
      <c r="AF46" s="46"/>
      <c r="AG46" s="47"/>
      <c r="AH46" s="47"/>
      <c r="AK46" s="58" t="s">
        <v>248</v>
      </c>
    </row>
    <row r="47" spans="1:38" s="10" customFormat="1" ht="15" x14ac:dyDescent="0.25">
      <c r="A47" s="68"/>
      <c r="B47" s="60"/>
      <c r="C47" s="308" t="s">
        <v>249</v>
      </c>
      <c r="D47" s="308"/>
      <c r="E47" s="308"/>
      <c r="F47" s="62" t="s">
        <v>250</v>
      </c>
      <c r="G47" s="65">
        <v>8.8800000000000008</v>
      </c>
      <c r="H47" s="65">
        <v>1.1499999999999999</v>
      </c>
      <c r="I47" s="69">
        <v>0.27572400000000002</v>
      </c>
      <c r="J47" s="70"/>
      <c r="K47" s="63"/>
      <c r="L47" s="70"/>
      <c r="M47" s="63"/>
      <c r="N47" s="71"/>
      <c r="AF47" s="46"/>
      <c r="AG47" s="47"/>
      <c r="AH47" s="47"/>
      <c r="AL47" s="58" t="s">
        <v>249</v>
      </c>
    </row>
    <row r="48" spans="1:38" s="10" customFormat="1" ht="15" x14ac:dyDescent="0.25">
      <c r="A48" s="68"/>
      <c r="B48" s="60"/>
      <c r="C48" s="308" t="s">
        <v>251</v>
      </c>
      <c r="D48" s="308"/>
      <c r="E48" s="308"/>
      <c r="F48" s="62" t="s">
        <v>250</v>
      </c>
      <c r="G48" s="72">
        <v>19.3</v>
      </c>
      <c r="H48" s="65">
        <v>1.1499999999999999</v>
      </c>
      <c r="I48" s="69">
        <v>0.59926500000000005</v>
      </c>
      <c r="J48" s="70"/>
      <c r="K48" s="63"/>
      <c r="L48" s="70"/>
      <c r="M48" s="63"/>
      <c r="N48" s="71"/>
      <c r="AF48" s="46"/>
      <c r="AG48" s="47"/>
      <c r="AH48" s="47"/>
      <c r="AL48" s="58" t="s">
        <v>251</v>
      </c>
    </row>
    <row r="49" spans="1:40" s="10" customFormat="1" ht="15" x14ac:dyDescent="0.25">
      <c r="A49" s="61"/>
      <c r="B49" s="60"/>
      <c r="C49" s="318" t="s">
        <v>252</v>
      </c>
      <c r="D49" s="318"/>
      <c r="E49" s="318"/>
      <c r="F49" s="73"/>
      <c r="G49" s="74"/>
      <c r="H49" s="74"/>
      <c r="I49" s="74"/>
      <c r="J49" s="75">
        <v>2293.9699999999998</v>
      </c>
      <c r="K49" s="74"/>
      <c r="L49" s="76">
        <v>71.23</v>
      </c>
      <c r="M49" s="74"/>
      <c r="N49" s="77">
        <v>1010.88</v>
      </c>
      <c r="AF49" s="46"/>
      <c r="AG49" s="47"/>
      <c r="AH49" s="47"/>
      <c r="AM49" s="58" t="s">
        <v>252</v>
      </c>
    </row>
    <row r="50" spans="1:40" s="10" customFormat="1" ht="15" x14ac:dyDescent="0.25">
      <c r="A50" s="68"/>
      <c r="B50" s="60"/>
      <c r="C50" s="308" t="s">
        <v>253</v>
      </c>
      <c r="D50" s="308"/>
      <c r="E50" s="308"/>
      <c r="F50" s="62"/>
      <c r="G50" s="63"/>
      <c r="H50" s="63"/>
      <c r="I50" s="63"/>
      <c r="J50" s="70"/>
      <c r="K50" s="63"/>
      <c r="L50" s="64">
        <v>10.24</v>
      </c>
      <c r="M50" s="63"/>
      <c r="N50" s="66">
        <v>458.45</v>
      </c>
      <c r="AF50" s="46"/>
      <c r="AG50" s="47"/>
      <c r="AH50" s="47"/>
      <c r="AL50" s="58" t="s">
        <v>253</v>
      </c>
    </row>
    <row r="51" spans="1:40" s="10" customFormat="1" ht="23.25" x14ac:dyDescent="0.25">
      <c r="A51" s="68"/>
      <c r="B51" s="60" t="s">
        <v>254</v>
      </c>
      <c r="C51" s="308" t="s">
        <v>255</v>
      </c>
      <c r="D51" s="308"/>
      <c r="E51" s="308"/>
      <c r="F51" s="62" t="s">
        <v>256</v>
      </c>
      <c r="G51" s="78">
        <v>92</v>
      </c>
      <c r="H51" s="63"/>
      <c r="I51" s="78">
        <v>92</v>
      </c>
      <c r="J51" s="70"/>
      <c r="K51" s="63"/>
      <c r="L51" s="64">
        <v>9.42</v>
      </c>
      <c r="M51" s="63"/>
      <c r="N51" s="66">
        <v>421.77</v>
      </c>
      <c r="AF51" s="46"/>
      <c r="AG51" s="47"/>
      <c r="AH51" s="47"/>
      <c r="AL51" s="58" t="s">
        <v>255</v>
      </c>
    </row>
    <row r="52" spans="1:40" s="10" customFormat="1" ht="45" x14ac:dyDescent="0.25">
      <c r="A52" s="68"/>
      <c r="B52" s="60" t="s">
        <v>257</v>
      </c>
      <c r="C52" s="308" t="s">
        <v>258</v>
      </c>
      <c r="D52" s="308"/>
      <c r="E52" s="308"/>
      <c r="F52" s="62" t="s">
        <v>256</v>
      </c>
      <c r="G52" s="78">
        <v>46</v>
      </c>
      <c r="H52" s="65">
        <v>0.85</v>
      </c>
      <c r="I52" s="72">
        <v>39.1</v>
      </c>
      <c r="J52" s="70"/>
      <c r="K52" s="63"/>
      <c r="L52" s="64">
        <v>4</v>
      </c>
      <c r="M52" s="63"/>
      <c r="N52" s="66">
        <v>179.25</v>
      </c>
      <c r="AF52" s="46"/>
      <c r="AG52" s="47"/>
      <c r="AH52" s="47"/>
      <c r="AL52" s="58" t="s">
        <v>258</v>
      </c>
    </row>
    <row r="53" spans="1:40" s="10" customFormat="1" ht="15" x14ac:dyDescent="0.25">
      <c r="A53" s="79"/>
      <c r="B53" s="80"/>
      <c r="C53" s="316" t="s">
        <v>259</v>
      </c>
      <c r="D53" s="316"/>
      <c r="E53" s="316"/>
      <c r="F53" s="50"/>
      <c r="G53" s="51"/>
      <c r="H53" s="51"/>
      <c r="I53" s="51"/>
      <c r="J53" s="54"/>
      <c r="K53" s="51"/>
      <c r="L53" s="81">
        <v>84.65</v>
      </c>
      <c r="M53" s="74"/>
      <c r="N53" s="82">
        <v>1611.9</v>
      </c>
      <c r="AF53" s="46"/>
      <c r="AG53" s="47"/>
      <c r="AH53" s="47"/>
      <c r="AN53" s="47" t="s">
        <v>259</v>
      </c>
    </row>
    <row r="54" spans="1:40" s="10" customFormat="1" ht="34.5" x14ac:dyDescent="0.25">
      <c r="A54" s="48" t="s">
        <v>3</v>
      </c>
      <c r="B54" s="49" t="s">
        <v>89</v>
      </c>
      <c r="C54" s="316" t="s">
        <v>81</v>
      </c>
      <c r="D54" s="316"/>
      <c r="E54" s="316"/>
      <c r="F54" s="50" t="s">
        <v>7</v>
      </c>
      <c r="G54" s="51">
        <v>3.3000000000000002E-2</v>
      </c>
      <c r="H54" s="52">
        <v>1</v>
      </c>
      <c r="I54" s="53">
        <v>3.3000000000000002E-2</v>
      </c>
      <c r="J54" s="54"/>
      <c r="K54" s="51"/>
      <c r="L54" s="54"/>
      <c r="M54" s="51"/>
      <c r="N54" s="55"/>
      <c r="AF54" s="46"/>
      <c r="AG54" s="47"/>
      <c r="AH54" s="47" t="s">
        <v>81</v>
      </c>
      <c r="AN54" s="47"/>
    </row>
    <row r="55" spans="1:40" s="10" customFormat="1" ht="15" x14ac:dyDescent="0.25">
      <c r="A55" s="56"/>
      <c r="B55" s="57"/>
      <c r="C55" s="308" t="s">
        <v>260</v>
      </c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17"/>
      <c r="AF55" s="46"/>
      <c r="AG55" s="47"/>
      <c r="AH55" s="47"/>
      <c r="AI55" s="58" t="s">
        <v>260</v>
      </c>
      <c r="AN55" s="47"/>
    </row>
    <row r="56" spans="1:40" s="10" customFormat="1" ht="15" x14ac:dyDescent="0.25">
      <c r="A56" s="59"/>
      <c r="B56" s="60" t="s">
        <v>261</v>
      </c>
      <c r="C56" s="306" t="s">
        <v>262</v>
      </c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7"/>
      <c r="AF56" s="46"/>
      <c r="AG56" s="47"/>
      <c r="AH56" s="47"/>
      <c r="AJ56" s="58" t="s">
        <v>262</v>
      </c>
      <c r="AN56" s="47"/>
    </row>
    <row r="57" spans="1:40" s="10" customFormat="1" ht="68.25" x14ac:dyDescent="0.25">
      <c r="A57" s="59"/>
      <c r="B57" s="60" t="s">
        <v>244</v>
      </c>
      <c r="C57" s="306" t="s">
        <v>245</v>
      </c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7"/>
      <c r="AF57" s="46"/>
      <c r="AG57" s="47"/>
      <c r="AH57" s="47"/>
      <c r="AJ57" s="58" t="s">
        <v>245</v>
      </c>
      <c r="AN57" s="47"/>
    </row>
    <row r="58" spans="1:40" s="10" customFormat="1" ht="15" x14ac:dyDescent="0.25">
      <c r="A58" s="61"/>
      <c r="B58" s="60" t="s">
        <v>1</v>
      </c>
      <c r="C58" s="308" t="s">
        <v>246</v>
      </c>
      <c r="D58" s="308"/>
      <c r="E58" s="308"/>
      <c r="F58" s="62"/>
      <c r="G58" s="63"/>
      <c r="H58" s="63"/>
      <c r="I58" s="63"/>
      <c r="J58" s="64">
        <v>76.75</v>
      </c>
      <c r="K58" s="83">
        <v>1.4375</v>
      </c>
      <c r="L58" s="64">
        <v>3.64</v>
      </c>
      <c r="M58" s="65">
        <v>44.77</v>
      </c>
      <c r="N58" s="66">
        <v>162.96</v>
      </c>
      <c r="AF58" s="46"/>
      <c r="AG58" s="47"/>
      <c r="AH58" s="47"/>
      <c r="AK58" s="58" t="s">
        <v>246</v>
      </c>
      <c r="AN58" s="47"/>
    </row>
    <row r="59" spans="1:40" s="10" customFormat="1" ht="15" x14ac:dyDescent="0.25">
      <c r="A59" s="61"/>
      <c r="B59" s="60" t="s">
        <v>3</v>
      </c>
      <c r="C59" s="308" t="s">
        <v>247</v>
      </c>
      <c r="D59" s="308"/>
      <c r="E59" s="308"/>
      <c r="F59" s="62"/>
      <c r="G59" s="63"/>
      <c r="H59" s="63"/>
      <c r="I59" s="63"/>
      <c r="J59" s="67">
        <v>3030.55</v>
      </c>
      <c r="K59" s="83">
        <v>1.4375</v>
      </c>
      <c r="L59" s="64">
        <v>143.76</v>
      </c>
      <c r="M59" s="65">
        <v>13.24</v>
      </c>
      <c r="N59" s="84">
        <v>1903.38</v>
      </c>
      <c r="AF59" s="46"/>
      <c r="AG59" s="47"/>
      <c r="AH59" s="47"/>
      <c r="AK59" s="58" t="s">
        <v>247</v>
      </c>
      <c r="AN59" s="47"/>
    </row>
    <row r="60" spans="1:40" s="10" customFormat="1" ht="15" x14ac:dyDescent="0.25">
      <c r="A60" s="61"/>
      <c r="B60" s="60" t="s">
        <v>5</v>
      </c>
      <c r="C60" s="308" t="s">
        <v>248</v>
      </c>
      <c r="D60" s="308"/>
      <c r="E60" s="308"/>
      <c r="F60" s="62"/>
      <c r="G60" s="63"/>
      <c r="H60" s="63"/>
      <c r="I60" s="63"/>
      <c r="J60" s="64">
        <v>385.16</v>
      </c>
      <c r="K60" s="83">
        <v>1.4375</v>
      </c>
      <c r="L60" s="64">
        <v>18.27</v>
      </c>
      <c r="M60" s="65">
        <v>44.77</v>
      </c>
      <c r="N60" s="66">
        <v>817.95</v>
      </c>
      <c r="AF60" s="46"/>
      <c r="AG60" s="47"/>
      <c r="AH60" s="47"/>
      <c r="AK60" s="58" t="s">
        <v>248</v>
      </c>
      <c r="AN60" s="47"/>
    </row>
    <row r="61" spans="1:40" s="10" customFormat="1" ht="15" x14ac:dyDescent="0.25">
      <c r="A61" s="61"/>
      <c r="B61" s="60" t="s">
        <v>6</v>
      </c>
      <c r="C61" s="308" t="s">
        <v>263</v>
      </c>
      <c r="D61" s="308"/>
      <c r="E61" s="308"/>
      <c r="F61" s="62"/>
      <c r="G61" s="63"/>
      <c r="H61" s="63"/>
      <c r="I61" s="63"/>
      <c r="J61" s="64">
        <v>4.34</v>
      </c>
      <c r="K61" s="63"/>
      <c r="L61" s="64">
        <v>0.14000000000000001</v>
      </c>
      <c r="M61" s="65">
        <v>8.16</v>
      </c>
      <c r="N61" s="66">
        <v>1.1399999999999999</v>
      </c>
      <c r="AF61" s="46"/>
      <c r="AG61" s="47"/>
      <c r="AH61" s="47"/>
      <c r="AK61" s="58" t="s">
        <v>263</v>
      </c>
      <c r="AN61" s="47"/>
    </row>
    <row r="62" spans="1:40" s="10" customFormat="1" ht="15" x14ac:dyDescent="0.25">
      <c r="A62" s="68"/>
      <c r="B62" s="60"/>
      <c r="C62" s="308" t="s">
        <v>249</v>
      </c>
      <c r="D62" s="308"/>
      <c r="E62" s="308"/>
      <c r="F62" s="62" t="s">
        <v>250</v>
      </c>
      <c r="G62" s="65">
        <v>9.84</v>
      </c>
      <c r="H62" s="83">
        <v>1.4375</v>
      </c>
      <c r="I62" s="69">
        <v>0.46678500000000001</v>
      </c>
      <c r="J62" s="70"/>
      <c r="K62" s="63"/>
      <c r="L62" s="70"/>
      <c r="M62" s="63"/>
      <c r="N62" s="71"/>
      <c r="AF62" s="46"/>
      <c r="AG62" s="47"/>
      <c r="AH62" s="47"/>
      <c r="AL62" s="58" t="s">
        <v>249</v>
      </c>
      <c r="AN62" s="47"/>
    </row>
    <row r="63" spans="1:40" s="10" customFormat="1" ht="15" x14ac:dyDescent="0.25">
      <c r="A63" s="68"/>
      <c r="B63" s="60"/>
      <c r="C63" s="308" t="s">
        <v>251</v>
      </c>
      <c r="D63" s="308"/>
      <c r="E63" s="308"/>
      <c r="F63" s="62" t="s">
        <v>250</v>
      </c>
      <c r="G63" s="65">
        <v>28.53</v>
      </c>
      <c r="H63" s="83">
        <v>1.4375</v>
      </c>
      <c r="I63" s="85">
        <v>1.3533919000000001</v>
      </c>
      <c r="J63" s="70"/>
      <c r="K63" s="63"/>
      <c r="L63" s="70"/>
      <c r="M63" s="63"/>
      <c r="N63" s="71"/>
      <c r="AF63" s="46"/>
      <c r="AG63" s="47"/>
      <c r="AH63" s="47"/>
      <c r="AL63" s="58" t="s">
        <v>251</v>
      </c>
      <c r="AN63" s="47"/>
    </row>
    <row r="64" spans="1:40" s="10" customFormat="1" ht="15" x14ac:dyDescent="0.25">
      <c r="A64" s="61"/>
      <c r="B64" s="60"/>
      <c r="C64" s="318" t="s">
        <v>252</v>
      </c>
      <c r="D64" s="318"/>
      <c r="E64" s="318"/>
      <c r="F64" s="73"/>
      <c r="G64" s="74"/>
      <c r="H64" s="74"/>
      <c r="I64" s="74"/>
      <c r="J64" s="75">
        <v>3111.64</v>
      </c>
      <c r="K64" s="74"/>
      <c r="L64" s="76">
        <v>147.54</v>
      </c>
      <c r="M64" s="74"/>
      <c r="N64" s="77">
        <v>2067.48</v>
      </c>
      <c r="AF64" s="46"/>
      <c r="AG64" s="47"/>
      <c r="AH64" s="47"/>
      <c r="AM64" s="58" t="s">
        <v>252</v>
      </c>
      <c r="AN64" s="47"/>
    </row>
    <row r="65" spans="1:40" s="10" customFormat="1" ht="15" x14ac:dyDescent="0.25">
      <c r="A65" s="68"/>
      <c r="B65" s="60"/>
      <c r="C65" s="308" t="s">
        <v>253</v>
      </c>
      <c r="D65" s="308"/>
      <c r="E65" s="308"/>
      <c r="F65" s="62"/>
      <c r="G65" s="63"/>
      <c r="H65" s="63"/>
      <c r="I65" s="63"/>
      <c r="J65" s="70"/>
      <c r="K65" s="63"/>
      <c r="L65" s="64">
        <v>21.91</v>
      </c>
      <c r="M65" s="63"/>
      <c r="N65" s="66">
        <v>980.91</v>
      </c>
      <c r="AF65" s="46"/>
      <c r="AG65" s="47"/>
      <c r="AH65" s="47"/>
      <c r="AL65" s="58" t="s">
        <v>253</v>
      </c>
      <c r="AN65" s="47"/>
    </row>
    <row r="66" spans="1:40" s="10" customFormat="1" ht="23.25" x14ac:dyDescent="0.25">
      <c r="A66" s="68"/>
      <c r="B66" s="60" t="s">
        <v>254</v>
      </c>
      <c r="C66" s="308" t="s">
        <v>255</v>
      </c>
      <c r="D66" s="308"/>
      <c r="E66" s="308"/>
      <c r="F66" s="62" t="s">
        <v>256</v>
      </c>
      <c r="G66" s="78">
        <v>92</v>
      </c>
      <c r="H66" s="63"/>
      <c r="I66" s="78">
        <v>92</v>
      </c>
      <c r="J66" s="70"/>
      <c r="K66" s="63"/>
      <c r="L66" s="64">
        <v>20.16</v>
      </c>
      <c r="M66" s="63"/>
      <c r="N66" s="66">
        <v>902.44</v>
      </c>
      <c r="AF66" s="46"/>
      <c r="AG66" s="47"/>
      <c r="AH66" s="47"/>
      <c r="AL66" s="58" t="s">
        <v>255</v>
      </c>
      <c r="AN66" s="47"/>
    </row>
    <row r="67" spans="1:40" s="10" customFormat="1" ht="45" x14ac:dyDescent="0.25">
      <c r="A67" s="68"/>
      <c r="B67" s="60" t="s">
        <v>257</v>
      </c>
      <c r="C67" s="308" t="s">
        <v>258</v>
      </c>
      <c r="D67" s="308"/>
      <c r="E67" s="308"/>
      <c r="F67" s="62" t="s">
        <v>256</v>
      </c>
      <c r="G67" s="78">
        <v>46</v>
      </c>
      <c r="H67" s="65">
        <v>0.85</v>
      </c>
      <c r="I67" s="72">
        <v>39.1</v>
      </c>
      <c r="J67" s="70"/>
      <c r="K67" s="63"/>
      <c r="L67" s="64">
        <v>8.57</v>
      </c>
      <c r="M67" s="63"/>
      <c r="N67" s="66">
        <v>383.54</v>
      </c>
      <c r="AF67" s="46"/>
      <c r="AG67" s="47"/>
      <c r="AH67" s="47"/>
      <c r="AL67" s="58" t="s">
        <v>258</v>
      </c>
      <c r="AN67" s="47"/>
    </row>
    <row r="68" spans="1:40" s="10" customFormat="1" ht="15" x14ac:dyDescent="0.25">
      <c r="A68" s="79"/>
      <c r="B68" s="80"/>
      <c r="C68" s="316" t="s">
        <v>259</v>
      </c>
      <c r="D68" s="316"/>
      <c r="E68" s="316"/>
      <c r="F68" s="50"/>
      <c r="G68" s="51"/>
      <c r="H68" s="51"/>
      <c r="I68" s="51"/>
      <c r="J68" s="54"/>
      <c r="K68" s="51"/>
      <c r="L68" s="81">
        <v>176.27</v>
      </c>
      <c r="M68" s="74"/>
      <c r="N68" s="82">
        <v>3353.46</v>
      </c>
      <c r="AF68" s="46"/>
      <c r="AG68" s="47"/>
      <c r="AH68" s="47"/>
      <c r="AN68" s="47" t="s">
        <v>259</v>
      </c>
    </row>
    <row r="69" spans="1:40" s="10" customFormat="1" ht="45.75" x14ac:dyDescent="0.25">
      <c r="A69" s="48" t="s">
        <v>5</v>
      </c>
      <c r="B69" s="49" t="s">
        <v>124</v>
      </c>
      <c r="C69" s="316" t="s">
        <v>125</v>
      </c>
      <c r="D69" s="316"/>
      <c r="E69" s="316"/>
      <c r="F69" s="50" t="s">
        <v>7</v>
      </c>
      <c r="G69" s="51">
        <v>0.16800000000000001</v>
      </c>
      <c r="H69" s="52">
        <v>1</v>
      </c>
      <c r="I69" s="53">
        <v>0.16800000000000001</v>
      </c>
      <c r="J69" s="54"/>
      <c r="K69" s="51"/>
      <c r="L69" s="54"/>
      <c r="M69" s="51"/>
      <c r="N69" s="55"/>
      <c r="AF69" s="46"/>
      <c r="AG69" s="47"/>
      <c r="AH69" s="47" t="s">
        <v>125</v>
      </c>
      <c r="AN69" s="47"/>
    </row>
    <row r="70" spans="1:40" s="10" customFormat="1" ht="15" x14ac:dyDescent="0.25">
      <c r="A70" s="56"/>
      <c r="B70" s="57"/>
      <c r="C70" s="308" t="s">
        <v>264</v>
      </c>
      <c r="D70" s="308"/>
      <c r="E70" s="308"/>
      <c r="F70" s="308"/>
      <c r="G70" s="308"/>
      <c r="H70" s="308"/>
      <c r="I70" s="308"/>
      <c r="J70" s="308"/>
      <c r="K70" s="308"/>
      <c r="L70" s="308"/>
      <c r="M70" s="308"/>
      <c r="N70" s="317"/>
      <c r="AF70" s="46"/>
      <c r="AG70" s="47"/>
      <c r="AH70" s="47"/>
      <c r="AI70" s="58" t="s">
        <v>264</v>
      </c>
      <c r="AN70" s="47"/>
    </row>
    <row r="71" spans="1:40" s="10" customFormat="1" ht="68.25" x14ac:dyDescent="0.25">
      <c r="A71" s="59"/>
      <c r="B71" s="60" t="s">
        <v>244</v>
      </c>
      <c r="C71" s="306" t="s">
        <v>245</v>
      </c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7"/>
      <c r="AF71" s="46"/>
      <c r="AG71" s="47"/>
      <c r="AH71" s="47"/>
      <c r="AJ71" s="58" t="s">
        <v>245</v>
      </c>
      <c r="AN71" s="47"/>
    </row>
    <row r="72" spans="1:40" s="10" customFormat="1" ht="15" x14ac:dyDescent="0.25">
      <c r="A72" s="61"/>
      <c r="B72" s="60" t="s">
        <v>3</v>
      </c>
      <c r="C72" s="308" t="s">
        <v>247</v>
      </c>
      <c r="D72" s="308"/>
      <c r="E72" s="308"/>
      <c r="F72" s="62"/>
      <c r="G72" s="63"/>
      <c r="H72" s="63"/>
      <c r="I72" s="63"/>
      <c r="J72" s="67">
        <v>2750</v>
      </c>
      <c r="K72" s="65">
        <v>1.1499999999999999</v>
      </c>
      <c r="L72" s="64">
        <v>531.29999999999995</v>
      </c>
      <c r="M72" s="65">
        <v>13.24</v>
      </c>
      <c r="N72" s="84">
        <v>7034.41</v>
      </c>
      <c r="AF72" s="46"/>
      <c r="AG72" s="47"/>
      <c r="AH72" s="47"/>
      <c r="AK72" s="58" t="s">
        <v>247</v>
      </c>
      <c r="AN72" s="47"/>
    </row>
    <row r="73" spans="1:40" s="10" customFormat="1" ht="15" x14ac:dyDescent="0.25">
      <c r="A73" s="61"/>
      <c r="B73" s="60" t="s">
        <v>5</v>
      </c>
      <c r="C73" s="308" t="s">
        <v>248</v>
      </c>
      <c r="D73" s="308"/>
      <c r="E73" s="308"/>
      <c r="F73" s="62"/>
      <c r="G73" s="63"/>
      <c r="H73" s="63"/>
      <c r="I73" s="63"/>
      <c r="J73" s="64">
        <v>371.25</v>
      </c>
      <c r="K73" s="65">
        <v>1.1499999999999999</v>
      </c>
      <c r="L73" s="64">
        <v>71.73</v>
      </c>
      <c r="M73" s="65">
        <v>44.77</v>
      </c>
      <c r="N73" s="84">
        <v>3211.35</v>
      </c>
      <c r="AF73" s="46"/>
      <c r="AG73" s="47"/>
      <c r="AH73" s="47"/>
      <c r="AK73" s="58" t="s">
        <v>248</v>
      </c>
      <c r="AN73" s="47"/>
    </row>
    <row r="74" spans="1:40" s="10" customFormat="1" ht="15" x14ac:dyDescent="0.25">
      <c r="A74" s="68"/>
      <c r="B74" s="60"/>
      <c r="C74" s="308" t="s">
        <v>251</v>
      </c>
      <c r="D74" s="308"/>
      <c r="E74" s="308"/>
      <c r="F74" s="62" t="s">
        <v>250</v>
      </c>
      <c r="G74" s="72">
        <v>27.5</v>
      </c>
      <c r="H74" s="65">
        <v>1.1499999999999999</v>
      </c>
      <c r="I74" s="86">
        <v>5.3129999999999997</v>
      </c>
      <c r="J74" s="70"/>
      <c r="K74" s="63"/>
      <c r="L74" s="70"/>
      <c r="M74" s="63"/>
      <c r="N74" s="71"/>
      <c r="AF74" s="46"/>
      <c r="AG74" s="47"/>
      <c r="AH74" s="47"/>
      <c r="AL74" s="58" t="s">
        <v>251</v>
      </c>
      <c r="AN74" s="47"/>
    </row>
    <row r="75" spans="1:40" s="10" customFormat="1" ht="15" x14ac:dyDescent="0.25">
      <c r="A75" s="61"/>
      <c r="B75" s="60"/>
      <c r="C75" s="318" t="s">
        <v>252</v>
      </c>
      <c r="D75" s="318"/>
      <c r="E75" s="318"/>
      <c r="F75" s="73"/>
      <c r="G75" s="74"/>
      <c r="H75" s="74"/>
      <c r="I75" s="74"/>
      <c r="J75" s="75">
        <v>2750</v>
      </c>
      <c r="K75" s="74"/>
      <c r="L75" s="76">
        <v>531.29999999999995</v>
      </c>
      <c r="M75" s="74"/>
      <c r="N75" s="77">
        <v>7034.41</v>
      </c>
      <c r="AF75" s="46"/>
      <c r="AG75" s="47"/>
      <c r="AH75" s="47"/>
      <c r="AM75" s="58" t="s">
        <v>252</v>
      </c>
      <c r="AN75" s="47"/>
    </row>
    <row r="76" spans="1:40" s="10" customFormat="1" ht="15" x14ac:dyDescent="0.25">
      <c r="A76" s="68"/>
      <c r="B76" s="60"/>
      <c r="C76" s="308" t="s">
        <v>253</v>
      </c>
      <c r="D76" s="308"/>
      <c r="E76" s="308"/>
      <c r="F76" s="62"/>
      <c r="G76" s="63"/>
      <c r="H76" s="63"/>
      <c r="I76" s="63"/>
      <c r="J76" s="70"/>
      <c r="K76" s="63"/>
      <c r="L76" s="64">
        <v>71.73</v>
      </c>
      <c r="M76" s="63"/>
      <c r="N76" s="84">
        <v>3211.35</v>
      </c>
      <c r="AF76" s="46"/>
      <c r="AG76" s="47"/>
      <c r="AH76" s="47"/>
      <c r="AL76" s="58" t="s">
        <v>253</v>
      </c>
      <c r="AN76" s="47"/>
    </row>
    <row r="77" spans="1:40" s="10" customFormat="1" ht="23.25" x14ac:dyDescent="0.25">
      <c r="A77" s="68"/>
      <c r="B77" s="60" t="s">
        <v>254</v>
      </c>
      <c r="C77" s="308" t="s">
        <v>255</v>
      </c>
      <c r="D77" s="308"/>
      <c r="E77" s="308"/>
      <c r="F77" s="62" t="s">
        <v>256</v>
      </c>
      <c r="G77" s="78">
        <v>92</v>
      </c>
      <c r="H77" s="63"/>
      <c r="I77" s="78">
        <v>92</v>
      </c>
      <c r="J77" s="70"/>
      <c r="K77" s="63"/>
      <c r="L77" s="64">
        <v>65.989999999999995</v>
      </c>
      <c r="M77" s="63"/>
      <c r="N77" s="84">
        <v>2954.44</v>
      </c>
      <c r="AF77" s="46"/>
      <c r="AG77" s="47"/>
      <c r="AH77" s="47"/>
      <c r="AL77" s="58" t="s">
        <v>255</v>
      </c>
      <c r="AN77" s="47"/>
    </row>
    <row r="78" spans="1:40" s="10" customFormat="1" ht="45" x14ac:dyDescent="0.25">
      <c r="A78" s="68"/>
      <c r="B78" s="60" t="s">
        <v>257</v>
      </c>
      <c r="C78" s="308" t="s">
        <v>258</v>
      </c>
      <c r="D78" s="308"/>
      <c r="E78" s="308"/>
      <c r="F78" s="62" t="s">
        <v>256</v>
      </c>
      <c r="G78" s="78">
        <v>46</v>
      </c>
      <c r="H78" s="65">
        <v>0.85</v>
      </c>
      <c r="I78" s="72">
        <v>39.1</v>
      </c>
      <c r="J78" s="70"/>
      <c r="K78" s="63"/>
      <c r="L78" s="64">
        <v>28.05</v>
      </c>
      <c r="M78" s="63"/>
      <c r="N78" s="84">
        <v>1255.6400000000001</v>
      </c>
      <c r="AF78" s="46"/>
      <c r="AG78" s="47"/>
      <c r="AH78" s="47"/>
      <c r="AL78" s="58" t="s">
        <v>258</v>
      </c>
      <c r="AN78" s="47"/>
    </row>
    <row r="79" spans="1:40" s="10" customFormat="1" ht="15" x14ac:dyDescent="0.25">
      <c r="A79" s="79"/>
      <c r="B79" s="80"/>
      <c r="C79" s="316" t="s">
        <v>259</v>
      </c>
      <c r="D79" s="316"/>
      <c r="E79" s="316"/>
      <c r="F79" s="50"/>
      <c r="G79" s="51"/>
      <c r="H79" s="51"/>
      <c r="I79" s="51"/>
      <c r="J79" s="54"/>
      <c r="K79" s="51"/>
      <c r="L79" s="81">
        <v>625.34</v>
      </c>
      <c r="M79" s="74"/>
      <c r="N79" s="82">
        <v>11244.49</v>
      </c>
      <c r="AF79" s="46"/>
      <c r="AG79" s="47"/>
      <c r="AH79" s="47"/>
      <c r="AN79" s="47" t="s">
        <v>259</v>
      </c>
    </row>
    <row r="80" spans="1:40" s="10" customFormat="1" ht="34.5" x14ac:dyDescent="0.25">
      <c r="A80" s="48" t="s">
        <v>6</v>
      </c>
      <c r="B80" s="49" t="s">
        <v>95</v>
      </c>
      <c r="C80" s="316" t="s">
        <v>96</v>
      </c>
      <c r="D80" s="316"/>
      <c r="E80" s="316"/>
      <c r="F80" s="50" t="s">
        <v>4</v>
      </c>
      <c r="G80" s="51">
        <v>0.02</v>
      </c>
      <c r="H80" s="52">
        <v>1</v>
      </c>
      <c r="I80" s="87">
        <v>0.02</v>
      </c>
      <c r="J80" s="54"/>
      <c r="K80" s="51"/>
      <c r="L80" s="54"/>
      <c r="M80" s="51"/>
      <c r="N80" s="55"/>
      <c r="AF80" s="46"/>
      <c r="AG80" s="47"/>
      <c r="AH80" s="47" t="s">
        <v>96</v>
      </c>
      <c r="AN80" s="47"/>
    </row>
    <row r="81" spans="1:40" s="10" customFormat="1" ht="15" x14ac:dyDescent="0.25">
      <c r="A81" s="56"/>
      <c r="B81" s="57"/>
      <c r="C81" s="308" t="s">
        <v>265</v>
      </c>
      <c r="D81" s="308"/>
      <c r="E81" s="308"/>
      <c r="F81" s="308"/>
      <c r="G81" s="308"/>
      <c r="H81" s="308"/>
      <c r="I81" s="308"/>
      <c r="J81" s="308"/>
      <c r="K81" s="308"/>
      <c r="L81" s="308"/>
      <c r="M81" s="308"/>
      <c r="N81" s="317"/>
      <c r="AF81" s="46"/>
      <c r="AG81" s="47"/>
      <c r="AH81" s="47"/>
      <c r="AI81" s="58" t="s">
        <v>265</v>
      </c>
      <c r="AN81" s="47"/>
    </row>
    <row r="82" spans="1:40" s="10" customFormat="1" ht="15" x14ac:dyDescent="0.25">
      <c r="A82" s="59"/>
      <c r="B82" s="60" t="s">
        <v>266</v>
      </c>
      <c r="C82" s="306" t="s">
        <v>267</v>
      </c>
      <c r="D82" s="306"/>
      <c r="E82" s="306"/>
      <c r="F82" s="306"/>
      <c r="G82" s="306"/>
      <c r="H82" s="306"/>
      <c r="I82" s="306"/>
      <c r="J82" s="306"/>
      <c r="K82" s="306"/>
      <c r="L82" s="306"/>
      <c r="M82" s="306"/>
      <c r="N82" s="307"/>
      <c r="AF82" s="46"/>
      <c r="AG82" s="47"/>
      <c r="AH82" s="47"/>
      <c r="AJ82" s="58" t="s">
        <v>267</v>
      </c>
      <c r="AN82" s="47"/>
    </row>
    <row r="83" spans="1:40" s="10" customFormat="1" ht="68.25" x14ac:dyDescent="0.25">
      <c r="A83" s="59"/>
      <c r="B83" s="60" t="s">
        <v>244</v>
      </c>
      <c r="C83" s="306" t="s">
        <v>245</v>
      </c>
      <c r="D83" s="306"/>
      <c r="E83" s="306"/>
      <c r="F83" s="306"/>
      <c r="G83" s="306"/>
      <c r="H83" s="306"/>
      <c r="I83" s="306"/>
      <c r="J83" s="306"/>
      <c r="K83" s="306"/>
      <c r="L83" s="306"/>
      <c r="M83" s="306"/>
      <c r="N83" s="307"/>
      <c r="AF83" s="46"/>
      <c r="AG83" s="47"/>
      <c r="AH83" s="47"/>
      <c r="AJ83" s="58" t="s">
        <v>245</v>
      </c>
      <c r="AN83" s="47"/>
    </row>
    <row r="84" spans="1:40" s="10" customFormat="1" ht="15" x14ac:dyDescent="0.25">
      <c r="A84" s="61"/>
      <c r="B84" s="60" t="s">
        <v>1</v>
      </c>
      <c r="C84" s="308" t="s">
        <v>246</v>
      </c>
      <c r="D84" s="308"/>
      <c r="E84" s="308"/>
      <c r="F84" s="62"/>
      <c r="G84" s="63"/>
      <c r="H84" s="63"/>
      <c r="I84" s="63"/>
      <c r="J84" s="67">
        <v>1201.2</v>
      </c>
      <c r="K84" s="65">
        <v>1.38</v>
      </c>
      <c r="L84" s="64">
        <v>33.15</v>
      </c>
      <c r="M84" s="65">
        <v>44.77</v>
      </c>
      <c r="N84" s="84">
        <v>1484.13</v>
      </c>
      <c r="AF84" s="46"/>
      <c r="AG84" s="47"/>
      <c r="AH84" s="47"/>
      <c r="AK84" s="58" t="s">
        <v>246</v>
      </c>
      <c r="AN84" s="47"/>
    </row>
    <row r="85" spans="1:40" s="10" customFormat="1" ht="15" x14ac:dyDescent="0.25">
      <c r="A85" s="68"/>
      <c r="B85" s="60"/>
      <c r="C85" s="308" t="s">
        <v>249</v>
      </c>
      <c r="D85" s="308"/>
      <c r="E85" s="308"/>
      <c r="F85" s="62" t="s">
        <v>250</v>
      </c>
      <c r="G85" s="78">
        <v>154</v>
      </c>
      <c r="H85" s="65">
        <v>1.38</v>
      </c>
      <c r="I85" s="83">
        <v>4.2504</v>
      </c>
      <c r="J85" s="70"/>
      <c r="K85" s="63"/>
      <c r="L85" s="70"/>
      <c r="M85" s="63"/>
      <c r="N85" s="71"/>
      <c r="AF85" s="46"/>
      <c r="AG85" s="47"/>
      <c r="AH85" s="47"/>
      <c r="AL85" s="58" t="s">
        <v>249</v>
      </c>
      <c r="AN85" s="47"/>
    </row>
    <row r="86" spans="1:40" s="10" customFormat="1" ht="15" x14ac:dyDescent="0.25">
      <c r="A86" s="61"/>
      <c r="B86" s="60"/>
      <c r="C86" s="318" t="s">
        <v>252</v>
      </c>
      <c r="D86" s="318"/>
      <c r="E86" s="318"/>
      <c r="F86" s="73"/>
      <c r="G86" s="74"/>
      <c r="H86" s="74"/>
      <c r="I86" s="74"/>
      <c r="J86" s="75">
        <v>1201.2</v>
      </c>
      <c r="K86" s="74"/>
      <c r="L86" s="76">
        <v>33.15</v>
      </c>
      <c r="M86" s="74"/>
      <c r="N86" s="77">
        <v>1484.13</v>
      </c>
      <c r="AF86" s="46"/>
      <c r="AG86" s="47"/>
      <c r="AH86" s="47"/>
      <c r="AM86" s="58" t="s">
        <v>252</v>
      </c>
      <c r="AN86" s="47"/>
    </row>
    <row r="87" spans="1:40" s="10" customFormat="1" ht="15" x14ac:dyDescent="0.25">
      <c r="A87" s="68"/>
      <c r="B87" s="60"/>
      <c r="C87" s="308" t="s">
        <v>253</v>
      </c>
      <c r="D87" s="308"/>
      <c r="E87" s="308"/>
      <c r="F87" s="62"/>
      <c r="G87" s="63"/>
      <c r="H87" s="63"/>
      <c r="I87" s="63"/>
      <c r="J87" s="70"/>
      <c r="K87" s="63"/>
      <c r="L87" s="64">
        <v>33.15</v>
      </c>
      <c r="M87" s="63"/>
      <c r="N87" s="84">
        <v>1484.13</v>
      </c>
      <c r="AF87" s="46"/>
      <c r="AG87" s="47"/>
      <c r="AH87" s="47"/>
      <c r="AL87" s="58" t="s">
        <v>253</v>
      </c>
      <c r="AN87" s="47"/>
    </row>
    <row r="88" spans="1:40" s="10" customFormat="1" ht="23.25" x14ac:dyDescent="0.25">
      <c r="A88" s="68"/>
      <c r="B88" s="60" t="s">
        <v>268</v>
      </c>
      <c r="C88" s="308" t="s">
        <v>269</v>
      </c>
      <c r="D88" s="308"/>
      <c r="E88" s="308"/>
      <c r="F88" s="62" t="s">
        <v>256</v>
      </c>
      <c r="G88" s="78">
        <v>89</v>
      </c>
      <c r="H88" s="63"/>
      <c r="I88" s="78">
        <v>89</v>
      </c>
      <c r="J88" s="70"/>
      <c r="K88" s="63"/>
      <c r="L88" s="64">
        <v>29.5</v>
      </c>
      <c r="M88" s="63"/>
      <c r="N88" s="84">
        <v>1320.88</v>
      </c>
      <c r="AF88" s="46"/>
      <c r="AG88" s="47"/>
      <c r="AH88" s="47"/>
      <c r="AL88" s="58" t="s">
        <v>269</v>
      </c>
      <c r="AN88" s="47"/>
    </row>
    <row r="89" spans="1:40" s="10" customFormat="1" ht="45" x14ac:dyDescent="0.25">
      <c r="A89" s="68"/>
      <c r="B89" s="60" t="s">
        <v>270</v>
      </c>
      <c r="C89" s="308" t="s">
        <v>271</v>
      </c>
      <c r="D89" s="308"/>
      <c r="E89" s="308"/>
      <c r="F89" s="62" t="s">
        <v>256</v>
      </c>
      <c r="G89" s="78">
        <v>40</v>
      </c>
      <c r="H89" s="65">
        <v>0.85</v>
      </c>
      <c r="I89" s="78">
        <v>34</v>
      </c>
      <c r="J89" s="70"/>
      <c r="K89" s="63"/>
      <c r="L89" s="64">
        <v>11.27</v>
      </c>
      <c r="M89" s="63"/>
      <c r="N89" s="66">
        <v>504.6</v>
      </c>
      <c r="AF89" s="46"/>
      <c r="AG89" s="47"/>
      <c r="AH89" s="47"/>
      <c r="AL89" s="58" t="s">
        <v>271</v>
      </c>
      <c r="AN89" s="47"/>
    </row>
    <row r="90" spans="1:40" s="10" customFormat="1" ht="15" x14ac:dyDescent="0.25">
      <c r="A90" s="79"/>
      <c r="B90" s="80"/>
      <c r="C90" s="316" t="s">
        <v>259</v>
      </c>
      <c r="D90" s="316"/>
      <c r="E90" s="316"/>
      <c r="F90" s="50"/>
      <c r="G90" s="51"/>
      <c r="H90" s="51"/>
      <c r="I90" s="51"/>
      <c r="J90" s="54"/>
      <c r="K90" s="51"/>
      <c r="L90" s="81">
        <v>73.92</v>
      </c>
      <c r="M90" s="74"/>
      <c r="N90" s="82">
        <v>3309.61</v>
      </c>
      <c r="AF90" s="46"/>
      <c r="AG90" s="47"/>
      <c r="AH90" s="47"/>
      <c r="AN90" s="47" t="s">
        <v>259</v>
      </c>
    </row>
    <row r="91" spans="1:40" s="10" customFormat="1" ht="34.5" x14ac:dyDescent="0.25">
      <c r="A91" s="48" t="s">
        <v>8</v>
      </c>
      <c r="B91" s="49" t="s">
        <v>126</v>
      </c>
      <c r="C91" s="316" t="s">
        <v>127</v>
      </c>
      <c r="D91" s="316"/>
      <c r="E91" s="316"/>
      <c r="F91" s="50" t="s">
        <v>4</v>
      </c>
      <c r="G91" s="51">
        <v>1.6831</v>
      </c>
      <c r="H91" s="52">
        <v>1</v>
      </c>
      <c r="I91" s="88">
        <v>1.6831</v>
      </c>
      <c r="J91" s="54"/>
      <c r="K91" s="51"/>
      <c r="L91" s="54"/>
      <c r="M91" s="51"/>
      <c r="N91" s="55"/>
      <c r="AF91" s="46"/>
      <c r="AG91" s="47"/>
      <c r="AH91" s="47" t="s">
        <v>127</v>
      </c>
      <c r="AN91" s="47"/>
    </row>
    <row r="92" spans="1:40" s="10" customFormat="1" ht="15" x14ac:dyDescent="0.25">
      <c r="A92" s="56"/>
      <c r="B92" s="57"/>
      <c r="C92" s="308" t="s">
        <v>272</v>
      </c>
      <c r="D92" s="308"/>
      <c r="E92" s="308"/>
      <c r="F92" s="308"/>
      <c r="G92" s="308"/>
      <c r="H92" s="308"/>
      <c r="I92" s="308"/>
      <c r="J92" s="308"/>
      <c r="K92" s="308"/>
      <c r="L92" s="308"/>
      <c r="M92" s="308"/>
      <c r="N92" s="317"/>
      <c r="AF92" s="46"/>
      <c r="AG92" s="47"/>
      <c r="AH92" s="47"/>
      <c r="AI92" s="58" t="s">
        <v>272</v>
      </c>
      <c r="AN92" s="47"/>
    </row>
    <row r="93" spans="1:40" s="10" customFormat="1" ht="23.25" x14ac:dyDescent="0.25">
      <c r="A93" s="59"/>
      <c r="B93" s="60" t="s">
        <v>273</v>
      </c>
      <c r="C93" s="306" t="s">
        <v>274</v>
      </c>
      <c r="D93" s="306"/>
      <c r="E93" s="306"/>
      <c r="F93" s="306"/>
      <c r="G93" s="306"/>
      <c r="H93" s="306"/>
      <c r="I93" s="306"/>
      <c r="J93" s="306"/>
      <c r="K93" s="306"/>
      <c r="L93" s="306"/>
      <c r="M93" s="306"/>
      <c r="N93" s="307"/>
      <c r="AF93" s="46"/>
      <c r="AG93" s="47"/>
      <c r="AH93" s="47"/>
      <c r="AJ93" s="58" t="s">
        <v>274</v>
      </c>
      <c r="AN93" s="47"/>
    </row>
    <row r="94" spans="1:40" s="10" customFormat="1" ht="68.25" x14ac:dyDescent="0.25">
      <c r="A94" s="59"/>
      <c r="B94" s="60" t="s">
        <v>244</v>
      </c>
      <c r="C94" s="306" t="s">
        <v>245</v>
      </c>
      <c r="D94" s="306"/>
      <c r="E94" s="306"/>
      <c r="F94" s="306"/>
      <c r="G94" s="306"/>
      <c r="H94" s="306"/>
      <c r="I94" s="306"/>
      <c r="J94" s="306"/>
      <c r="K94" s="306"/>
      <c r="L94" s="306"/>
      <c r="M94" s="306"/>
      <c r="N94" s="307"/>
      <c r="AF94" s="46"/>
      <c r="AG94" s="47"/>
      <c r="AH94" s="47"/>
      <c r="AJ94" s="58" t="s">
        <v>245</v>
      </c>
      <c r="AN94" s="47"/>
    </row>
    <row r="95" spans="1:40" s="10" customFormat="1" ht="15" x14ac:dyDescent="0.25">
      <c r="A95" s="61"/>
      <c r="B95" s="60" t="s">
        <v>1</v>
      </c>
      <c r="C95" s="308" t="s">
        <v>246</v>
      </c>
      <c r="D95" s="308"/>
      <c r="E95" s="308"/>
      <c r="F95" s="62"/>
      <c r="G95" s="63"/>
      <c r="H95" s="63"/>
      <c r="I95" s="63"/>
      <c r="J95" s="67">
        <v>2212.3200000000002</v>
      </c>
      <c r="K95" s="83">
        <v>1.3225</v>
      </c>
      <c r="L95" s="67">
        <v>4924.3999999999996</v>
      </c>
      <c r="M95" s="65">
        <v>44.77</v>
      </c>
      <c r="N95" s="84">
        <v>220465.39</v>
      </c>
      <c r="AF95" s="46"/>
      <c r="AG95" s="47"/>
      <c r="AH95" s="47"/>
      <c r="AK95" s="58" t="s">
        <v>246</v>
      </c>
      <c r="AN95" s="47"/>
    </row>
    <row r="96" spans="1:40" s="10" customFormat="1" ht="15" x14ac:dyDescent="0.25">
      <c r="A96" s="68"/>
      <c r="B96" s="60"/>
      <c r="C96" s="308" t="s">
        <v>249</v>
      </c>
      <c r="D96" s="308"/>
      <c r="E96" s="308"/>
      <c r="F96" s="62" t="s">
        <v>250</v>
      </c>
      <c r="G96" s="78">
        <v>264</v>
      </c>
      <c r="H96" s="83">
        <v>1.3225</v>
      </c>
      <c r="I96" s="69">
        <v>587.63753399999996</v>
      </c>
      <c r="J96" s="70"/>
      <c r="K96" s="63"/>
      <c r="L96" s="70"/>
      <c r="M96" s="63"/>
      <c r="N96" s="71"/>
      <c r="AF96" s="46"/>
      <c r="AG96" s="47"/>
      <c r="AH96" s="47"/>
      <c r="AL96" s="58" t="s">
        <v>249</v>
      </c>
      <c r="AN96" s="47"/>
    </row>
    <row r="97" spans="1:40" s="10" customFormat="1" ht="15" x14ac:dyDescent="0.25">
      <c r="A97" s="61"/>
      <c r="B97" s="60"/>
      <c r="C97" s="318" t="s">
        <v>252</v>
      </c>
      <c r="D97" s="318"/>
      <c r="E97" s="318"/>
      <c r="F97" s="73"/>
      <c r="G97" s="74"/>
      <c r="H97" s="74"/>
      <c r="I97" s="74"/>
      <c r="J97" s="75">
        <v>2212.3200000000002</v>
      </c>
      <c r="K97" s="74"/>
      <c r="L97" s="75">
        <v>4924.3999999999996</v>
      </c>
      <c r="M97" s="74"/>
      <c r="N97" s="77">
        <v>220465.39</v>
      </c>
      <c r="AF97" s="46"/>
      <c r="AG97" s="47"/>
      <c r="AH97" s="47"/>
      <c r="AM97" s="58" t="s">
        <v>252</v>
      </c>
      <c r="AN97" s="47"/>
    </row>
    <row r="98" spans="1:40" s="10" customFormat="1" ht="15" x14ac:dyDescent="0.25">
      <c r="A98" s="68"/>
      <c r="B98" s="60"/>
      <c r="C98" s="308" t="s">
        <v>253</v>
      </c>
      <c r="D98" s="308"/>
      <c r="E98" s="308"/>
      <c r="F98" s="62"/>
      <c r="G98" s="63"/>
      <c r="H98" s="63"/>
      <c r="I98" s="63"/>
      <c r="J98" s="70"/>
      <c r="K98" s="63"/>
      <c r="L98" s="67">
        <v>4924.3999999999996</v>
      </c>
      <c r="M98" s="63"/>
      <c r="N98" s="84">
        <v>220465.39</v>
      </c>
      <c r="AF98" s="46"/>
      <c r="AG98" s="47"/>
      <c r="AH98" s="47"/>
      <c r="AL98" s="58" t="s">
        <v>253</v>
      </c>
      <c r="AN98" s="47"/>
    </row>
    <row r="99" spans="1:40" s="10" customFormat="1" ht="23.25" x14ac:dyDescent="0.25">
      <c r="A99" s="68"/>
      <c r="B99" s="60" t="s">
        <v>268</v>
      </c>
      <c r="C99" s="308" t="s">
        <v>269</v>
      </c>
      <c r="D99" s="308"/>
      <c r="E99" s="308"/>
      <c r="F99" s="62" t="s">
        <v>256</v>
      </c>
      <c r="G99" s="78">
        <v>89</v>
      </c>
      <c r="H99" s="63"/>
      <c r="I99" s="78">
        <v>89</v>
      </c>
      <c r="J99" s="70"/>
      <c r="K99" s="63"/>
      <c r="L99" s="67">
        <v>4382.72</v>
      </c>
      <c r="M99" s="63"/>
      <c r="N99" s="84">
        <v>196214.2</v>
      </c>
      <c r="AF99" s="46"/>
      <c r="AG99" s="47"/>
      <c r="AH99" s="47"/>
      <c r="AL99" s="58" t="s">
        <v>269</v>
      </c>
      <c r="AN99" s="47"/>
    </row>
    <row r="100" spans="1:40" s="10" customFormat="1" ht="45" x14ac:dyDescent="0.25">
      <c r="A100" s="68"/>
      <c r="B100" s="60" t="s">
        <v>270</v>
      </c>
      <c r="C100" s="308" t="s">
        <v>271</v>
      </c>
      <c r="D100" s="308"/>
      <c r="E100" s="308"/>
      <c r="F100" s="62" t="s">
        <v>256</v>
      </c>
      <c r="G100" s="78">
        <v>40</v>
      </c>
      <c r="H100" s="65">
        <v>0.85</v>
      </c>
      <c r="I100" s="78">
        <v>34</v>
      </c>
      <c r="J100" s="70"/>
      <c r="K100" s="63"/>
      <c r="L100" s="67">
        <v>1674.3</v>
      </c>
      <c r="M100" s="63"/>
      <c r="N100" s="84">
        <v>74958.23</v>
      </c>
      <c r="AF100" s="46"/>
      <c r="AG100" s="47"/>
      <c r="AH100" s="47"/>
      <c r="AL100" s="58" t="s">
        <v>271</v>
      </c>
      <c r="AN100" s="47"/>
    </row>
    <row r="101" spans="1:40" s="10" customFormat="1" ht="15" x14ac:dyDescent="0.25">
      <c r="A101" s="79"/>
      <c r="B101" s="80"/>
      <c r="C101" s="316" t="s">
        <v>259</v>
      </c>
      <c r="D101" s="316"/>
      <c r="E101" s="316"/>
      <c r="F101" s="50"/>
      <c r="G101" s="51"/>
      <c r="H101" s="51"/>
      <c r="I101" s="51"/>
      <c r="J101" s="54"/>
      <c r="K101" s="51"/>
      <c r="L101" s="89">
        <v>10981.42</v>
      </c>
      <c r="M101" s="74"/>
      <c r="N101" s="82">
        <v>491637.82</v>
      </c>
      <c r="AF101" s="46"/>
      <c r="AG101" s="47"/>
      <c r="AH101" s="47"/>
      <c r="AN101" s="47" t="s">
        <v>259</v>
      </c>
    </row>
    <row r="102" spans="1:40" s="10" customFormat="1" ht="45.75" x14ac:dyDescent="0.25">
      <c r="A102" s="48" t="s">
        <v>9</v>
      </c>
      <c r="B102" s="49" t="s">
        <v>128</v>
      </c>
      <c r="C102" s="316" t="s">
        <v>129</v>
      </c>
      <c r="D102" s="316"/>
      <c r="E102" s="316"/>
      <c r="F102" s="50" t="s">
        <v>4</v>
      </c>
      <c r="G102" s="51">
        <v>1.3690000000000001E-2</v>
      </c>
      <c r="H102" s="52">
        <v>1</v>
      </c>
      <c r="I102" s="90">
        <v>1.3690000000000001E-2</v>
      </c>
      <c r="J102" s="54"/>
      <c r="K102" s="51"/>
      <c r="L102" s="54"/>
      <c r="M102" s="51"/>
      <c r="N102" s="55"/>
      <c r="AF102" s="46"/>
      <c r="AG102" s="47"/>
      <c r="AH102" s="47" t="s">
        <v>129</v>
      </c>
      <c r="AN102" s="47"/>
    </row>
    <row r="103" spans="1:40" s="10" customFormat="1" ht="15" x14ac:dyDescent="0.25">
      <c r="A103" s="56"/>
      <c r="B103" s="57"/>
      <c r="C103" s="308" t="s">
        <v>275</v>
      </c>
      <c r="D103" s="308"/>
      <c r="E103" s="308"/>
      <c r="F103" s="308"/>
      <c r="G103" s="308"/>
      <c r="H103" s="308"/>
      <c r="I103" s="308"/>
      <c r="J103" s="308"/>
      <c r="K103" s="308"/>
      <c r="L103" s="308"/>
      <c r="M103" s="308"/>
      <c r="N103" s="317"/>
      <c r="AF103" s="46"/>
      <c r="AG103" s="47"/>
      <c r="AH103" s="47"/>
      <c r="AI103" s="58" t="s">
        <v>275</v>
      </c>
      <c r="AN103" s="47"/>
    </row>
    <row r="104" spans="1:40" s="10" customFormat="1" ht="15" x14ac:dyDescent="0.25">
      <c r="A104" s="59"/>
      <c r="B104" s="60" t="s">
        <v>266</v>
      </c>
      <c r="C104" s="306" t="s">
        <v>267</v>
      </c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7"/>
      <c r="AF104" s="46"/>
      <c r="AG104" s="47"/>
      <c r="AH104" s="47"/>
      <c r="AJ104" s="58" t="s">
        <v>267</v>
      </c>
      <c r="AN104" s="47"/>
    </row>
    <row r="105" spans="1:40" s="10" customFormat="1" ht="68.25" x14ac:dyDescent="0.25">
      <c r="A105" s="59"/>
      <c r="B105" s="60" t="s">
        <v>244</v>
      </c>
      <c r="C105" s="306" t="s">
        <v>245</v>
      </c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7"/>
      <c r="AF105" s="46"/>
      <c r="AG105" s="47"/>
      <c r="AH105" s="47"/>
      <c r="AJ105" s="58" t="s">
        <v>245</v>
      </c>
      <c r="AN105" s="47"/>
    </row>
    <row r="106" spans="1:40" s="10" customFormat="1" ht="15" x14ac:dyDescent="0.25">
      <c r="A106" s="61"/>
      <c r="B106" s="60" t="s">
        <v>1</v>
      </c>
      <c r="C106" s="308" t="s">
        <v>246</v>
      </c>
      <c r="D106" s="308"/>
      <c r="E106" s="308"/>
      <c r="F106" s="62"/>
      <c r="G106" s="63"/>
      <c r="H106" s="63"/>
      <c r="I106" s="63"/>
      <c r="J106" s="67">
        <v>2106.91</v>
      </c>
      <c r="K106" s="65">
        <v>1.38</v>
      </c>
      <c r="L106" s="64">
        <v>39.799999999999997</v>
      </c>
      <c r="M106" s="65">
        <v>44.77</v>
      </c>
      <c r="N106" s="84">
        <v>1781.85</v>
      </c>
      <c r="AF106" s="46"/>
      <c r="AG106" s="47"/>
      <c r="AH106" s="47"/>
      <c r="AK106" s="58" t="s">
        <v>246</v>
      </c>
      <c r="AN106" s="47"/>
    </row>
    <row r="107" spans="1:40" s="10" customFormat="1" ht="15" x14ac:dyDescent="0.25">
      <c r="A107" s="61"/>
      <c r="B107" s="60" t="s">
        <v>3</v>
      </c>
      <c r="C107" s="308" t="s">
        <v>247</v>
      </c>
      <c r="D107" s="308"/>
      <c r="E107" s="308"/>
      <c r="F107" s="62"/>
      <c r="G107" s="63"/>
      <c r="H107" s="63"/>
      <c r="I107" s="63"/>
      <c r="J107" s="67">
        <v>2176</v>
      </c>
      <c r="K107" s="65">
        <v>1.1499999999999999</v>
      </c>
      <c r="L107" s="64">
        <v>34.26</v>
      </c>
      <c r="M107" s="65">
        <v>13.24</v>
      </c>
      <c r="N107" s="66">
        <v>453.6</v>
      </c>
      <c r="AF107" s="46"/>
      <c r="AG107" s="47"/>
      <c r="AH107" s="47"/>
      <c r="AK107" s="58" t="s">
        <v>247</v>
      </c>
      <c r="AN107" s="47"/>
    </row>
    <row r="108" spans="1:40" s="10" customFormat="1" ht="15" x14ac:dyDescent="0.25">
      <c r="A108" s="61"/>
      <c r="B108" s="60" t="s">
        <v>5</v>
      </c>
      <c r="C108" s="308" t="s">
        <v>248</v>
      </c>
      <c r="D108" s="308"/>
      <c r="E108" s="308"/>
      <c r="F108" s="62"/>
      <c r="G108" s="63"/>
      <c r="H108" s="63"/>
      <c r="I108" s="63"/>
      <c r="J108" s="64">
        <v>804.8</v>
      </c>
      <c r="K108" s="65">
        <v>1.1499999999999999</v>
      </c>
      <c r="L108" s="64">
        <v>12.67</v>
      </c>
      <c r="M108" s="65">
        <v>44.77</v>
      </c>
      <c r="N108" s="66">
        <v>567.24</v>
      </c>
      <c r="AF108" s="46"/>
      <c r="AG108" s="47"/>
      <c r="AH108" s="47"/>
      <c r="AK108" s="58" t="s">
        <v>248</v>
      </c>
      <c r="AN108" s="47"/>
    </row>
    <row r="109" spans="1:40" s="10" customFormat="1" ht="15" x14ac:dyDescent="0.25">
      <c r="A109" s="68"/>
      <c r="B109" s="60"/>
      <c r="C109" s="308" t="s">
        <v>249</v>
      </c>
      <c r="D109" s="308"/>
      <c r="E109" s="308"/>
      <c r="F109" s="62" t="s">
        <v>250</v>
      </c>
      <c r="G109" s="78">
        <v>247</v>
      </c>
      <c r="H109" s="65">
        <v>1.38</v>
      </c>
      <c r="I109" s="85">
        <v>4.6663734000000003</v>
      </c>
      <c r="J109" s="70"/>
      <c r="K109" s="63"/>
      <c r="L109" s="70"/>
      <c r="M109" s="63"/>
      <c r="N109" s="71"/>
      <c r="AF109" s="46"/>
      <c r="AG109" s="47"/>
      <c r="AH109" s="47"/>
      <c r="AL109" s="58" t="s">
        <v>249</v>
      </c>
      <c r="AN109" s="47"/>
    </row>
    <row r="110" spans="1:40" s="10" customFormat="1" ht="15" x14ac:dyDescent="0.25">
      <c r="A110" s="68"/>
      <c r="B110" s="60"/>
      <c r="C110" s="308" t="s">
        <v>251</v>
      </c>
      <c r="D110" s="308"/>
      <c r="E110" s="308"/>
      <c r="F110" s="62" t="s">
        <v>250</v>
      </c>
      <c r="G110" s="78">
        <v>80</v>
      </c>
      <c r="H110" s="65">
        <v>1.1499999999999999</v>
      </c>
      <c r="I110" s="91">
        <v>1.2594799999999999</v>
      </c>
      <c r="J110" s="70"/>
      <c r="K110" s="63"/>
      <c r="L110" s="70"/>
      <c r="M110" s="63"/>
      <c r="N110" s="71"/>
      <c r="AF110" s="46"/>
      <c r="AG110" s="47"/>
      <c r="AH110" s="47"/>
      <c r="AL110" s="58" t="s">
        <v>251</v>
      </c>
      <c r="AN110" s="47"/>
    </row>
    <row r="111" spans="1:40" s="10" customFormat="1" ht="15" x14ac:dyDescent="0.25">
      <c r="A111" s="61"/>
      <c r="B111" s="60"/>
      <c r="C111" s="318" t="s">
        <v>252</v>
      </c>
      <c r="D111" s="318"/>
      <c r="E111" s="318"/>
      <c r="F111" s="73"/>
      <c r="G111" s="74"/>
      <c r="H111" s="74"/>
      <c r="I111" s="74"/>
      <c r="J111" s="75">
        <v>4282.91</v>
      </c>
      <c r="K111" s="74"/>
      <c r="L111" s="76">
        <v>74.06</v>
      </c>
      <c r="M111" s="74"/>
      <c r="N111" s="77">
        <v>2235.4499999999998</v>
      </c>
      <c r="AF111" s="46"/>
      <c r="AG111" s="47"/>
      <c r="AH111" s="47"/>
      <c r="AM111" s="58" t="s">
        <v>252</v>
      </c>
      <c r="AN111" s="47"/>
    </row>
    <row r="112" spans="1:40" s="10" customFormat="1" ht="15" x14ac:dyDescent="0.25">
      <c r="A112" s="68"/>
      <c r="B112" s="60"/>
      <c r="C112" s="308" t="s">
        <v>253</v>
      </c>
      <c r="D112" s="308"/>
      <c r="E112" s="308"/>
      <c r="F112" s="62"/>
      <c r="G112" s="63"/>
      <c r="H112" s="63"/>
      <c r="I112" s="63"/>
      <c r="J112" s="70"/>
      <c r="K112" s="63"/>
      <c r="L112" s="64">
        <v>52.47</v>
      </c>
      <c r="M112" s="63"/>
      <c r="N112" s="84">
        <v>2349.09</v>
      </c>
      <c r="AF112" s="46"/>
      <c r="AG112" s="47"/>
      <c r="AH112" s="47"/>
      <c r="AL112" s="58" t="s">
        <v>253</v>
      </c>
      <c r="AN112" s="47"/>
    </row>
    <row r="113" spans="1:42" s="10" customFormat="1" ht="23.25" x14ac:dyDescent="0.25">
      <c r="A113" s="68"/>
      <c r="B113" s="60" t="s">
        <v>268</v>
      </c>
      <c r="C113" s="308" t="s">
        <v>269</v>
      </c>
      <c r="D113" s="308"/>
      <c r="E113" s="308"/>
      <c r="F113" s="62" t="s">
        <v>256</v>
      </c>
      <c r="G113" s="78">
        <v>89</v>
      </c>
      <c r="H113" s="63"/>
      <c r="I113" s="78">
        <v>89</v>
      </c>
      <c r="J113" s="70"/>
      <c r="K113" s="63"/>
      <c r="L113" s="64">
        <v>46.7</v>
      </c>
      <c r="M113" s="63"/>
      <c r="N113" s="84">
        <v>2090.69</v>
      </c>
      <c r="AF113" s="46"/>
      <c r="AG113" s="47"/>
      <c r="AH113" s="47"/>
      <c r="AL113" s="58" t="s">
        <v>269</v>
      </c>
      <c r="AN113" s="47"/>
    </row>
    <row r="114" spans="1:42" s="10" customFormat="1" ht="45" x14ac:dyDescent="0.25">
      <c r="A114" s="68"/>
      <c r="B114" s="60" t="s">
        <v>270</v>
      </c>
      <c r="C114" s="308" t="s">
        <v>271</v>
      </c>
      <c r="D114" s="308"/>
      <c r="E114" s="308"/>
      <c r="F114" s="62" t="s">
        <v>256</v>
      </c>
      <c r="G114" s="78">
        <v>40</v>
      </c>
      <c r="H114" s="65">
        <v>0.85</v>
      </c>
      <c r="I114" s="78">
        <v>34</v>
      </c>
      <c r="J114" s="70"/>
      <c r="K114" s="63"/>
      <c r="L114" s="64">
        <v>17.84</v>
      </c>
      <c r="M114" s="63"/>
      <c r="N114" s="66">
        <v>798.69</v>
      </c>
      <c r="AF114" s="46"/>
      <c r="AG114" s="47"/>
      <c r="AH114" s="47"/>
      <c r="AL114" s="58" t="s">
        <v>271</v>
      </c>
      <c r="AN114" s="47"/>
    </row>
    <row r="115" spans="1:42" s="10" customFormat="1" ht="15" x14ac:dyDescent="0.25">
      <c r="A115" s="79"/>
      <c r="B115" s="80"/>
      <c r="C115" s="316" t="s">
        <v>259</v>
      </c>
      <c r="D115" s="316"/>
      <c r="E115" s="316"/>
      <c r="F115" s="50"/>
      <c r="G115" s="51"/>
      <c r="H115" s="51"/>
      <c r="I115" s="51"/>
      <c r="J115" s="54"/>
      <c r="K115" s="51"/>
      <c r="L115" s="81">
        <v>138.6</v>
      </c>
      <c r="M115" s="74"/>
      <c r="N115" s="82">
        <v>5124.83</v>
      </c>
      <c r="AF115" s="46"/>
      <c r="AG115" s="47"/>
      <c r="AH115" s="47"/>
      <c r="AN115" s="47" t="s">
        <v>259</v>
      </c>
    </row>
    <row r="116" spans="1:42" s="10" customFormat="1" ht="23.25" x14ac:dyDescent="0.25">
      <c r="A116" s="48" t="s">
        <v>10</v>
      </c>
      <c r="B116" s="49" t="s">
        <v>11</v>
      </c>
      <c r="C116" s="316" t="s">
        <v>12</v>
      </c>
      <c r="D116" s="316"/>
      <c r="E116" s="316"/>
      <c r="F116" s="50" t="s">
        <v>13</v>
      </c>
      <c r="G116" s="51">
        <v>33</v>
      </c>
      <c r="H116" s="52">
        <v>1</v>
      </c>
      <c r="I116" s="52">
        <v>33</v>
      </c>
      <c r="J116" s="81">
        <v>162.38</v>
      </c>
      <c r="K116" s="51"/>
      <c r="L116" s="89">
        <v>5358.54</v>
      </c>
      <c r="M116" s="87">
        <v>8.16</v>
      </c>
      <c r="N116" s="82">
        <v>43725.69</v>
      </c>
      <c r="AF116" s="46"/>
      <c r="AG116" s="47"/>
      <c r="AH116" s="47" t="s">
        <v>12</v>
      </c>
      <c r="AN116" s="47"/>
    </row>
    <row r="117" spans="1:42" s="10" customFormat="1" ht="15" x14ac:dyDescent="0.25">
      <c r="A117" s="79"/>
      <c r="B117" s="80"/>
      <c r="C117" s="308" t="s">
        <v>276</v>
      </c>
      <c r="D117" s="308"/>
      <c r="E117" s="308"/>
      <c r="F117" s="308"/>
      <c r="G117" s="308"/>
      <c r="H117" s="308"/>
      <c r="I117" s="308"/>
      <c r="J117" s="308"/>
      <c r="K117" s="308"/>
      <c r="L117" s="308"/>
      <c r="M117" s="308"/>
      <c r="N117" s="317"/>
      <c r="AF117" s="46"/>
      <c r="AG117" s="47"/>
      <c r="AH117" s="47"/>
      <c r="AN117" s="47"/>
      <c r="AO117" s="58" t="s">
        <v>276</v>
      </c>
    </row>
    <row r="118" spans="1:42" s="10" customFormat="1" ht="15" x14ac:dyDescent="0.25">
      <c r="A118" s="56"/>
      <c r="B118" s="57"/>
      <c r="C118" s="308" t="s">
        <v>277</v>
      </c>
      <c r="D118" s="308"/>
      <c r="E118" s="308"/>
      <c r="F118" s="308"/>
      <c r="G118" s="308"/>
      <c r="H118" s="308"/>
      <c r="I118" s="308"/>
      <c r="J118" s="308"/>
      <c r="K118" s="308"/>
      <c r="L118" s="308"/>
      <c r="M118" s="308"/>
      <c r="N118" s="317"/>
      <c r="AF118" s="46"/>
      <c r="AG118" s="47"/>
      <c r="AH118" s="47"/>
      <c r="AN118" s="47"/>
      <c r="AP118" s="58" t="s">
        <v>277</v>
      </c>
    </row>
    <row r="119" spans="1:42" s="10" customFormat="1" ht="15" x14ac:dyDescent="0.25">
      <c r="A119" s="79"/>
      <c r="B119" s="80"/>
      <c r="C119" s="316" t="s">
        <v>259</v>
      </c>
      <c r="D119" s="316"/>
      <c r="E119" s="316"/>
      <c r="F119" s="50"/>
      <c r="G119" s="51"/>
      <c r="H119" s="51"/>
      <c r="I119" s="51"/>
      <c r="J119" s="54"/>
      <c r="K119" s="51"/>
      <c r="L119" s="89">
        <v>5358.54</v>
      </c>
      <c r="M119" s="74"/>
      <c r="N119" s="82">
        <v>43725.69</v>
      </c>
      <c r="AF119" s="46"/>
      <c r="AG119" s="47"/>
      <c r="AH119" s="47"/>
      <c r="AN119" s="47" t="s">
        <v>259</v>
      </c>
    </row>
    <row r="120" spans="1:42" s="10" customFormat="1" ht="34.5" x14ac:dyDescent="0.25">
      <c r="A120" s="48" t="s">
        <v>14</v>
      </c>
      <c r="B120" s="49" t="s">
        <v>90</v>
      </c>
      <c r="C120" s="316" t="s">
        <v>82</v>
      </c>
      <c r="D120" s="316"/>
      <c r="E120" s="316"/>
      <c r="F120" s="50" t="s">
        <v>7</v>
      </c>
      <c r="G120" s="51">
        <v>0.36</v>
      </c>
      <c r="H120" s="52">
        <v>1</v>
      </c>
      <c r="I120" s="87">
        <v>0.36</v>
      </c>
      <c r="J120" s="54"/>
      <c r="K120" s="51"/>
      <c r="L120" s="54"/>
      <c r="M120" s="51"/>
      <c r="N120" s="55"/>
      <c r="AF120" s="46"/>
      <c r="AG120" s="47"/>
      <c r="AH120" s="47" t="s">
        <v>82</v>
      </c>
      <c r="AN120" s="47"/>
    </row>
    <row r="121" spans="1:42" s="10" customFormat="1" ht="15" x14ac:dyDescent="0.25">
      <c r="A121" s="56"/>
      <c r="B121" s="57"/>
      <c r="C121" s="308" t="s">
        <v>278</v>
      </c>
      <c r="D121" s="308"/>
      <c r="E121" s="308"/>
      <c r="F121" s="308"/>
      <c r="G121" s="308"/>
      <c r="H121" s="308"/>
      <c r="I121" s="308"/>
      <c r="J121" s="308"/>
      <c r="K121" s="308"/>
      <c r="L121" s="308"/>
      <c r="M121" s="308"/>
      <c r="N121" s="317"/>
      <c r="AF121" s="46"/>
      <c r="AG121" s="47"/>
      <c r="AH121" s="47"/>
      <c r="AI121" s="58" t="s">
        <v>278</v>
      </c>
      <c r="AN121" s="47"/>
    </row>
    <row r="122" spans="1:42" s="10" customFormat="1" ht="68.25" x14ac:dyDescent="0.25">
      <c r="A122" s="59"/>
      <c r="B122" s="60" t="s">
        <v>244</v>
      </c>
      <c r="C122" s="306" t="s">
        <v>245</v>
      </c>
      <c r="D122" s="306"/>
      <c r="E122" s="306"/>
      <c r="F122" s="306"/>
      <c r="G122" s="306"/>
      <c r="H122" s="306"/>
      <c r="I122" s="306"/>
      <c r="J122" s="306"/>
      <c r="K122" s="306"/>
      <c r="L122" s="306"/>
      <c r="M122" s="306"/>
      <c r="N122" s="307"/>
      <c r="AF122" s="46"/>
      <c r="AG122" s="47"/>
      <c r="AH122" s="47"/>
      <c r="AJ122" s="58" t="s">
        <v>245</v>
      </c>
      <c r="AN122" s="47"/>
    </row>
    <row r="123" spans="1:42" s="10" customFormat="1" ht="15" x14ac:dyDescent="0.25">
      <c r="A123" s="61"/>
      <c r="B123" s="60" t="s">
        <v>3</v>
      </c>
      <c r="C123" s="308" t="s">
        <v>247</v>
      </c>
      <c r="D123" s="308"/>
      <c r="E123" s="308"/>
      <c r="F123" s="62"/>
      <c r="G123" s="63"/>
      <c r="H123" s="63"/>
      <c r="I123" s="63"/>
      <c r="J123" s="64">
        <v>479.33</v>
      </c>
      <c r="K123" s="65">
        <v>1.1499999999999999</v>
      </c>
      <c r="L123" s="64">
        <v>198.44</v>
      </c>
      <c r="M123" s="65">
        <v>13.24</v>
      </c>
      <c r="N123" s="84">
        <v>2627.35</v>
      </c>
      <c r="AF123" s="46"/>
      <c r="AG123" s="47"/>
      <c r="AH123" s="47"/>
      <c r="AK123" s="58" t="s">
        <v>247</v>
      </c>
      <c r="AN123" s="47"/>
    </row>
    <row r="124" spans="1:42" s="10" customFormat="1" ht="15" x14ac:dyDescent="0.25">
      <c r="A124" s="61"/>
      <c r="B124" s="60" t="s">
        <v>5</v>
      </c>
      <c r="C124" s="308" t="s">
        <v>248</v>
      </c>
      <c r="D124" s="308"/>
      <c r="E124" s="308"/>
      <c r="F124" s="62"/>
      <c r="G124" s="63"/>
      <c r="H124" s="63"/>
      <c r="I124" s="63"/>
      <c r="J124" s="64">
        <v>93.5</v>
      </c>
      <c r="K124" s="65">
        <v>1.1499999999999999</v>
      </c>
      <c r="L124" s="64">
        <v>38.71</v>
      </c>
      <c r="M124" s="65">
        <v>44.77</v>
      </c>
      <c r="N124" s="84">
        <v>1733.05</v>
      </c>
      <c r="AF124" s="46"/>
      <c r="AG124" s="47"/>
      <c r="AH124" s="47"/>
      <c r="AK124" s="58" t="s">
        <v>248</v>
      </c>
      <c r="AN124" s="47"/>
    </row>
    <row r="125" spans="1:42" s="10" customFormat="1" ht="15" x14ac:dyDescent="0.25">
      <c r="A125" s="68"/>
      <c r="B125" s="60"/>
      <c r="C125" s="308" t="s">
        <v>251</v>
      </c>
      <c r="D125" s="308"/>
      <c r="E125" s="308"/>
      <c r="F125" s="62" t="s">
        <v>250</v>
      </c>
      <c r="G125" s="65">
        <v>8.06</v>
      </c>
      <c r="H125" s="65">
        <v>1.1499999999999999</v>
      </c>
      <c r="I125" s="91">
        <v>3.33684</v>
      </c>
      <c r="J125" s="70"/>
      <c r="K125" s="63"/>
      <c r="L125" s="70"/>
      <c r="M125" s="63"/>
      <c r="N125" s="71"/>
      <c r="AF125" s="46"/>
      <c r="AG125" s="47"/>
      <c r="AH125" s="47"/>
      <c r="AL125" s="58" t="s">
        <v>251</v>
      </c>
      <c r="AN125" s="47"/>
    </row>
    <row r="126" spans="1:42" s="10" customFormat="1" ht="15" x14ac:dyDescent="0.25">
      <c r="A126" s="61"/>
      <c r="B126" s="60"/>
      <c r="C126" s="318" t="s">
        <v>252</v>
      </c>
      <c r="D126" s="318"/>
      <c r="E126" s="318"/>
      <c r="F126" s="73"/>
      <c r="G126" s="74"/>
      <c r="H126" s="74"/>
      <c r="I126" s="74"/>
      <c r="J126" s="76">
        <v>479.33</v>
      </c>
      <c r="K126" s="74"/>
      <c r="L126" s="76">
        <v>198.44</v>
      </c>
      <c r="M126" s="74"/>
      <c r="N126" s="77">
        <v>2627.35</v>
      </c>
      <c r="AF126" s="46"/>
      <c r="AG126" s="47"/>
      <c r="AH126" s="47"/>
      <c r="AM126" s="58" t="s">
        <v>252</v>
      </c>
      <c r="AN126" s="47"/>
    </row>
    <row r="127" spans="1:42" s="10" customFormat="1" ht="15" x14ac:dyDescent="0.25">
      <c r="A127" s="68"/>
      <c r="B127" s="60"/>
      <c r="C127" s="308" t="s">
        <v>253</v>
      </c>
      <c r="D127" s="308"/>
      <c r="E127" s="308"/>
      <c r="F127" s="62"/>
      <c r="G127" s="63"/>
      <c r="H127" s="63"/>
      <c r="I127" s="63"/>
      <c r="J127" s="70"/>
      <c r="K127" s="63"/>
      <c r="L127" s="64">
        <v>38.71</v>
      </c>
      <c r="M127" s="63"/>
      <c r="N127" s="84">
        <v>1733.05</v>
      </c>
      <c r="AF127" s="46"/>
      <c r="AG127" s="47"/>
      <c r="AH127" s="47"/>
      <c r="AL127" s="58" t="s">
        <v>253</v>
      </c>
      <c r="AN127" s="47"/>
    </row>
    <row r="128" spans="1:42" s="10" customFormat="1" ht="23.25" x14ac:dyDescent="0.25">
      <c r="A128" s="68"/>
      <c r="B128" s="60" t="s">
        <v>254</v>
      </c>
      <c r="C128" s="308" t="s">
        <v>255</v>
      </c>
      <c r="D128" s="308"/>
      <c r="E128" s="308"/>
      <c r="F128" s="62" t="s">
        <v>256</v>
      </c>
      <c r="G128" s="78">
        <v>92</v>
      </c>
      <c r="H128" s="63"/>
      <c r="I128" s="78">
        <v>92</v>
      </c>
      <c r="J128" s="70"/>
      <c r="K128" s="63"/>
      <c r="L128" s="64">
        <v>35.61</v>
      </c>
      <c r="M128" s="63"/>
      <c r="N128" s="84">
        <v>1594.41</v>
      </c>
      <c r="AF128" s="46"/>
      <c r="AG128" s="47"/>
      <c r="AH128" s="47"/>
      <c r="AL128" s="58" t="s">
        <v>255</v>
      </c>
      <c r="AN128" s="47"/>
    </row>
    <row r="129" spans="1:42" s="10" customFormat="1" ht="45" x14ac:dyDescent="0.25">
      <c r="A129" s="68"/>
      <c r="B129" s="60" t="s">
        <v>257</v>
      </c>
      <c r="C129" s="308" t="s">
        <v>258</v>
      </c>
      <c r="D129" s="308"/>
      <c r="E129" s="308"/>
      <c r="F129" s="62" t="s">
        <v>256</v>
      </c>
      <c r="G129" s="78">
        <v>46</v>
      </c>
      <c r="H129" s="65">
        <v>0.85</v>
      </c>
      <c r="I129" s="72">
        <v>39.1</v>
      </c>
      <c r="J129" s="70"/>
      <c r="K129" s="63"/>
      <c r="L129" s="64">
        <v>15.14</v>
      </c>
      <c r="M129" s="63"/>
      <c r="N129" s="66">
        <v>677.62</v>
      </c>
      <c r="AF129" s="46"/>
      <c r="AG129" s="47"/>
      <c r="AH129" s="47"/>
      <c r="AL129" s="58" t="s">
        <v>258</v>
      </c>
      <c r="AN129" s="47"/>
    </row>
    <row r="130" spans="1:42" s="10" customFormat="1" ht="15" x14ac:dyDescent="0.25">
      <c r="A130" s="79"/>
      <c r="B130" s="80"/>
      <c r="C130" s="316" t="s">
        <v>259</v>
      </c>
      <c r="D130" s="316"/>
      <c r="E130" s="316"/>
      <c r="F130" s="50"/>
      <c r="G130" s="51"/>
      <c r="H130" s="51"/>
      <c r="I130" s="51"/>
      <c r="J130" s="54"/>
      <c r="K130" s="51"/>
      <c r="L130" s="81">
        <v>249.19</v>
      </c>
      <c r="M130" s="74"/>
      <c r="N130" s="82">
        <v>4899.38</v>
      </c>
      <c r="AF130" s="46"/>
      <c r="AG130" s="47"/>
      <c r="AH130" s="47"/>
      <c r="AN130" s="47" t="s">
        <v>259</v>
      </c>
    </row>
    <row r="131" spans="1:42" s="10" customFormat="1" ht="23.25" x14ac:dyDescent="0.25">
      <c r="A131" s="48" t="s">
        <v>15</v>
      </c>
      <c r="B131" s="49" t="s">
        <v>91</v>
      </c>
      <c r="C131" s="316" t="s">
        <v>92</v>
      </c>
      <c r="D131" s="316"/>
      <c r="E131" s="316"/>
      <c r="F131" s="50" t="s">
        <v>4</v>
      </c>
      <c r="G131" s="51">
        <v>0.28000000000000003</v>
      </c>
      <c r="H131" s="52">
        <v>1</v>
      </c>
      <c r="I131" s="87">
        <v>0.28000000000000003</v>
      </c>
      <c r="J131" s="54"/>
      <c r="K131" s="51"/>
      <c r="L131" s="54"/>
      <c r="M131" s="51"/>
      <c r="N131" s="55"/>
      <c r="AF131" s="46"/>
      <c r="AG131" s="47"/>
      <c r="AH131" s="47" t="s">
        <v>92</v>
      </c>
      <c r="AN131" s="47"/>
    </row>
    <row r="132" spans="1:42" s="10" customFormat="1" ht="15" x14ac:dyDescent="0.25">
      <c r="A132" s="56"/>
      <c r="B132" s="57"/>
      <c r="C132" s="308" t="s">
        <v>279</v>
      </c>
      <c r="D132" s="308"/>
      <c r="E132" s="308"/>
      <c r="F132" s="308"/>
      <c r="G132" s="308"/>
      <c r="H132" s="308"/>
      <c r="I132" s="308"/>
      <c r="J132" s="308"/>
      <c r="K132" s="308"/>
      <c r="L132" s="308"/>
      <c r="M132" s="308"/>
      <c r="N132" s="317"/>
      <c r="AF132" s="46"/>
      <c r="AG132" s="47"/>
      <c r="AH132" s="47"/>
      <c r="AI132" s="58" t="s">
        <v>279</v>
      </c>
      <c r="AN132" s="47"/>
    </row>
    <row r="133" spans="1:42" s="10" customFormat="1" ht="68.25" x14ac:dyDescent="0.25">
      <c r="A133" s="59"/>
      <c r="B133" s="60" t="s">
        <v>244</v>
      </c>
      <c r="C133" s="306" t="s">
        <v>245</v>
      </c>
      <c r="D133" s="306"/>
      <c r="E133" s="306"/>
      <c r="F133" s="306"/>
      <c r="G133" s="306"/>
      <c r="H133" s="306"/>
      <c r="I133" s="306"/>
      <c r="J133" s="306"/>
      <c r="K133" s="306"/>
      <c r="L133" s="306"/>
      <c r="M133" s="306"/>
      <c r="N133" s="307"/>
      <c r="AF133" s="46"/>
      <c r="AG133" s="47"/>
      <c r="AH133" s="47"/>
      <c r="AJ133" s="58" t="s">
        <v>245</v>
      </c>
      <c r="AN133" s="47"/>
    </row>
    <row r="134" spans="1:42" s="10" customFormat="1" ht="15" x14ac:dyDescent="0.25">
      <c r="A134" s="61"/>
      <c r="B134" s="60" t="s">
        <v>1</v>
      </c>
      <c r="C134" s="308" t="s">
        <v>246</v>
      </c>
      <c r="D134" s="308"/>
      <c r="E134" s="308"/>
      <c r="F134" s="62"/>
      <c r="G134" s="63"/>
      <c r="H134" s="63"/>
      <c r="I134" s="63"/>
      <c r="J134" s="64">
        <v>729</v>
      </c>
      <c r="K134" s="65">
        <v>1.1499999999999999</v>
      </c>
      <c r="L134" s="64">
        <v>234.74</v>
      </c>
      <c r="M134" s="65">
        <v>44.77</v>
      </c>
      <c r="N134" s="84">
        <v>10509.31</v>
      </c>
      <c r="AF134" s="46"/>
      <c r="AG134" s="47"/>
      <c r="AH134" s="47"/>
      <c r="AK134" s="58" t="s">
        <v>246</v>
      </c>
      <c r="AN134" s="47"/>
    </row>
    <row r="135" spans="1:42" s="10" customFormat="1" ht="15" x14ac:dyDescent="0.25">
      <c r="A135" s="68"/>
      <c r="B135" s="60"/>
      <c r="C135" s="308" t="s">
        <v>249</v>
      </c>
      <c r="D135" s="308"/>
      <c r="E135" s="308"/>
      <c r="F135" s="62" t="s">
        <v>250</v>
      </c>
      <c r="G135" s="72">
        <v>97.2</v>
      </c>
      <c r="H135" s="65">
        <v>1.1499999999999999</v>
      </c>
      <c r="I135" s="83">
        <v>31.298400000000001</v>
      </c>
      <c r="J135" s="70"/>
      <c r="K135" s="63"/>
      <c r="L135" s="70"/>
      <c r="M135" s="63"/>
      <c r="N135" s="71"/>
      <c r="AF135" s="46"/>
      <c r="AG135" s="47"/>
      <c r="AH135" s="47"/>
      <c r="AL135" s="58" t="s">
        <v>249</v>
      </c>
      <c r="AN135" s="47"/>
    </row>
    <row r="136" spans="1:42" s="10" customFormat="1" ht="15" x14ac:dyDescent="0.25">
      <c r="A136" s="61"/>
      <c r="B136" s="60"/>
      <c r="C136" s="318" t="s">
        <v>252</v>
      </c>
      <c r="D136" s="318"/>
      <c r="E136" s="318"/>
      <c r="F136" s="73"/>
      <c r="G136" s="74"/>
      <c r="H136" s="74"/>
      <c r="I136" s="74"/>
      <c r="J136" s="76">
        <v>729</v>
      </c>
      <c r="K136" s="74"/>
      <c r="L136" s="76">
        <v>234.74</v>
      </c>
      <c r="M136" s="74"/>
      <c r="N136" s="77">
        <v>10509.31</v>
      </c>
      <c r="AF136" s="46"/>
      <c r="AG136" s="47"/>
      <c r="AH136" s="47"/>
      <c r="AM136" s="58" t="s">
        <v>252</v>
      </c>
      <c r="AN136" s="47"/>
    </row>
    <row r="137" spans="1:42" s="10" customFormat="1" ht="15" x14ac:dyDescent="0.25">
      <c r="A137" s="68"/>
      <c r="B137" s="60"/>
      <c r="C137" s="308" t="s">
        <v>253</v>
      </c>
      <c r="D137" s="308"/>
      <c r="E137" s="308"/>
      <c r="F137" s="62"/>
      <c r="G137" s="63"/>
      <c r="H137" s="63"/>
      <c r="I137" s="63"/>
      <c r="J137" s="70"/>
      <c r="K137" s="63"/>
      <c r="L137" s="64">
        <v>234.74</v>
      </c>
      <c r="M137" s="63"/>
      <c r="N137" s="84">
        <v>10509.31</v>
      </c>
      <c r="AF137" s="46"/>
      <c r="AG137" s="47"/>
      <c r="AH137" s="47"/>
      <c r="AL137" s="58" t="s">
        <v>253</v>
      </c>
      <c r="AN137" s="47"/>
    </row>
    <row r="138" spans="1:42" s="10" customFormat="1" ht="23.25" x14ac:dyDescent="0.25">
      <c r="A138" s="68"/>
      <c r="B138" s="60" t="s">
        <v>268</v>
      </c>
      <c r="C138" s="308" t="s">
        <v>269</v>
      </c>
      <c r="D138" s="308"/>
      <c r="E138" s="308"/>
      <c r="F138" s="62" t="s">
        <v>256</v>
      </c>
      <c r="G138" s="78">
        <v>89</v>
      </c>
      <c r="H138" s="63"/>
      <c r="I138" s="78">
        <v>89</v>
      </c>
      <c r="J138" s="70"/>
      <c r="K138" s="63"/>
      <c r="L138" s="64">
        <v>208.92</v>
      </c>
      <c r="M138" s="63"/>
      <c r="N138" s="84">
        <v>9353.2900000000009</v>
      </c>
      <c r="AF138" s="46"/>
      <c r="AG138" s="47"/>
      <c r="AH138" s="47"/>
      <c r="AL138" s="58" t="s">
        <v>269</v>
      </c>
      <c r="AN138" s="47"/>
    </row>
    <row r="139" spans="1:42" s="10" customFormat="1" ht="45" x14ac:dyDescent="0.25">
      <c r="A139" s="68"/>
      <c r="B139" s="60" t="s">
        <v>270</v>
      </c>
      <c r="C139" s="308" t="s">
        <v>271</v>
      </c>
      <c r="D139" s="308"/>
      <c r="E139" s="308"/>
      <c r="F139" s="62" t="s">
        <v>256</v>
      </c>
      <c r="G139" s="78">
        <v>40</v>
      </c>
      <c r="H139" s="65">
        <v>0.85</v>
      </c>
      <c r="I139" s="78">
        <v>34</v>
      </c>
      <c r="J139" s="70"/>
      <c r="K139" s="63"/>
      <c r="L139" s="64">
        <v>79.81</v>
      </c>
      <c r="M139" s="63"/>
      <c r="N139" s="84">
        <v>3573.17</v>
      </c>
      <c r="AF139" s="46"/>
      <c r="AG139" s="47"/>
      <c r="AH139" s="47"/>
      <c r="AL139" s="58" t="s">
        <v>271</v>
      </c>
      <c r="AN139" s="47"/>
    </row>
    <row r="140" spans="1:42" s="10" customFormat="1" ht="15" x14ac:dyDescent="0.25">
      <c r="A140" s="79"/>
      <c r="B140" s="80"/>
      <c r="C140" s="316" t="s">
        <v>259</v>
      </c>
      <c r="D140" s="316"/>
      <c r="E140" s="316"/>
      <c r="F140" s="50"/>
      <c r="G140" s="51"/>
      <c r="H140" s="51"/>
      <c r="I140" s="51"/>
      <c r="J140" s="54"/>
      <c r="K140" s="51"/>
      <c r="L140" s="81">
        <v>523.47</v>
      </c>
      <c r="M140" s="74"/>
      <c r="N140" s="82">
        <v>23435.77</v>
      </c>
      <c r="AF140" s="46"/>
      <c r="AG140" s="47"/>
      <c r="AH140" s="47"/>
      <c r="AN140" s="47" t="s">
        <v>259</v>
      </c>
    </row>
    <row r="141" spans="1:42" s="10" customFormat="1" ht="22.5" x14ac:dyDescent="0.25">
      <c r="A141" s="48" t="s">
        <v>16</v>
      </c>
      <c r="B141" s="49" t="s">
        <v>130</v>
      </c>
      <c r="C141" s="316" t="s">
        <v>131</v>
      </c>
      <c r="D141" s="316"/>
      <c r="E141" s="316"/>
      <c r="F141" s="50" t="s">
        <v>13</v>
      </c>
      <c r="G141" s="51">
        <v>9</v>
      </c>
      <c r="H141" s="52">
        <v>1</v>
      </c>
      <c r="I141" s="52">
        <v>9</v>
      </c>
      <c r="J141" s="81">
        <v>99.98</v>
      </c>
      <c r="K141" s="53">
        <v>1.012</v>
      </c>
      <c r="L141" s="81">
        <v>910.62</v>
      </c>
      <c r="M141" s="87">
        <v>8.16</v>
      </c>
      <c r="N141" s="82">
        <v>7430.66</v>
      </c>
      <c r="AF141" s="46"/>
      <c r="AG141" s="47"/>
      <c r="AH141" s="47" t="s">
        <v>131</v>
      </c>
      <c r="AN141" s="47"/>
    </row>
    <row r="142" spans="1:42" s="10" customFormat="1" ht="15" x14ac:dyDescent="0.25">
      <c r="A142" s="79"/>
      <c r="B142" s="80"/>
      <c r="C142" s="308" t="s">
        <v>276</v>
      </c>
      <c r="D142" s="308"/>
      <c r="E142" s="308"/>
      <c r="F142" s="308"/>
      <c r="G142" s="308"/>
      <c r="H142" s="308"/>
      <c r="I142" s="308"/>
      <c r="J142" s="308"/>
      <c r="K142" s="308"/>
      <c r="L142" s="308"/>
      <c r="M142" s="308"/>
      <c r="N142" s="317"/>
      <c r="AF142" s="46"/>
      <c r="AG142" s="47"/>
      <c r="AH142" s="47"/>
      <c r="AN142" s="47"/>
      <c r="AO142" s="58" t="s">
        <v>276</v>
      </c>
    </row>
    <row r="143" spans="1:42" s="10" customFormat="1" ht="15" x14ac:dyDescent="0.25">
      <c r="A143" s="56"/>
      <c r="B143" s="57"/>
      <c r="C143" s="308" t="s">
        <v>280</v>
      </c>
      <c r="D143" s="308"/>
      <c r="E143" s="308"/>
      <c r="F143" s="308"/>
      <c r="G143" s="308"/>
      <c r="H143" s="308"/>
      <c r="I143" s="308"/>
      <c r="J143" s="308"/>
      <c r="K143" s="308"/>
      <c r="L143" s="308"/>
      <c r="M143" s="308"/>
      <c r="N143" s="317"/>
      <c r="AF143" s="46"/>
      <c r="AG143" s="47"/>
      <c r="AH143" s="47"/>
      <c r="AN143" s="47"/>
      <c r="AP143" s="58" t="s">
        <v>280</v>
      </c>
    </row>
    <row r="144" spans="1:42" s="10" customFormat="1" ht="15" x14ac:dyDescent="0.25">
      <c r="A144" s="59"/>
      <c r="B144" s="60"/>
      <c r="C144" s="306" t="s">
        <v>281</v>
      </c>
      <c r="D144" s="306"/>
      <c r="E144" s="306"/>
      <c r="F144" s="306"/>
      <c r="G144" s="306"/>
      <c r="H144" s="306"/>
      <c r="I144" s="306"/>
      <c r="J144" s="306"/>
      <c r="K144" s="306"/>
      <c r="L144" s="306"/>
      <c r="M144" s="306"/>
      <c r="N144" s="307"/>
      <c r="AF144" s="46"/>
      <c r="AG144" s="47"/>
      <c r="AH144" s="47"/>
      <c r="AJ144" s="58" t="s">
        <v>281</v>
      </c>
      <c r="AN144" s="47"/>
    </row>
    <row r="145" spans="1:40" s="10" customFormat="1" ht="15" x14ac:dyDescent="0.25">
      <c r="A145" s="79"/>
      <c r="B145" s="80"/>
      <c r="C145" s="316" t="s">
        <v>259</v>
      </c>
      <c r="D145" s="316"/>
      <c r="E145" s="316"/>
      <c r="F145" s="50"/>
      <c r="G145" s="51"/>
      <c r="H145" s="51"/>
      <c r="I145" s="51"/>
      <c r="J145" s="54"/>
      <c r="K145" s="51"/>
      <c r="L145" s="81">
        <v>910.62</v>
      </c>
      <c r="M145" s="74"/>
      <c r="N145" s="82">
        <v>7430.66</v>
      </c>
      <c r="AF145" s="46"/>
      <c r="AG145" s="47"/>
      <c r="AH145" s="47"/>
      <c r="AN145" s="47" t="s">
        <v>259</v>
      </c>
    </row>
    <row r="146" spans="1:40" s="10" customFormat="1" ht="15" x14ac:dyDescent="0.25">
      <c r="A146" s="313" t="s">
        <v>132</v>
      </c>
      <c r="B146" s="314"/>
      <c r="C146" s="314"/>
      <c r="D146" s="314"/>
      <c r="E146" s="314"/>
      <c r="F146" s="314"/>
      <c r="G146" s="314"/>
      <c r="H146" s="314"/>
      <c r="I146" s="314"/>
      <c r="J146" s="314"/>
      <c r="K146" s="314"/>
      <c r="L146" s="314"/>
      <c r="M146" s="314"/>
      <c r="N146" s="315"/>
      <c r="AF146" s="46"/>
      <c r="AG146" s="47" t="s">
        <v>132</v>
      </c>
      <c r="AH146" s="47"/>
      <c r="AN146" s="47"/>
    </row>
    <row r="147" spans="1:40" s="10" customFormat="1" ht="23.25" x14ac:dyDescent="0.25">
      <c r="A147" s="48" t="s">
        <v>17</v>
      </c>
      <c r="B147" s="49" t="s">
        <v>66</v>
      </c>
      <c r="C147" s="316" t="s">
        <v>67</v>
      </c>
      <c r="D147" s="316"/>
      <c r="E147" s="316"/>
      <c r="F147" s="50" t="s">
        <v>13</v>
      </c>
      <c r="G147" s="51">
        <v>0.8</v>
      </c>
      <c r="H147" s="52">
        <v>1</v>
      </c>
      <c r="I147" s="92">
        <v>0.8</v>
      </c>
      <c r="J147" s="54"/>
      <c r="K147" s="51"/>
      <c r="L147" s="54"/>
      <c r="M147" s="51"/>
      <c r="N147" s="55"/>
      <c r="AF147" s="46"/>
      <c r="AG147" s="47"/>
      <c r="AH147" s="47" t="s">
        <v>67</v>
      </c>
      <c r="AN147" s="47"/>
    </row>
    <row r="148" spans="1:40" s="10" customFormat="1" ht="68.25" x14ac:dyDescent="0.25">
      <c r="A148" s="59"/>
      <c r="B148" s="60" t="s">
        <v>244</v>
      </c>
      <c r="C148" s="306" t="s">
        <v>245</v>
      </c>
      <c r="D148" s="306"/>
      <c r="E148" s="306"/>
      <c r="F148" s="306"/>
      <c r="G148" s="306"/>
      <c r="H148" s="306"/>
      <c r="I148" s="306"/>
      <c r="J148" s="306"/>
      <c r="K148" s="306"/>
      <c r="L148" s="306"/>
      <c r="M148" s="306"/>
      <c r="N148" s="307"/>
      <c r="AF148" s="46"/>
      <c r="AG148" s="47"/>
      <c r="AH148" s="47"/>
      <c r="AJ148" s="58" t="s">
        <v>245</v>
      </c>
      <c r="AN148" s="47"/>
    </row>
    <row r="149" spans="1:40" s="10" customFormat="1" ht="15" x14ac:dyDescent="0.25">
      <c r="A149" s="61"/>
      <c r="B149" s="60" t="s">
        <v>1</v>
      </c>
      <c r="C149" s="308" t="s">
        <v>246</v>
      </c>
      <c r="D149" s="308"/>
      <c r="E149" s="308"/>
      <c r="F149" s="62"/>
      <c r="G149" s="63"/>
      <c r="H149" s="63"/>
      <c r="I149" s="63"/>
      <c r="J149" s="64">
        <v>6.75</v>
      </c>
      <c r="K149" s="65">
        <v>1.1499999999999999</v>
      </c>
      <c r="L149" s="64">
        <v>6.21</v>
      </c>
      <c r="M149" s="65">
        <v>44.77</v>
      </c>
      <c r="N149" s="66">
        <v>278.02</v>
      </c>
      <c r="AF149" s="46"/>
      <c r="AG149" s="47"/>
      <c r="AH149" s="47"/>
      <c r="AK149" s="58" t="s">
        <v>246</v>
      </c>
      <c r="AN149" s="47"/>
    </row>
    <row r="150" spans="1:40" s="10" customFormat="1" ht="15" x14ac:dyDescent="0.25">
      <c r="A150" s="61"/>
      <c r="B150" s="60" t="s">
        <v>3</v>
      </c>
      <c r="C150" s="308" t="s">
        <v>247</v>
      </c>
      <c r="D150" s="308"/>
      <c r="E150" s="308"/>
      <c r="F150" s="62"/>
      <c r="G150" s="63"/>
      <c r="H150" s="63"/>
      <c r="I150" s="63"/>
      <c r="J150" s="64">
        <v>8.2899999999999991</v>
      </c>
      <c r="K150" s="65">
        <v>1.1499999999999999</v>
      </c>
      <c r="L150" s="64">
        <v>7.63</v>
      </c>
      <c r="M150" s="65">
        <v>13.24</v>
      </c>
      <c r="N150" s="66">
        <v>101.02</v>
      </c>
      <c r="AF150" s="46"/>
      <c r="AG150" s="47"/>
      <c r="AH150" s="47"/>
      <c r="AK150" s="58" t="s">
        <v>247</v>
      </c>
      <c r="AN150" s="47"/>
    </row>
    <row r="151" spans="1:40" s="10" customFormat="1" ht="15" x14ac:dyDescent="0.25">
      <c r="A151" s="61"/>
      <c r="B151" s="60" t="s">
        <v>5</v>
      </c>
      <c r="C151" s="308" t="s">
        <v>248</v>
      </c>
      <c r="D151" s="308"/>
      <c r="E151" s="308"/>
      <c r="F151" s="62"/>
      <c r="G151" s="63"/>
      <c r="H151" s="63"/>
      <c r="I151" s="63"/>
      <c r="J151" s="64">
        <v>0.81</v>
      </c>
      <c r="K151" s="65">
        <v>1.1499999999999999</v>
      </c>
      <c r="L151" s="64">
        <v>0.75</v>
      </c>
      <c r="M151" s="65">
        <v>44.77</v>
      </c>
      <c r="N151" s="66">
        <v>33.58</v>
      </c>
      <c r="AF151" s="46"/>
      <c r="AG151" s="47"/>
      <c r="AH151" s="47"/>
      <c r="AK151" s="58" t="s">
        <v>248</v>
      </c>
      <c r="AN151" s="47"/>
    </row>
    <row r="152" spans="1:40" s="10" customFormat="1" ht="15" x14ac:dyDescent="0.25">
      <c r="A152" s="61"/>
      <c r="B152" s="60" t="s">
        <v>6</v>
      </c>
      <c r="C152" s="308" t="s">
        <v>263</v>
      </c>
      <c r="D152" s="308"/>
      <c r="E152" s="308"/>
      <c r="F152" s="62"/>
      <c r="G152" s="63"/>
      <c r="H152" s="63"/>
      <c r="I152" s="63"/>
      <c r="J152" s="64">
        <v>0.37</v>
      </c>
      <c r="K152" s="63"/>
      <c r="L152" s="64">
        <v>0.3</v>
      </c>
      <c r="M152" s="65">
        <v>8.16</v>
      </c>
      <c r="N152" s="66">
        <v>2.4500000000000002</v>
      </c>
      <c r="AF152" s="46"/>
      <c r="AG152" s="47"/>
      <c r="AH152" s="47"/>
      <c r="AK152" s="58" t="s">
        <v>263</v>
      </c>
      <c r="AN152" s="47"/>
    </row>
    <row r="153" spans="1:40" s="10" customFormat="1" ht="15" x14ac:dyDescent="0.25">
      <c r="A153" s="68"/>
      <c r="B153" s="60"/>
      <c r="C153" s="308" t="s">
        <v>249</v>
      </c>
      <c r="D153" s="308"/>
      <c r="E153" s="308"/>
      <c r="F153" s="62" t="s">
        <v>250</v>
      </c>
      <c r="G153" s="65">
        <v>0.85</v>
      </c>
      <c r="H153" s="65">
        <v>1.1499999999999999</v>
      </c>
      <c r="I153" s="86">
        <v>0.78200000000000003</v>
      </c>
      <c r="J153" s="70"/>
      <c r="K153" s="63"/>
      <c r="L153" s="70"/>
      <c r="M153" s="63"/>
      <c r="N153" s="71"/>
      <c r="AF153" s="46"/>
      <c r="AG153" s="47"/>
      <c r="AH153" s="47"/>
      <c r="AL153" s="58" t="s">
        <v>249</v>
      </c>
      <c r="AN153" s="47"/>
    </row>
    <row r="154" spans="1:40" s="10" customFormat="1" ht="15" x14ac:dyDescent="0.25">
      <c r="A154" s="68"/>
      <c r="B154" s="60"/>
      <c r="C154" s="308" t="s">
        <v>251</v>
      </c>
      <c r="D154" s="308"/>
      <c r="E154" s="308"/>
      <c r="F154" s="62" t="s">
        <v>250</v>
      </c>
      <c r="G154" s="65">
        <v>7.0000000000000007E-2</v>
      </c>
      <c r="H154" s="65">
        <v>1.1499999999999999</v>
      </c>
      <c r="I154" s="83">
        <v>6.4399999999999999E-2</v>
      </c>
      <c r="J154" s="70"/>
      <c r="K154" s="63"/>
      <c r="L154" s="70"/>
      <c r="M154" s="63"/>
      <c r="N154" s="71"/>
      <c r="AF154" s="46"/>
      <c r="AG154" s="47"/>
      <c r="AH154" s="47"/>
      <c r="AL154" s="58" t="s">
        <v>251</v>
      </c>
      <c r="AN154" s="47"/>
    </row>
    <row r="155" spans="1:40" s="10" customFormat="1" ht="15" x14ac:dyDescent="0.25">
      <c r="A155" s="61"/>
      <c r="B155" s="60"/>
      <c r="C155" s="318" t="s">
        <v>252</v>
      </c>
      <c r="D155" s="318"/>
      <c r="E155" s="318"/>
      <c r="F155" s="73"/>
      <c r="G155" s="74"/>
      <c r="H155" s="74"/>
      <c r="I155" s="74"/>
      <c r="J155" s="76">
        <v>15.41</v>
      </c>
      <c r="K155" s="74"/>
      <c r="L155" s="76">
        <v>14.14</v>
      </c>
      <c r="M155" s="74"/>
      <c r="N155" s="93">
        <v>381.49</v>
      </c>
      <c r="AF155" s="46"/>
      <c r="AG155" s="47"/>
      <c r="AH155" s="47"/>
      <c r="AM155" s="58" t="s">
        <v>252</v>
      </c>
      <c r="AN155" s="47"/>
    </row>
    <row r="156" spans="1:40" s="10" customFormat="1" ht="15" x14ac:dyDescent="0.25">
      <c r="A156" s="68"/>
      <c r="B156" s="60"/>
      <c r="C156" s="308" t="s">
        <v>253</v>
      </c>
      <c r="D156" s="308"/>
      <c r="E156" s="308"/>
      <c r="F156" s="62"/>
      <c r="G156" s="63"/>
      <c r="H156" s="63"/>
      <c r="I156" s="63"/>
      <c r="J156" s="70"/>
      <c r="K156" s="63"/>
      <c r="L156" s="64">
        <v>6.96</v>
      </c>
      <c r="M156" s="63"/>
      <c r="N156" s="66">
        <v>311.60000000000002</v>
      </c>
      <c r="AF156" s="46"/>
      <c r="AG156" s="47"/>
      <c r="AH156" s="47"/>
      <c r="AL156" s="58" t="s">
        <v>253</v>
      </c>
      <c r="AN156" s="47"/>
    </row>
    <row r="157" spans="1:40" s="10" customFormat="1" ht="22.5" x14ac:dyDescent="0.25">
      <c r="A157" s="68"/>
      <c r="B157" s="60" t="s">
        <v>282</v>
      </c>
      <c r="C157" s="308" t="s">
        <v>283</v>
      </c>
      <c r="D157" s="308"/>
      <c r="E157" s="308"/>
      <c r="F157" s="62" t="s">
        <v>256</v>
      </c>
      <c r="G157" s="78">
        <v>110</v>
      </c>
      <c r="H157" s="63"/>
      <c r="I157" s="78">
        <v>110</v>
      </c>
      <c r="J157" s="70"/>
      <c r="K157" s="63"/>
      <c r="L157" s="64">
        <v>7.66</v>
      </c>
      <c r="M157" s="63"/>
      <c r="N157" s="66">
        <v>342.76</v>
      </c>
      <c r="AF157" s="46"/>
      <c r="AG157" s="47"/>
      <c r="AH157" s="47"/>
      <c r="AL157" s="58" t="s">
        <v>283</v>
      </c>
      <c r="AN157" s="47"/>
    </row>
    <row r="158" spans="1:40" s="10" customFormat="1" ht="45" x14ac:dyDescent="0.25">
      <c r="A158" s="68"/>
      <c r="B158" s="60" t="s">
        <v>284</v>
      </c>
      <c r="C158" s="308" t="s">
        <v>285</v>
      </c>
      <c r="D158" s="308"/>
      <c r="E158" s="308"/>
      <c r="F158" s="62" t="s">
        <v>256</v>
      </c>
      <c r="G158" s="78">
        <v>69</v>
      </c>
      <c r="H158" s="65">
        <v>0.85</v>
      </c>
      <c r="I158" s="65">
        <v>58.65</v>
      </c>
      <c r="J158" s="70"/>
      <c r="K158" s="63"/>
      <c r="L158" s="64">
        <v>4.08</v>
      </c>
      <c r="M158" s="63"/>
      <c r="N158" s="66">
        <v>182.75</v>
      </c>
      <c r="AF158" s="46"/>
      <c r="AG158" s="47"/>
      <c r="AH158" s="47"/>
      <c r="AL158" s="58" t="s">
        <v>285</v>
      </c>
      <c r="AN158" s="47"/>
    </row>
    <row r="159" spans="1:40" s="10" customFormat="1" ht="15" x14ac:dyDescent="0.25">
      <c r="A159" s="79"/>
      <c r="B159" s="80"/>
      <c r="C159" s="316" t="s">
        <v>259</v>
      </c>
      <c r="D159" s="316"/>
      <c r="E159" s="316"/>
      <c r="F159" s="50"/>
      <c r="G159" s="51"/>
      <c r="H159" s="51"/>
      <c r="I159" s="51"/>
      <c r="J159" s="54"/>
      <c r="K159" s="51"/>
      <c r="L159" s="81">
        <v>25.88</v>
      </c>
      <c r="M159" s="74"/>
      <c r="N159" s="94">
        <v>907</v>
      </c>
      <c r="AF159" s="46"/>
      <c r="AG159" s="47"/>
      <c r="AH159" s="47"/>
      <c r="AN159" s="47" t="s">
        <v>259</v>
      </c>
    </row>
    <row r="160" spans="1:40" s="10" customFormat="1" ht="22.5" x14ac:dyDescent="0.25">
      <c r="A160" s="48" t="s">
        <v>18</v>
      </c>
      <c r="B160" s="49" t="s">
        <v>130</v>
      </c>
      <c r="C160" s="316" t="s">
        <v>106</v>
      </c>
      <c r="D160" s="316"/>
      <c r="E160" s="316"/>
      <c r="F160" s="50" t="s">
        <v>13</v>
      </c>
      <c r="G160" s="51">
        <v>0.92</v>
      </c>
      <c r="H160" s="52">
        <v>1</v>
      </c>
      <c r="I160" s="87">
        <v>0.92</v>
      </c>
      <c r="J160" s="81">
        <v>325.20999999999998</v>
      </c>
      <c r="K160" s="53">
        <v>1.012</v>
      </c>
      <c r="L160" s="81">
        <v>302.77999999999997</v>
      </c>
      <c r="M160" s="87">
        <v>8.16</v>
      </c>
      <c r="N160" s="82">
        <v>2470.6799999999998</v>
      </c>
      <c r="AF160" s="46"/>
      <c r="AG160" s="47"/>
      <c r="AH160" s="47" t="s">
        <v>106</v>
      </c>
      <c r="AN160" s="47"/>
    </row>
    <row r="161" spans="1:42" s="10" customFormat="1" ht="15" x14ac:dyDescent="0.25">
      <c r="A161" s="79"/>
      <c r="B161" s="80"/>
      <c r="C161" s="308" t="s">
        <v>276</v>
      </c>
      <c r="D161" s="308"/>
      <c r="E161" s="308"/>
      <c r="F161" s="308"/>
      <c r="G161" s="308"/>
      <c r="H161" s="308"/>
      <c r="I161" s="308"/>
      <c r="J161" s="308"/>
      <c r="K161" s="308"/>
      <c r="L161" s="308"/>
      <c r="M161" s="308"/>
      <c r="N161" s="317"/>
      <c r="AF161" s="46"/>
      <c r="AG161" s="47"/>
      <c r="AH161" s="47"/>
      <c r="AN161" s="47"/>
      <c r="AO161" s="58" t="s">
        <v>276</v>
      </c>
    </row>
    <row r="162" spans="1:42" s="10" customFormat="1" ht="15" x14ac:dyDescent="0.25">
      <c r="A162" s="56"/>
      <c r="B162" s="57"/>
      <c r="C162" s="308" t="s">
        <v>286</v>
      </c>
      <c r="D162" s="308"/>
      <c r="E162" s="308"/>
      <c r="F162" s="308"/>
      <c r="G162" s="308"/>
      <c r="H162" s="308"/>
      <c r="I162" s="308"/>
      <c r="J162" s="308"/>
      <c r="K162" s="308"/>
      <c r="L162" s="308"/>
      <c r="M162" s="308"/>
      <c r="N162" s="317"/>
      <c r="AF162" s="46"/>
      <c r="AG162" s="47"/>
      <c r="AH162" s="47"/>
      <c r="AN162" s="47"/>
      <c r="AP162" s="58" t="s">
        <v>286</v>
      </c>
    </row>
    <row r="163" spans="1:42" s="10" customFormat="1" ht="15" x14ac:dyDescent="0.25">
      <c r="A163" s="59"/>
      <c r="B163" s="60"/>
      <c r="C163" s="306" t="s">
        <v>281</v>
      </c>
      <c r="D163" s="306"/>
      <c r="E163" s="306"/>
      <c r="F163" s="306"/>
      <c r="G163" s="306"/>
      <c r="H163" s="306"/>
      <c r="I163" s="306"/>
      <c r="J163" s="306"/>
      <c r="K163" s="306"/>
      <c r="L163" s="306"/>
      <c r="M163" s="306"/>
      <c r="N163" s="307"/>
      <c r="AF163" s="46"/>
      <c r="AG163" s="47"/>
      <c r="AH163" s="47"/>
      <c r="AJ163" s="58" t="s">
        <v>281</v>
      </c>
      <c r="AN163" s="47"/>
    </row>
    <row r="164" spans="1:42" s="10" customFormat="1" ht="15" x14ac:dyDescent="0.25">
      <c r="A164" s="79"/>
      <c r="B164" s="80"/>
      <c r="C164" s="316" t="s">
        <v>259</v>
      </c>
      <c r="D164" s="316"/>
      <c r="E164" s="316"/>
      <c r="F164" s="50"/>
      <c r="G164" s="51"/>
      <c r="H164" s="51"/>
      <c r="I164" s="51"/>
      <c r="J164" s="54"/>
      <c r="K164" s="51"/>
      <c r="L164" s="81">
        <v>302.77999999999997</v>
      </c>
      <c r="M164" s="74"/>
      <c r="N164" s="82">
        <v>2470.6799999999998</v>
      </c>
      <c r="AF164" s="46"/>
      <c r="AG164" s="47"/>
      <c r="AH164" s="47"/>
      <c r="AN164" s="47" t="s">
        <v>259</v>
      </c>
    </row>
    <row r="165" spans="1:42" s="10" customFormat="1" ht="23.25" x14ac:dyDescent="0.25">
      <c r="A165" s="48" t="s">
        <v>19</v>
      </c>
      <c r="B165" s="49" t="s">
        <v>133</v>
      </c>
      <c r="C165" s="316" t="s">
        <v>134</v>
      </c>
      <c r="D165" s="316"/>
      <c r="E165" s="316"/>
      <c r="F165" s="50" t="s">
        <v>110</v>
      </c>
      <c r="G165" s="51">
        <v>0.3</v>
      </c>
      <c r="H165" s="52">
        <v>1</v>
      </c>
      <c r="I165" s="92">
        <v>0.3</v>
      </c>
      <c r="J165" s="54"/>
      <c r="K165" s="51"/>
      <c r="L165" s="54"/>
      <c r="M165" s="51"/>
      <c r="N165" s="55"/>
      <c r="AF165" s="46"/>
      <c r="AG165" s="47"/>
      <c r="AH165" s="47" t="s">
        <v>134</v>
      </c>
      <c r="AN165" s="47"/>
    </row>
    <row r="166" spans="1:42" s="10" customFormat="1" ht="15" x14ac:dyDescent="0.25">
      <c r="A166" s="56"/>
      <c r="B166" s="57"/>
      <c r="C166" s="308" t="s">
        <v>287</v>
      </c>
      <c r="D166" s="308"/>
      <c r="E166" s="308"/>
      <c r="F166" s="308"/>
      <c r="G166" s="308"/>
      <c r="H166" s="308"/>
      <c r="I166" s="308"/>
      <c r="J166" s="308"/>
      <c r="K166" s="308"/>
      <c r="L166" s="308"/>
      <c r="M166" s="308"/>
      <c r="N166" s="317"/>
      <c r="AF166" s="46"/>
      <c r="AG166" s="47"/>
      <c r="AH166" s="47"/>
      <c r="AI166" s="58" t="s">
        <v>287</v>
      </c>
      <c r="AN166" s="47"/>
    </row>
    <row r="167" spans="1:42" s="10" customFormat="1" ht="68.25" x14ac:dyDescent="0.25">
      <c r="A167" s="59"/>
      <c r="B167" s="60" t="s">
        <v>244</v>
      </c>
      <c r="C167" s="306" t="s">
        <v>245</v>
      </c>
      <c r="D167" s="306"/>
      <c r="E167" s="306"/>
      <c r="F167" s="306"/>
      <c r="G167" s="306"/>
      <c r="H167" s="306"/>
      <c r="I167" s="306"/>
      <c r="J167" s="306"/>
      <c r="K167" s="306"/>
      <c r="L167" s="306"/>
      <c r="M167" s="306"/>
      <c r="N167" s="307"/>
      <c r="AF167" s="46"/>
      <c r="AG167" s="47"/>
      <c r="AH167" s="47"/>
      <c r="AJ167" s="58" t="s">
        <v>245</v>
      </c>
      <c r="AN167" s="47"/>
    </row>
    <row r="168" spans="1:42" s="10" customFormat="1" ht="15" x14ac:dyDescent="0.25">
      <c r="A168" s="61"/>
      <c r="B168" s="60" t="s">
        <v>1</v>
      </c>
      <c r="C168" s="308" t="s">
        <v>246</v>
      </c>
      <c r="D168" s="308"/>
      <c r="E168" s="308"/>
      <c r="F168" s="62"/>
      <c r="G168" s="63"/>
      <c r="H168" s="63"/>
      <c r="I168" s="63"/>
      <c r="J168" s="64">
        <v>83.33</v>
      </c>
      <c r="K168" s="65">
        <v>1.1499999999999999</v>
      </c>
      <c r="L168" s="64">
        <v>28.75</v>
      </c>
      <c r="M168" s="65">
        <v>44.77</v>
      </c>
      <c r="N168" s="84">
        <v>1287.1400000000001</v>
      </c>
      <c r="AF168" s="46"/>
      <c r="AG168" s="47"/>
      <c r="AH168" s="47"/>
      <c r="AK168" s="58" t="s">
        <v>246</v>
      </c>
      <c r="AN168" s="47"/>
    </row>
    <row r="169" spans="1:42" s="10" customFormat="1" ht="15" x14ac:dyDescent="0.25">
      <c r="A169" s="61"/>
      <c r="B169" s="60" t="s">
        <v>3</v>
      </c>
      <c r="C169" s="308" t="s">
        <v>247</v>
      </c>
      <c r="D169" s="308"/>
      <c r="E169" s="308"/>
      <c r="F169" s="62"/>
      <c r="G169" s="63"/>
      <c r="H169" s="63"/>
      <c r="I169" s="63"/>
      <c r="J169" s="64">
        <v>28.8</v>
      </c>
      <c r="K169" s="65">
        <v>1.1499999999999999</v>
      </c>
      <c r="L169" s="64">
        <v>9.94</v>
      </c>
      <c r="M169" s="65">
        <v>13.24</v>
      </c>
      <c r="N169" s="66">
        <v>131.61000000000001</v>
      </c>
      <c r="AF169" s="46"/>
      <c r="AG169" s="47"/>
      <c r="AH169" s="47"/>
      <c r="AK169" s="58" t="s">
        <v>247</v>
      </c>
      <c r="AN169" s="47"/>
    </row>
    <row r="170" spans="1:42" s="10" customFormat="1" ht="15" x14ac:dyDescent="0.25">
      <c r="A170" s="61"/>
      <c r="B170" s="60" t="s">
        <v>5</v>
      </c>
      <c r="C170" s="308" t="s">
        <v>248</v>
      </c>
      <c r="D170" s="308"/>
      <c r="E170" s="308"/>
      <c r="F170" s="62"/>
      <c r="G170" s="63"/>
      <c r="H170" s="63"/>
      <c r="I170" s="63"/>
      <c r="J170" s="64">
        <v>3.22</v>
      </c>
      <c r="K170" s="65">
        <v>1.1499999999999999</v>
      </c>
      <c r="L170" s="64">
        <v>1.1100000000000001</v>
      </c>
      <c r="M170" s="65">
        <v>44.77</v>
      </c>
      <c r="N170" s="66">
        <v>49.69</v>
      </c>
      <c r="AF170" s="46"/>
      <c r="AG170" s="47"/>
      <c r="AH170" s="47"/>
      <c r="AK170" s="58" t="s">
        <v>248</v>
      </c>
      <c r="AN170" s="47"/>
    </row>
    <row r="171" spans="1:42" s="10" customFormat="1" ht="15" x14ac:dyDescent="0.25">
      <c r="A171" s="68"/>
      <c r="B171" s="60"/>
      <c r="C171" s="308" t="s">
        <v>249</v>
      </c>
      <c r="D171" s="308"/>
      <c r="E171" s="308"/>
      <c r="F171" s="62" t="s">
        <v>250</v>
      </c>
      <c r="G171" s="72">
        <v>10.199999999999999</v>
      </c>
      <c r="H171" s="65">
        <v>1.1499999999999999</v>
      </c>
      <c r="I171" s="86">
        <v>3.5190000000000001</v>
      </c>
      <c r="J171" s="70"/>
      <c r="K171" s="63"/>
      <c r="L171" s="70"/>
      <c r="M171" s="63"/>
      <c r="N171" s="71"/>
      <c r="AF171" s="46"/>
      <c r="AG171" s="47"/>
      <c r="AH171" s="47"/>
      <c r="AL171" s="58" t="s">
        <v>249</v>
      </c>
      <c r="AN171" s="47"/>
    </row>
    <row r="172" spans="1:42" s="10" customFormat="1" ht="15" x14ac:dyDescent="0.25">
      <c r="A172" s="68"/>
      <c r="B172" s="60"/>
      <c r="C172" s="308" t="s">
        <v>251</v>
      </c>
      <c r="D172" s="308"/>
      <c r="E172" s="308"/>
      <c r="F172" s="62" t="s">
        <v>250</v>
      </c>
      <c r="G172" s="65">
        <v>0.32</v>
      </c>
      <c r="H172" s="65">
        <v>1.1499999999999999</v>
      </c>
      <c r="I172" s="83">
        <v>0.1104</v>
      </c>
      <c r="J172" s="70"/>
      <c r="K172" s="63"/>
      <c r="L172" s="70"/>
      <c r="M172" s="63"/>
      <c r="N172" s="71"/>
      <c r="AF172" s="46"/>
      <c r="AG172" s="47"/>
      <c r="AH172" s="47"/>
      <c r="AL172" s="58" t="s">
        <v>251</v>
      </c>
      <c r="AN172" s="47"/>
    </row>
    <row r="173" spans="1:42" s="10" customFormat="1" ht="15" x14ac:dyDescent="0.25">
      <c r="A173" s="61"/>
      <c r="B173" s="60"/>
      <c r="C173" s="318" t="s">
        <v>252</v>
      </c>
      <c r="D173" s="318"/>
      <c r="E173" s="318"/>
      <c r="F173" s="73"/>
      <c r="G173" s="74"/>
      <c r="H173" s="74"/>
      <c r="I173" s="74"/>
      <c r="J173" s="76">
        <v>112.13</v>
      </c>
      <c r="K173" s="74"/>
      <c r="L173" s="76">
        <v>38.69</v>
      </c>
      <c r="M173" s="74"/>
      <c r="N173" s="77">
        <v>1418.75</v>
      </c>
      <c r="AF173" s="46"/>
      <c r="AG173" s="47"/>
      <c r="AH173" s="47"/>
      <c r="AM173" s="58" t="s">
        <v>252</v>
      </c>
      <c r="AN173" s="47"/>
    </row>
    <row r="174" spans="1:42" s="10" customFormat="1" ht="15" x14ac:dyDescent="0.25">
      <c r="A174" s="68"/>
      <c r="B174" s="60"/>
      <c r="C174" s="308" t="s">
        <v>253</v>
      </c>
      <c r="D174" s="308"/>
      <c r="E174" s="308"/>
      <c r="F174" s="62"/>
      <c r="G174" s="63"/>
      <c r="H174" s="63"/>
      <c r="I174" s="63"/>
      <c r="J174" s="70"/>
      <c r="K174" s="63"/>
      <c r="L174" s="64">
        <v>29.86</v>
      </c>
      <c r="M174" s="63"/>
      <c r="N174" s="84">
        <v>1336.83</v>
      </c>
      <c r="AF174" s="46"/>
      <c r="AG174" s="47"/>
      <c r="AH174" s="47"/>
      <c r="AL174" s="58" t="s">
        <v>253</v>
      </c>
      <c r="AN174" s="47"/>
    </row>
    <row r="175" spans="1:42" s="10" customFormat="1" ht="23.25" x14ac:dyDescent="0.25">
      <c r="A175" s="68"/>
      <c r="B175" s="60" t="s">
        <v>288</v>
      </c>
      <c r="C175" s="308" t="s">
        <v>289</v>
      </c>
      <c r="D175" s="308"/>
      <c r="E175" s="308"/>
      <c r="F175" s="62" t="s">
        <v>256</v>
      </c>
      <c r="G175" s="78">
        <v>117</v>
      </c>
      <c r="H175" s="63"/>
      <c r="I175" s="78">
        <v>117</v>
      </c>
      <c r="J175" s="70"/>
      <c r="K175" s="63"/>
      <c r="L175" s="64">
        <v>34.94</v>
      </c>
      <c r="M175" s="63"/>
      <c r="N175" s="84">
        <v>1564.09</v>
      </c>
      <c r="AF175" s="46"/>
      <c r="AG175" s="47"/>
      <c r="AH175" s="47"/>
      <c r="AL175" s="58" t="s">
        <v>289</v>
      </c>
      <c r="AN175" s="47"/>
    </row>
    <row r="176" spans="1:42" s="10" customFormat="1" ht="45" x14ac:dyDescent="0.25">
      <c r="A176" s="68"/>
      <c r="B176" s="60" t="s">
        <v>290</v>
      </c>
      <c r="C176" s="308" t="s">
        <v>291</v>
      </c>
      <c r="D176" s="308"/>
      <c r="E176" s="308"/>
      <c r="F176" s="62" t="s">
        <v>256</v>
      </c>
      <c r="G176" s="78">
        <v>74</v>
      </c>
      <c r="H176" s="65">
        <v>0.85</v>
      </c>
      <c r="I176" s="72">
        <v>62.9</v>
      </c>
      <c r="J176" s="70"/>
      <c r="K176" s="63"/>
      <c r="L176" s="64">
        <v>18.78</v>
      </c>
      <c r="M176" s="63"/>
      <c r="N176" s="66">
        <v>840.87</v>
      </c>
      <c r="AF176" s="46"/>
      <c r="AG176" s="47"/>
      <c r="AH176" s="47"/>
      <c r="AL176" s="58" t="s">
        <v>291</v>
      </c>
      <c r="AN176" s="47"/>
    </row>
    <row r="177" spans="1:42" s="10" customFormat="1" ht="15" x14ac:dyDescent="0.25">
      <c r="A177" s="79"/>
      <c r="B177" s="80"/>
      <c r="C177" s="316" t="s">
        <v>259</v>
      </c>
      <c r="D177" s="316"/>
      <c r="E177" s="316"/>
      <c r="F177" s="50"/>
      <c r="G177" s="51"/>
      <c r="H177" s="51"/>
      <c r="I177" s="51"/>
      <c r="J177" s="54"/>
      <c r="K177" s="51"/>
      <c r="L177" s="81">
        <v>92.41</v>
      </c>
      <c r="M177" s="74"/>
      <c r="N177" s="82">
        <v>3823.71</v>
      </c>
      <c r="AF177" s="46"/>
      <c r="AG177" s="47"/>
      <c r="AH177" s="47"/>
      <c r="AN177" s="47" t="s">
        <v>259</v>
      </c>
    </row>
    <row r="178" spans="1:42" s="10" customFormat="1" ht="22.5" x14ac:dyDescent="0.25">
      <c r="A178" s="48" t="s">
        <v>20</v>
      </c>
      <c r="B178" s="49" t="s">
        <v>130</v>
      </c>
      <c r="C178" s="316" t="s">
        <v>131</v>
      </c>
      <c r="D178" s="316"/>
      <c r="E178" s="316"/>
      <c r="F178" s="50" t="s">
        <v>13</v>
      </c>
      <c r="G178" s="51">
        <v>3.3</v>
      </c>
      <c r="H178" s="52">
        <v>1</v>
      </c>
      <c r="I178" s="92">
        <v>3.3</v>
      </c>
      <c r="J178" s="81">
        <v>99.98</v>
      </c>
      <c r="K178" s="53">
        <v>1.012</v>
      </c>
      <c r="L178" s="81">
        <v>333.89</v>
      </c>
      <c r="M178" s="87">
        <v>8.16</v>
      </c>
      <c r="N178" s="82">
        <v>2724.54</v>
      </c>
      <c r="AF178" s="46"/>
      <c r="AG178" s="47"/>
      <c r="AH178" s="47" t="s">
        <v>131</v>
      </c>
      <c r="AN178" s="47"/>
    </row>
    <row r="179" spans="1:42" s="10" customFormat="1" ht="15" x14ac:dyDescent="0.25">
      <c r="A179" s="79"/>
      <c r="B179" s="80"/>
      <c r="C179" s="308" t="s">
        <v>276</v>
      </c>
      <c r="D179" s="308"/>
      <c r="E179" s="308"/>
      <c r="F179" s="308"/>
      <c r="G179" s="308"/>
      <c r="H179" s="308"/>
      <c r="I179" s="308"/>
      <c r="J179" s="308"/>
      <c r="K179" s="308"/>
      <c r="L179" s="308"/>
      <c r="M179" s="308"/>
      <c r="N179" s="317"/>
      <c r="AF179" s="46"/>
      <c r="AG179" s="47"/>
      <c r="AH179" s="47"/>
      <c r="AN179" s="47"/>
      <c r="AO179" s="58" t="s">
        <v>276</v>
      </c>
    </row>
    <row r="180" spans="1:42" s="10" customFormat="1" ht="15" x14ac:dyDescent="0.25">
      <c r="A180" s="56"/>
      <c r="B180" s="57"/>
      <c r="C180" s="308" t="s">
        <v>280</v>
      </c>
      <c r="D180" s="308"/>
      <c r="E180" s="308"/>
      <c r="F180" s="308"/>
      <c r="G180" s="308"/>
      <c r="H180" s="308"/>
      <c r="I180" s="308"/>
      <c r="J180" s="308"/>
      <c r="K180" s="308"/>
      <c r="L180" s="308"/>
      <c r="M180" s="308"/>
      <c r="N180" s="317"/>
      <c r="AF180" s="46"/>
      <c r="AG180" s="47"/>
      <c r="AH180" s="47"/>
      <c r="AN180" s="47"/>
      <c r="AP180" s="58" t="s">
        <v>280</v>
      </c>
    </row>
    <row r="181" spans="1:42" s="10" customFormat="1" ht="15" x14ac:dyDescent="0.25">
      <c r="A181" s="59"/>
      <c r="B181" s="60"/>
      <c r="C181" s="306" t="s">
        <v>281</v>
      </c>
      <c r="D181" s="306"/>
      <c r="E181" s="306"/>
      <c r="F181" s="306"/>
      <c r="G181" s="306"/>
      <c r="H181" s="306"/>
      <c r="I181" s="306"/>
      <c r="J181" s="306"/>
      <c r="K181" s="306"/>
      <c r="L181" s="306"/>
      <c r="M181" s="306"/>
      <c r="N181" s="307"/>
      <c r="AF181" s="46"/>
      <c r="AG181" s="47"/>
      <c r="AH181" s="47"/>
      <c r="AJ181" s="58" t="s">
        <v>281</v>
      </c>
      <c r="AN181" s="47"/>
    </row>
    <row r="182" spans="1:42" s="10" customFormat="1" ht="15" x14ac:dyDescent="0.25">
      <c r="A182" s="79"/>
      <c r="B182" s="80"/>
      <c r="C182" s="316" t="s">
        <v>259</v>
      </c>
      <c r="D182" s="316"/>
      <c r="E182" s="316"/>
      <c r="F182" s="50"/>
      <c r="G182" s="51"/>
      <c r="H182" s="51"/>
      <c r="I182" s="51"/>
      <c r="J182" s="54"/>
      <c r="K182" s="51"/>
      <c r="L182" s="81">
        <v>333.89</v>
      </c>
      <c r="M182" s="74"/>
      <c r="N182" s="82">
        <v>2724.54</v>
      </c>
      <c r="AF182" s="46"/>
      <c r="AG182" s="47"/>
      <c r="AH182" s="47"/>
      <c r="AN182" s="47" t="s">
        <v>259</v>
      </c>
    </row>
    <row r="183" spans="1:42" s="10" customFormat="1" ht="15" x14ac:dyDescent="0.25">
      <c r="A183" s="313" t="s">
        <v>135</v>
      </c>
      <c r="B183" s="314"/>
      <c r="C183" s="314"/>
      <c r="D183" s="314"/>
      <c r="E183" s="314"/>
      <c r="F183" s="314"/>
      <c r="G183" s="314"/>
      <c r="H183" s="314"/>
      <c r="I183" s="314"/>
      <c r="J183" s="314"/>
      <c r="K183" s="314"/>
      <c r="L183" s="314"/>
      <c r="M183" s="314"/>
      <c r="N183" s="315"/>
      <c r="AF183" s="46"/>
      <c r="AG183" s="47" t="s">
        <v>135</v>
      </c>
      <c r="AH183" s="47"/>
      <c r="AN183" s="47"/>
    </row>
    <row r="184" spans="1:42" s="10" customFormat="1" ht="34.5" x14ac:dyDescent="0.25">
      <c r="A184" s="48" t="s">
        <v>21</v>
      </c>
      <c r="B184" s="49" t="s">
        <v>136</v>
      </c>
      <c r="C184" s="316" t="s">
        <v>137</v>
      </c>
      <c r="D184" s="316"/>
      <c r="E184" s="316"/>
      <c r="F184" s="50" t="s">
        <v>2</v>
      </c>
      <c r="G184" s="51">
        <v>0.28999999999999998</v>
      </c>
      <c r="H184" s="52">
        <v>1</v>
      </c>
      <c r="I184" s="87">
        <v>0.28999999999999998</v>
      </c>
      <c r="J184" s="54"/>
      <c r="K184" s="51"/>
      <c r="L184" s="54"/>
      <c r="M184" s="51"/>
      <c r="N184" s="55"/>
      <c r="AF184" s="46"/>
      <c r="AG184" s="47"/>
      <c r="AH184" s="47" t="s">
        <v>137</v>
      </c>
      <c r="AN184" s="47"/>
    </row>
    <row r="185" spans="1:42" s="10" customFormat="1" ht="15" x14ac:dyDescent="0.25">
      <c r="A185" s="56"/>
      <c r="B185" s="57"/>
      <c r="C185" s="308" t="s">
        <v>292</v>
      </c>
      <c r="D185" s="308"/>
      <c r="E185" s="308"/>
      <c r="F185" s="308"/>
      <c r="G185" s="308"/>
      <c r="H185" s="308"/>
      <c r="I185" s="308"/>
      <c r="J185" s="308"/>
      <c r="K185" s="308"/>
      <c r="L185" s="308"/>
      <c r="M185" s="308"/>
      <c r="N185" s="317"/>
      <c r="AF185" s="46"/>
      <c r="AG185" s="47"/>
      <c r="AH185" s="47"/>
      <c r="AI185" s="58" t="s">
        <v>292</v>
      </c>
      <c r="AN185" s="47"/>
    </row>
    <row r="186" spans="1:42" s="10" customFormat="1" ht="68.25" x14ac:dyDescent="0.25">
      <c r="A186" s="59"/>
      <c r="B186" s="60" t="s">
        <v>244</v>
      </c>
      <c r="C186" s="306" t="s">
        <v>245</v>
      </c>
      <c r="D186" s="306"/>
      <c r="E186" s="306"/>
      <c r="F186" s="306"/>
      <c r="G186" s="306"/>
      <c r="H186" s="306"/>
      <c r="I186" s="306"/>
      <c r="J186" s="306"/>
      <c r="K186" s="306"/>
      <c r="L186" s="306"/>
      <c r="M186" s="306"/>
      <c r="N186" s="307"/>
      <c r="AF186" s="46"/>
      <c r="AG186" s="47"/>
      <c r="AH186" s="47"/>
      <c r="AJ186" s="58" t="s">
        <v>245</v>
      </c>
      <c r="AN186" s="47"/>
    </row>
    <row r="187" spans="1:42" s="10" customFormat="1" ht="15" x14ac:dyDescent="0.25">
      <c r="A187" s="61"/>
      <c r="B187" s="60" t="s">
        <v>1</v>
      </c>
      <c r="C187" s="308" t="s">
        <v>246</v>
      </c>
      <c r="D187" s="308"/>
      <c r="E187" s="308"/>
      <c r="F187" s="62"/>
      <c r="G187" s="63"/>
      <c r="H187" s="63"/>
      <c r="I187" s="63"/>
      <c r="J187" s="64">
        <v>248.96</v>
      </c>
      <c r="K187" s="65">
        <v>1.1499999999999999</v>
      </c>
      <c r="L187" s="64">
        <v>83.03</v>
      </c>
      <c r="M187" s="65">
        <v>44.77</v>
      </c>
      <c r="N187" s="84">
        <v>3717.25</v>
      </c>
      <c r="AF187" s="46"/>
      <c r="AG187" s="47"/>
      <c r="AH187" s="47"/>
      <c r="AK187" s="58" t="s">
        <v>246</v>
      </c>
      <c r="AN187" s="47"/>
    </row>
    <row r="188" spans="1:42" s="10" customFormat="1" ht="15" x14ac:dyDescent="0.25">
      <c r="A188" s="61"/>
      <c r="B188" s="60" t="s">
        <v>3</v>
      </c>
      <c r="C188" s="308" t="s">
        <v>247</v>
      </c>
      <c r="D188" s="308"/>
      <c r="E188" s="308"/>
      <c r="F188" s="62"/>
      <c r="G188" s="63"/>
      <c r="H188" s="63"/>
      <c r="I188" s="63"/>
      <c r="J188" s="64">
        <v>477.23</v>
      </c>
      <c r="K188" s="65">
        <v>1.1499999999999999</v>
      </c>
      <c r="L188" s="64">
        <v>159.16</v>
      </c>
      <c r="M188" s="65">
        <v>13.24</v>
      </c>
      <c r="N188" s="84">
        <v>2107.2800000000002</v>
      </c>
      <c r="AF188" s="46"/>
      <c r="AG188" s="47"/>
      <c r="AH188" s="47"/>
      <c r="AK188" s="58" t="s">
        <v>247</v>
      </c>
      <c r="AN188" s="47"/>
    </row>
    <row r="189" spans="1:42" s="10" customFormat="1" ht="15" x14ac:dyDescent="0.25">
      <c r="A189" s="61"/>
      <c r="B189" s="60" t="s">
        <v>5</v>
      </c>
      <c r="C189" s="308" t="s">
        <v>248</v>
      </c>
      <c r="D189" s="308"/>
      <c r="E189" s="308"/>
      <c r="F189" s="62"/>
      <c r="G189" s="63"/>
      <c r="H189" s="63"/>
      <c r="I189" s="63"/>
      <c r="J189" s="64">
        <v>56.42</v>
      </c>
      <c r="K189" s="65">
        <v>1.1499999999999999</v>
      </c>
      <c r="L189" s="64">
        <v>18.82</v>
      </c>
      <c r="M189" s="65">
        <v>44.77</v>
      </c>
      <c r="N189" s="66">
        <v>842.57</v>
      </c>
      <c r="AF189" s="46"/>
      <c r="AG189" s="47"/>
      <c r="AH189" s="47"/>
      <c r="AK189" s="58" t="s">
        <v>248</v>
      </c>
      <c r="AN189" s="47"/>
    </row>
    <row r="190" spans="1:42" s="10" customFormat="1" ht="15" x14ac:dyDescent="0.25">
      <c r="A190" s="61"/>
      <c r="B190" s="60" t="s">
        <v>6</v>
      </c>
      <c r="C190" s="308" t="s">
        <v>263</v>
      </c>
      <c r="D190" s="308"/>
      <c r="E190" s="308"/>
      <c r="F190" s="62"/>
      <c r="G190" s="63"/>
      <c r="H190" s="63"/>
      <c r="I190" s="63"/>
      <c r="J190" s="64">
        <v>11.96</v>
      </c>
      <c r="K190" s="63"/>
      <c r="L190" s="64">
        <v>3.47</v>
      </c>
      <c r="M190" s="65">
        <v>8.16</v>
      </c>
      <c r="N190" s="66">
        <v>28.32</v>
      </c>
      <c r="AF190" s="46"/>
      <c r="AG190" s="47"/>
      <c r="AH190" s="47"/>
      <c r="AK190" s="58" t="s">
        <v>263</v>
      </c>
      <c r="AN190" s="47"/>
    </row>
    <row r="191" spans="1:42" s="10" customFormat="1" ht="15" x14ac:dyDescent="0.25">
      <c r="A191" s="68"/>
      <c r="B191" s="60"/>
      <c r="C191" s="308" t="s">
        <v>249</v>
      </c>
      <c r="D191" s="308"/>
      <c r="E191" s="308"/>
      <c r="F191" s="62" t="s">
        <v>250</v>
      </c>
      <c r="G191" s="65">
        <v>27.12</v>
      </c>
      <c r="H191" s="65">
        <v>1.1499999999999999</v>
      </c>
      <c r="I191" s="91">
        <v>9.0445200000000003</v>
      </c>
      <c r="J191" s="70"/>
      <c r="K191" s="63"/>
      <c r="L191" s="70"/>
      <c r="M191" s="63"/>
      <c r="N191" s="71"/>
      <c r="AF191" s="46"/>
      <c r="AG191" s="47"/>
      <c r="AH191" s="47"/>
      <c r="AL191" s="58" t="s">
        <v>249</v>
      </c>
      <c r="AN191" s="47"/>
    </row>
    <row r="192" spans="1:42" s="10" customFormat="1" ht="15" x14ac:dyDescent="0.25">
      <c r="A192" s="68"/>
      <c r="B192" s="60"/>
      <c r="C192" s="308" t="s">
        <v>251</v>
      </c>
      <c r="D192" s="308"/>
      <c r="E192" s="308"/>
      <c r="F192" s="62" t="s">
        <v>250</v>
      </c>
      <c r="G192" s="72">
        <v>4.2</v>
      </c>
      <c r="H192" s="65">
        <v>1.1499999999999999</v>
      </c>
      <c r="I192" s="83">
        <v>1.4007000000000001</v>
      </c>
      <c r="J192" s="70"/>
      <c r="K192" s="63"/>
      <c r="L192" s="70"/>
      <c r="M192" s="63"/>
      <c r="N192" s="71"/>
      <c r="AF192" s="46"/>
      <c r="AG192" s="47"/>
      <c r="AH192" s="47"/>
      <c r="AL192" s="58" t="s">
        <v>251</v>
      </c>
      <c r="AN192" s="47"/>
    </row>
    <row r="193" spans="1:41" s="10" customFormat="1" ht="15" x14ac:dyDescent="0.25">
      <c r="A193" s="61"/>
      <c r="B193" s="60"/>
      <c r="C193" s="318" t="s">
        <v>252</v>
      </c>
      <c r="D193" s="318"/>
      <c r="E193" s="318"/>
      <c r="F193" s="73"/>
      <c r="G193" s="74"/>
      <c r="H193" s="74"/>
      <c r="I193" s="74"/>
      <c r="J193" s="76">
        <v>738.15</v>
      </c>
      <c r="K193" s="74"/>
      <c r="L193" s="76">
        <v>245.66</v>
      </c>
      <c r="M193" s="74"/>
      <c r="N193" s="77">
        <v>5852.85</v>
      </c>
      <c r="AF193" s="46"/>
      <c r="AG193" s="47"/>
      <c r="AH193" s="47"/>
      <c r="AM193" s="58" t="s">
        <v>252</v>
      </c>
      <c r="AN193" s="47"/>
    </row>
    <row r="194" spans="1:41" s="10" customFormat="1" ht="15" x14ac:dyDescent="0.25">
      <c r="A194" s="68"/>
      <c r="B194" s="60"/>
      <c r="C194" s="308" t="s">
        <v>253</v>
      </c>
      <c r="D194" s="308"/>
      <c r="E194" s="308"/>
      <c r="F194" s="62"/>
      <c r="G194" s="63"/>
      <c r="H194" s="63"/>
      <c r="I194" s="63"/>
      <c r="J194" s="70"/>
      <c r="K194" s="63"/>
      <c r="L194" s="64">
        <v>101.85</v>
      </c>
      <c r="M194" s="63"/>
      <c r="N194" s="84">
        <v>4559.82</v>
      </c>
      <c r="AF194" s="46"/>
      <c r="AG194" s="47"/>
      <c r="AH194" s="47"/>
      <c r="AL194" s="58" t="s">
        <v>253</v>
      </c>
      <c r="AN194" s="47"/>
    </row>
    <row r="195" spans="1:41" s="10" customFormat="1" ht="23.25" x14ac:dyDescent="0.25">
      <c r="A195" s="68"/>
      <c r="B195" s="60" t="s">
        <v>288</v>
      </c>
      <c r="C195" s="308" t="s">
        <v>289</v>
      </c>
      <c r="D195" s="308"/>
      <c r="E195" s="308"/>
      <c r="F195" s="62" t="s">
        <v>256</v>
      </c>
      <c r="G195" s="78">
        <v>117</v>
      </c>
      <c r="H195" s="63"/>
      <c r="I195" s="78">
        <v>117</v>
      </c>
      <c r="J195" s="70"/>
      <c r="K195" s="63"/>
      <c r="L195" s="64">
        <v>119.16</v>
      </c>
      <c r="M195" s="63"/>
      <c r="N195" s="84">
        <v>5334.99</v>
      </c>
      <c r="AF195" s="46"/>
      <c r="AG195" s="47"/>
      <c r="AH195" s="47"/>
      <c r="AL195" s="58" t="s">
        <v>289</v>
      </c>
      <c r="AN195" s="47"/>
    </row>
    <row r="196" spans="1:41" s="10" customFormat="1" ht="45" x14ac:dyDescent="0.25">
      <c r="A196" s="68"/>
      <c r="B196" s="60" t="s">
        <v>290</v>
      </c>
      <c r="C196" s="308" t="s">
        <v>291</v>
      </c>
      <c r="D196" s="308"/>
      <c r="E196" s="308"/>
      <c r="F196" s="62" t="s">
        <v>256</v>
      </c>
      <c r="G196" s="78">
        <v>74</v>
      </c>
      <c r="H196" s="65">
        <v>0.85</v>
      </c>
      <c r="I196" s="72">
        <v>62.9</v>
      </c>
      <c r="J196" s="70"/>
      <c r="K196" s="63"/>
      <c r="L196" s="64">
        <v>64.06</v>
      </c>
      <c r="M196" s="63"/>
      <c r="N196" s="84">
        <v>2868.13</v>
      </c>
      <c r="AF196" s="46"/>
      <c r="AG196" s="47"/>
      <c r="AH196" s="47"/>
      <c r="AL196" s="58" t="s">
        <v>291</v>
      </c>
      <c r="AN196" s="47"/>
    </row>
    <row r="197" spans="1:41" s="10" customFormat="1" ht="15" x14ac:dyDescent="0.25">
      <c r="A197" s="79"/>
      <c r="B197" s="80"/>
      <c r="C197" s="316" t="s">
        <v>259</v>
      </c>
      <c r="D197" s="316"/>
      <c r="E197" s="316"/>
      <c r="F197" s="50"/>
      <c r="G197" s="51"/>
      <c r="H197" s="51"/>
      <c r="I197" s="51"/>
      <c r="J197" s="54"/>
      <c r="K197" s="51"/>
      <c r="L197" s="81">
        <v>428.88</v>
      </c>
      <c r="M197" s="74"/>
      <c r="N197" s="82">
        <v>14055.97</v>
      </c>
      <c r="AF197" s="46"/>
      <c r="AG197" s="47"/>
      <c r="AH197" s="47"/>
      <c r="AN197" s="47" t="s">
        <v>259</v>
      </c>
    </row>
    <row r="198" spans="1:41" s="10" customFormat="1" ht="45.75" x14ac:dyDescent="0.25">
      <c r="A198" s="48" t="s">
        <v>22</v>
      </c>
      <c r="B198" s="49" t="s">
        <v>138</v>
      </c>
      <c r="C198" s="316" t="s">
        <v>139</v>
      </c>
      <c r="D198" s="316"/>
      <c r="E198" s="316"/>
      <c r="F198" s="50" t="s">
        <v>80</v>
      </c>
      <c r="G198" s="51">
        <v>29</v>
      </c>
      <c r="H198" s="52">
        <v>1</v>
      </c>
      <c r="I198" s="52">
        <v>29</v>
      </c>
      <c r="J198" s="81">
        <v>238.07</v>
      </c>
      <c r="K198" s="51"/>
      <c r="L198" s="89">
        <v>6904.03</v>
      </c>
      <c r="M198" s="87">
        <v>8.16</v>
      </c>
      <c r="N198" s="82">
        <v>56336.88</v>
      </c>
      <c r="AF198" s="46"/>
      <c r="AG198" s="47"/>
      <c r="AH198" s="47" t="s">
        <v>139</v>
      </c>
      <c r="AN198" s="47"/>
    </row>
    <row r="199" spans="1:41" s="10" customFormat="1" ht="15" x14ac:dyDescent="0.25">
      <c r="A199" s="79"/>
      <c r="B199" s="80"/>
      <c r="C199" s="308" t="s">
        <v>276</v>
      </c>
      <c r="D199" s="308"/>
      <c r="E199" s="308"/>
      <c r="F199" s="308"/>
      <c r="G199" s="308"/>
      <c r="H199" s="308"/>
      <c r="I199" s="308"/>
      <c r="J199" s="308"/>
      <c r="K199" s="308"/>
      <c r="L199" s="308"/>
      <c r="M199" s="308"/>
      <c r="N199" s="317"/>
      <c r="AF199" s="46"/>
      <c r="AG199" s="47"/>
      <c r="AH199" s="47"/>
      <c r="AN199" s="47"/>
      <c r="AO199" s="58" t="s">
        <v>276</v>
      </c>
    </row>
    <row r="200" spans="1:41" s="10" customFormat="1" ht="15" x14ac:dyDescent="0.25">
      <c r="A200" s="79"/>
      <c r="B200" s="80"/>
      <c r="C200" s="316" t="s">
        <v>259</v>
      </c>
      <c r="D200" s="316"/>
      <c r="E200" s="316"/>
      <c r="F200" s="50"/>
      <c r="G200" s="51"/>
      <c r="H200" s="51"/>
      <c r="I200" s="51"/>
      <c r="J200" s="54"/>
      <c r="K200" s="51"/>
      <c r="L200" s="89">
        <v>6904.03</v>
      </c>
      <c r="M200" s="74"/>
      <c r="N200" s="82">
        <v>56336.88</v>
      </c>
      <c r="AF200" s="46"/>
      <c r="AG200" s="47"/>
      <c r="AH200" s="47"/>
      <c r="AN200" s="47" t="s">
        <v>259</v>
      </c>
    </row>
    <row r="201" spans="1:41" s="10" customFormat="1" ht="15" x14ac:dyDescent="0.25">
      <c r="A201" s="313" t="s">
        <v>140</v>
      </c>
      <c r="B201" s="314"/>
      <c r="C201" s="314"/>
      <c r="D201" s="314"/>
      <c r="E201" s="314"/>
      <c r="F201" s="314"/>
      <c r="G201" s="314"/>
      <c r="H201" s="314"/>
      <c r="I201" s="314"/>
      <c r="J201" s="314"/>
      <c r="K201" s="314"/>
      <c r="L201" s="314"/>
      <c r="M201" s="314"/>
      <c r="N201" s="315"/>
      <c r="AF201" s="46"/>
      <c r="AG201" s="47" t="s">
        <v>140</v>
      </c>
      <c r="AH201" s="47"/>
      <c r="AN201" s="47"/>
    </row>
    <row r="202" spans="1:41" s="10" customFormat="1" ht="34.5" x14ac:dyDescent="0.25">
      <c r="A202" s="48" t="s">
        <v>23</v>
      </c>
      <c r="B202" s="49" t="s">
        <v>141</v>
      </c>
      <c r="C202" s="316" t="s">
        <v>142</v>
      </c>
      <c r="D202" s="316"/>
      <c r="E202" s="316"/>
      <c r="F202" s="50" t="s">
        <v>110</v>
      </c>
      <c r="G202" s="51">
        <v>0.625</v>
      </c>
      <c r="H202" s="52">
        <v>1</v>
      </c>
      <c r="I202" s="53">
        <v>0.625</v>
      </c>
      <c r="J202" s="54"/>
      <c r="K202" s="51"/>
      <c r="L202" s="54"/>
      <c r="M202" s="51"/>
      <c r="N202" s="55"/>
      <c r="AF202" s="46"/>
      <c r="AG202" s="47"/>
      <c r="AH202" s="47" t="s">
        <v>142</v>
      </c>
      <c r="AN202" s="47"/>
    </row>
    <row r="203" spans="1:41" s="10" customFormat="1" ht="15" x14ac:dyDescent="0.25">
      <c r="A203" s="56"/>
      <c r="B203" s="57"/>
      <c r="C203" s="308" t="s">
        <v>293</v>
      </c>
      <c r="D203" s="308"/>
      <c r="E203" s="308"/>
      <c r="F203" s="308"/>
      <c r="G203" s="308"/>
      <c r="H203" s="308"/>
      <c r="I203" s="308"/>
      <c r="J203" s="308"/>
      <c r="K203" s="308"/>
      <c r="L203" s="308"/>
      <c r="M203" s="308"/>
      <c r="N203" s="317"/>
      <c r="AF203" s="46"/>
      <c r="AG203" s="47"/>
      <c r="AH203" s="47"/>
      <c r="AI203" s="58" t="s">
        <v>293</v>
      </c>
      <c r="AN203" s="47"/>
    </row>
    <row r="204" spans="1:41" s="10" customFormat="1" ht="68.25" x14ac:dyDescent="0.25">
      <c r="A204" s="59"/>
      <c r="B204" s="60" t="s">
        <v>244</v>
      </c>
      <c r="C204" s="306" t="s">
        <v>245</v>
      </c>
      <c r="D204" s="306"/>
      <c r="E204" s="306"/>
      <c r="F204" s="306"/>
      <c r="G204" s="306"/>
      <c r="H204" s="306"/>
      <c r="I204" s="306"/>
      <c r="J204" s="306"/>
      <c r="K204" s="306"/>
      <c r="L204" s="306"/>
      <c r="M204" s="306"/>
      <c r="N204" s="307"/>
      <c r="AF204" s="46"/>
      <c r="AG204" s="47"/>
      <c r="AH204" s="47"/>
      <c r="AJ204" s="58" t="s">
        <v>245</v>
      </c>
      <c r="AN204" s="47"/>
    </row>
    <row r="205" spans="1:41" s="10" customFormat="1" ht="15" x14ac:dyDescent="0.25">
      <c r="A205" s="61"/>
      <c r="B205" s="60" t="s">
        <v>1</v>
      </c>
      <c r="C205" s="308" t="s">
        <v>246</v>
      </c>
      <c r="D205" s="308"/>
      <c r="E205" s="308"/>
      <c r="F205" s="62"/>
      <c r="G205" s="63"/>
      <c r="H205" s="63"/>
      <c r="I205" s="63"/>
      <c r="J205" s="64">
        <v>731.22</v>
      </c>
      <c r="K205" s="65">
        <v>1.1499999999999999</v>
      </c>
      <c r="L205" s="64">
        <v>525.55999999999995</v>
      </c>
      <c r="M205" s="65">
        <v>44.77</v>
      </c>
      <c r="N205" s="84">
        <v>23529.32</v>
      </c>
      <c r="AF205" s="46"/>
      <c r="AG205" s="47"/>
      <c r="AH205" s="47"/>
      <c r="AK205" s="58" t="s">
        <v>246</v>
      </c>
      <c r="AN205" s="47"/>
    </row>
    <row r="206" spans="1:41" s="10" customFormat="1" ht="15" x14ac:dyDescent="0.25">
      <c r="A206" s="61"/>
      <c r="B206" s="60" t="s">
        <v>3</v>
      </c>
      <c r="C206" s="308" t="s">
        <v>247</v>
      </c>
      <c r="D206" s="308"/>
      <c r="E206" s="308"/>
      <c r="F206" s="62"/>
      <c r="G206" s="63"/>
      <c r="H206" s="63"/>
      <c r="I206" s="63"/>
      <c r="J206" s="67">
        <v>1520.51</v>
      </c>
      <c r="K206" s="65">
        <v>1.1499999999999999</v>
      </c>
      <c r="L206" s="67">
        <v>1092.8699999999999</v>
      </c>
      <c r="M206" s="65">
        <v>13.24</v>
      </c>
      <c r="N206" s="84">
        <v>14469.6</v>
      </c>
      <c r="AF206" s="46"/>
      <c r="AG206" s="47"/>
      <c r="AH206" s="47"/>
      <c r="AK206" s="58" t="s">
        <v>247</v>
      </c>
      <c r="AN206" s="47"/>
    </row>
    <row r="207" spans="1:41" s="10" customFormat="1" ht="15" x14ac:dyDescent="0.25">
      <c r="A207" s="61"/>
      <c r="B207" s="60" t="s">
        <v>5</v>
      </c>
      <c r="C207" s="308" t="s">
        <v>248</v>
      </c>
      <c r="D207" s="308"/>
      <c r="E207" s="308"/>
      <c r="F207" s="62"/>
      <c r="G207" s="63"/>
      <c r="H207" s="63"/>
      <c r="I207" s="63"/>
      <c r="J207" s="64">
        <v>201.05</v>
      </c>
      <c r="K207" s="65">
        <v>1.1499999999999999</v>
      </c>
      <c r="L207" s="64">
        <v>144.5</v>
      </c>
      <c r="M207" s="65">
        <v>44.77</v>
      </c>
      <c r="N207" s="84">
        <v>6469.27</v>
      </c>
      <c r="AF207" s="46"/>
      <c r="AG207" s="47"/>
      <c r="AH207" s="47"/>
      <c r="AK207" s="58" t="s">
        <v>248</v>
      </c>
      <c r="AN207" s="47"/>
    </row>
    <row r="208" spans="1:41" s="10" customFormat="1" ht="15" x14ac:dyDescent="0.25">
      <c r="A208" s="61"/>
      <c r="B208" s="60" t="s">
        <v>6</v>
      </c>
      <c r="C208" s="308" t="s">
        <v>263</v>
      </c>
      <c r="D208" s="308"/>
      <c r="E208" s="308"/>
      <c r="F208" s="62"/>
      <c r="G208" s="63"/>
      <c r="H208" s="63"/>
      <c r="I208" s="63"/>
      <c r="J208" s="67">
        <v>3939.59</v>
      </c>
      <c r="K208" s="63"/>
      <c r="L208" s="67">
        <v>2462.2399999999998</v>
      </c>
      <c r="M208" s="65">
        <v>8.16</v>
      </c>
      <c r="N208" s="84">
        <v>20091.88</v>
      </c>
      <c r="AF208" s="46"/>
      <c r="AG208" s="47"/>
      <c r="AH208" s="47"/>
      <c r="AK208" s="58" t="s">
        <v>263</v>
      </c>
      <c r="AN208" s="47"/>
    </row>
    <row r="209" spans="1:41" s="10" customFormat="1" ht="15" x14ac:dyDescent="0.25">
      <c r="A209" s="68"/>
      <c r="B209" s="60"/>
      <c r="C209" s="308" t="s">
        <v>249</v>
      </c>
      <c r="D209" s="308"/>
      <c r="E209" s="308"/>
      <c r="F209" s="62" t="s">
        <v>250</v>
      </c>
      <c r="G209" s="65">
        <v>80.62</v>
      </c>
      <c r="H209" s="65">
        <v>1.1499999999999999</v>
      </c>
      <c r="I209" s="69">
        <v>57.945625</v>
      </c>
      <c r="J209" s="70"/>
      <c r="K209" s="63"/>
      <c r="L209" s="70"/>
      <c r="M209" s="63"/>
      <c r="N209" s="71"/>
      <c r="AF209" s="46"/>
      <c r="AG209" s="47"/>
      <c r="AH209" s="47"/>
      <c r="AL209" s="58" t="s">
        <v>249</v>
      </c>
      <c r="AN209" s="47"/>
    </row>
    <row r="210" spans="1:41" s="10" customFormat="1" ht="15" x14ac:dyDescent="0.25">
      <c r="A210" s="68"/>
      <c r="B210" s="60"/>
      <c r="C210" s="308" t="s">
        <v>251</v>
      </c>
      <c r="D210" s="308"/>
      <c r="E210" s="308"/>
      <c r="F210" s="62" t="s">
        <v>250</v>
      </c>
      <c r="G210" s="65">
        <v>15.75</v>
      </c>
      <c r="H210" s="65">
        <v>1.1499999999999999</v>
      </c>
      <c r="I210" s="85">
        <v>11.3203125</v>
      </c>
      <c r="J210" s="70"/>
      <c r="K210" s="63"/>
      <c r="L210" s="70"/>
      <c r="M210" s="63"/>
      <c r="N210" s="71"/>
      <c r="AF210" s="46"/>
      <c r="AG210" s="47"/>
      <c r="AH210" s="47"/>
      <c r="AL210" s="58" t="s">
        <v>251</v>
      </c>
      <c r="AN210" s="47"/>
    </row>
    <row r="211" spans="1:41" s="10" customFormat="1" ht="15" x14ac:dyDescent="0.25">
      <c r="A211" s="61"/>
      <c r="B211" s="60"/>
      <c r="C211" s="318" t="s">
        <v>252</v>
      </c>
      <c r="D211" s="318"/>
      <c r="E211" s="318"/>
      <c r="F211" s="73"/>
      <c r="G211" s="74"/>
      <c r="H211" s="74"/>
      <c r="I211" s="74"/>
      <c r="J211" s="75">
        <v>6191.32</v>
      </c>
      <c r="K211" s="74"/>
      <c r="L211" s="75">
        <v>4080.67</v>
      </c>
      <c r="M211" s="74"/>
      <c r="N211" s="77">
        <v>58090.8</v>
      </c>
      <c r="AF211" s="46"/>
      <c r="AG211" s="47"/>
      <c r="AH211" s="47"/>
      <c r="AM211" s="58" t="s">
        <v>252</v>
      </c>
      <c r="AN211" s="47"/>
    </row>
    <row r="212" spans="1:41" s="10" customFormat="1" ht="15" x14ac:dyDescent="0.25">
      <c r="A212" s="68"/>
      <c r="B212" s="60"/>
      <c r="C212" s="308" t="s">
        <v>253</v>
      </c>
      <c r="D212" s="308"/>
      <c r="E212" s="308"/>
      <c r="F212" s="62"/>
      <c r="G212" s="63"/>
      <c r="H212" s="63"/>
      <c r="I212" s="63"/>
      <c r="J212" s="70"/>
      <c r="K212" s="63"/>
      <c r="L212" s="64">
        <v>670.06</v>
      </c>
      <c r="M212" s="63"/>
      <c r="N212" s="84">
        <v>29998.59</v>
      </c>
      <c r="AF212" s="46"/>
      <c r="AG212" s="47"/>
      <c r="AH212" s="47"/>
      <c r="AL212" s="58" t="s">
        <v>253</v>
      </c>
      <c r="AN212" s="47"/>
    </row>
    <row r="213" spans="1:41" s="10" customFormat="1" ht="23.25" x14ac:dyDescent="0.25">
      <c r="A213" s="68"/>
      <c r="B213" s="60" t="s">
        <v>288</v>
      </c>
      <c r="C213" s="308" t="s">
        <v>289</v>
      </c>
      <c r="D213" s="308"/>
      <c r="E213" s="308"/>
      <c r="F213" s="62" t="s">
        <v>256</v>
      </c>
      <c r="G213" s="78">
        <v>117</v>
      </c>
      <c r="H213" s="63"/>
      <c r="I213" s="78">
        <v>117</v>
      </c>
      <c r="J213" s="70"/>
      <c r="K213" s="63"/>
      <c r="L213" s="64">
        <v>783.97</v>
      </c>
      <c r="M213" s="63"/>
      <c r="N213" s="84">
        <v>35098.35</v>
      </c>
      <c r="AF213" s="46"/>
      <c r="AG213" s="47"/>
      <c r="AH213" s="47"/>
      <c r="AL213" s="58" t="s">
        <v>289</v>
      </c>
      <c r="AN213" s="47"/>
    </row>
    <row r="214" spans="1:41" s="10" customFormat="1" ht="45" x14ac:dyDescent="0.25">
      <c r="A214" s="68"/>
      <c r="B214" s="60" t="s">
        <v>290</v>
      </c>
      <c r="C214" s="308" t="s">
        <v>291</v>
      </c>
      <c r="D214" s="308"/>
      <c r="E214" s="308"/>
      <c r="F214" s="62" t="s">
        <v>256</v>
      </c>
      <c r="G214" s="78">
        <v>74</v>
      </c>
      <c r="H214" s="65">
        <v>0.85</v>
      </c>
      <c r="I214" s="72">
        <v>62.9</v>
      </c>
      <c r="J214" s="70"/>
      <c r="K214" s="63"/>
      <c r="L214" s="64">
        <v>421.47</v>
      </c>
      <c r="M214" s="63"/>
      <c r="N214" s="84">
        <v>18869.11</v>
      </c>
      <c r="AF214" s="46"/>
      <c r="AG214" s="47"/>
      <c r="AH214" s="47"/>
      <c r="AL214" s="58" t="s">
        <v>291</v>
      </c>
      <c r="AN214" s="47"/>
    </row>
    <row r="215" spans="1:41" s="10" customFormat="1" ht="15" x14ac:dyDescent="0.25">
      <c r="A215" s="79"/>
      <c r="B215" s="80"/>
      <c r="C215" s="316" t="s">
        <v>259</v>
      </c>
      <c r="D215" s="316"/>
      <c r="E215" s="316"/>
      <c r="F215" s="50"/>
      <c r="G215" s="51"/>
      <c r="H215" s="51"/>
      <c r="I215" s="51"/>
      <c r="J215" s="54"/>
      <c r="K215" s="51"/>
      <c r="L215" s="89">
        <v>5286.11</v>
      </c>
      <c r="M215" s="74"/>
      <c r="N215" s="82">
        <v>112058.26</v>
      </c>
      <c r="AF215" s="46"/>
      <c r="AG215" s="47"/>
      <c r="AH215" s="47"/>
      <c r="AN215" s="47" t="s">
        <v>259</v>
      </c>
    </row>
    <row r="216" spans="1:41" s="10" customFormat="1" ht="23.25" x14ac:dyDescent="0.25">
      <c r="A216" s="48" t="s">
        <v>24</v>
      </c>
      <c r="B216" s="49" t="s">
        <v>143</v>
      </c>
      <c r="C216" s="316" t="s">
        <v>144</v>
      </c>
      <c r="D216" s="316"/>
      <c r="E216" s="316"/>
      <c r="F216" s="50" t="s">
        <v>49</v>
      </c>
      <c r="G216" s="51">
        <v>1</v>
      </c>
      <c r="H216" s="52">
        <v>1</v>
      </c>
      <c r="I216" s="52">
        <v>1</v>
      </c>
      <c r="J216" s="81">
        <v>908.44</v>
      </c>
      <c r="K216" s="51"/>
      <c r="L216" s="81">
        <v>908.44</v>
      </c>
      <c r="M216" s="87">
        <v>8.16</v>
      </c>
      <c r="N216" s="82">
        <v>7412.87</v>
      </c>
      <c r="AF216" s="46"/>
      <c r="AG216" s="47"/>
      <c r="AH216" s="47" t="s">
        <v>144</v>
      </c>
      <c r="AN216" s="47"/>
    </row>
    <row r="217" spans="1:41" s="10" customFormat="1" ht="15" x14ac:dyDescent="0.25">
      <c r="A217" s="79"/>
      <c r="B217" s="80"/>
      <c r="C217" s="308" t="s">
        <v>276</v>
      </c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  <c r="N217" s="317"/>
      <c r="AF217" s="46"/>
      <c r="AG217" s="47"/>
      <c r="AH217" s="47"/>
      <c r="AN217" s="47"/>
      <c r="AO217" s="58" t="s">
        <v>276</v>
      </c>
    </row>
    <row r="218" spans="1:41" s="10" customFormat="1" ht="15" x14ac:dyDescent="0.25">
      <c r="A218" s="79"/>
      <c r="B218" s="80"/>
      <c r="C218" s="316" t="s">
        <v>259</v>
      </c>
      <c r="D218" s="316"/>
      <c r="E218" s="316"/>
      <c r="F218" s="50"/>
      <c r="G218" s="51"/>
      <c r="H218" s="51"/>
      <c r="I218" s="51"/>
      <c r="J218" s="54"/>
      <c r="K218" s="51"/>
      <c r="L218" s="81">
        <v>908.44</v>
      </c>
      <c r="M218" s="74"/>
      <c r="N218" s="82">
        <v>7412.87</v>
      </c>
      <c r="AF218" s="46"/>
      <c r="AG218" s="47"/>
      <c r="AH218" s="47"/>
      <c r="AN218" s="47" t="s">
        <v>259</v>
      </c>
    </row>
    <row r="219" spans="1:41" s="10" customFormat="1" ht="23.25" x14ac:dyDescent="0.25">
      <c r="A219" s="48" t="s">
        <v>25</v>
      </c>
      <c r="B219" s="49" t="s">
        <v>145</v>
      </c>
      <c r="C219" s="316" t="s">
        <v>146</v>
      </c>
      <c r="D219" s="316"/>
      <c r="E219" s="316"/>
      <c r="F219" s="50" t="s">
        <v>49</v>
      </c>
      <c r="G219" s="51">
        <v>1</v>
      </c>
      <c r="H219" s="52">
        <v>1</v>
      </c>
      <c r="I219" s="52">
        <v>1</v>
      </c>
      <c r="J219" s="81">
        <v>873.72</v>
      </c>
      <c r="K219" s="51"/>
      <c r="L219" s="81">
        <v>873.72</v>
      </c>
      <c r="M219" s="87">
        <v>8.16</v>
      </c>
      <c r="N219" s="82">
        <v>7129.56</v>
      </c>
      <c r="AF219" s="46"/>
      <c r="AG219" s="47"/>
      <c r="AH219" s="47" t="s">
        <v>146</v>
      </c>
      <c r="AN219" s="47"/>
    </row>
    <row r="220" spans="1:41" s="10" customFormat="1" ht="15" x14ac:dyDescent="0.25">
      <c r="A220" s="79"/>
      <c r="B220" s="80"/>
      <c r="C220" s="308" t="s">
        <v>276</v>
      </c>
      <c r="D220" s="308"/>
      <c r="E220" s="308"/>
      <c r="F220" s="308"/>
      <c r="G220" s="308"/>
      <c r="H220" s="308"/>
      <c r="I220" s="308"/>
      <c r="J220" s="308"/>
      <c r="K220" s="308"/>
      <c r="L220" s="308"/>
      <c r="M220" s="308"/>
      <c r="N220" s="317"/>
      <c r="AF220" s="46"/>
      <c r="AG220" s="47"/>
      <c r="AH220" s="47"/>
      <c r="AN220" s="47"/>
      <c r="AO220" s="58" t="s">
        <v>276</v>
      </c>
    </row>
    <row r="221" spans="1:41" s="10" customFormat="1" ht="15" x14ac:dyDescent="0.25">
      <c r="A221" s="79"/>
      <c r="B221" s="80"/>
      <c r="C221" s="316" t="s">
        <v>259</v>
      </c>
      <c r="D221" s="316"/>
      <c r="E221" s="316"/>
      <c r="F221" s="50"/>
      <c r="G221" s="51"/>
      <c r="H221" s="51"/>
      <c r="I221" s="51"/>
      <c r="J221" s="54"/>
      <c r="K221" s="51"/>
      <c r="L221" s="81">
        <v>873.72</v>
      </c>
      <c r="M221" s="74"/>
      <c r="N221" s="82">
        <v>7129.56</v>
      </c>
      <c r="AF221" s="46"/>
      <c r="AG221" s="47"/>
      <c r="AH221" s="47"/>
      <c r="AN221" s="47" t="s">
        <v>259</v>
      </c>
    </row>
    <row r="222" spans="1:41" s="10" customFormat="1" ht="34.5" x14ac:dyDescent="0.25">
      <c r="A222" s="48" t="s">
        <v>26</v>
      </c>
      <c r="B222" s="49" t="s">
        <v>147</v>
      </c>
      <c r="C222" s="316" t="s">
        <v>148</v>
      </c>
      <c r="D222" s="316"/>
      <c r="E222" s="316"/>
      <c r="F222" s="50" t="s">
        <v>49</v>
      </c>
      <c r="G222" s="51">
        <v>1</v>
      </c>
      <c r="H222" s="52">
        <v>1</v>
      </c>
      <c r="I222" s="52">
        <v>1</v>
      </c>
      <c r="J222" s="81">
        <v>593.85</v>
      </c>
      <c r="K222" s="51"/>
      <c r="L222" s="81">
        <v>593.85</v>
      </c>
      <c r="M222" s="87">
        <v>8.16</v>
      </c>
      <c r="N222" s="82">
        <v>4845.82</v>
      </c>
      <c r="AF222" s="46"/>
      <c r="AG222" s="47"/>
      <c r="AH222" s="47" t="s">
        <v>148</v>
      </c>
      <c r="AN222" s="47"/>
    </row>
    <row r="223" spans="1:41" s="10" customFormat="1" ht="15" x14ac:dyDescent="0.25">
      <c r="A223" s="79"/>
      <c r="B223" s="80"/>
      <c r="C223" s="308" t="s">
        <v>276</v>
      </c>
      <c r="D223" s="308"/>
      <c r="E223" s="308"/>
      <c r="F223" s="308"/>
      <c r="G223" s="308"/>
      <c r="H223" s="308"/>
      <c r="I223" s="308"/>
      <c r="J223" s="308"/>
      <c r="K223" s="308"/>
      <c r="L223" s="308"/>
      <c r="M223" s="308"/>
      <c r="N223" s="317"/>
      <c r="AF223" s="46"/>
      <c r="AG223" s="47"/>
      <c r="AH223" s="47"/>
      <c r="AN223" s="47"/>
      <c r="AO223" s="58" t="s">
        <v>276</v>
      </c>
    </row>
    <row r="224" spans="1:41" s="10" customFormat="1" ht="15" x14ac:dyDescent="0.25">
      <c r="A224" s="79"/>
      <c r="B224" s="80"/>
      <c r="C224" s="316" t="s">
        <v>259</v>
      </c>
      <c r="D224" s="316"/>
      <c r="E224" s="316"/>
      <c r="F224" s="50"/>
      <c r="G224" s="51"/>
      <c r="H224" s="51"/>
      <c r="I224" s="51"/>
      <c r="J224" s="54"/>
      <c r="K224" s="51"/>
      <c r="L224" s="81">
        <v>593.85</v>
      </c>
      <c r="M224" s="74"/>
      <c r="N224" s="82">
        <v>4845.82</v>
      </c>
      <c r="AF224" s="46"/>
      <c r="AG224" s="47"/>
      <c r="AH224" s="47"/>
      <c r="AN224" s="47" t="s">
        <v>259</v>
      </c>
    </row>
    <row r="225" spans="1:41" s="10" customFormat="1" ht="34.5" x14ac:dyDescent="0.25">
      <c r="A225" s="48" t="s">
        <v>27</v>
      </c>
      <c r="B225" s="49" t="s">
        <v>149</v>
      </c>
      <c r="C225" s="316" t="s">
        <v>150</v>
      </c>
      <c r="D225" s="316"/>
      <c r="E225" s="316"/>
      <c r="F225" s="50" t="s">
        <v>49</v>
      </c>
      <c r="G225" s="51">
        <v>3</v>
      </c>
      <c r="H225" s="52">
        <v>1</v>
      </c>
      <c r="I225" s="52">
        <v>3</v>
      </c>
      <c r="J225" s="81">
        <v>901.16</v>
      </c>
      <c r="K225" s="51"/>
      <c r="L225" s="89">
        <v>2703.48</v>
      </c>
      <c r="M225" s="87">
        <v>8.16</v>
      </c>
      <c r="N225" s="82">
        <v>22060.400000000001</v>
      </c>
      <c r="AF225" s="46"/>
      <c r="AG225" s="47"/>
      <c r="AH225" s="47" t="s">
        <v>150</v>
      </c>
      <c r="AN225" s="47"/>
    </row>
    <row r="226" spans="1:41" s="10" customFormat="1" ht="15" x14ac:dyDescent="0.25">
      <c r="A226" s="79"/>
      <c r="B226" s="80"/>
      <c r="C226" s="308" t="s">
        <v>276</v>
      </c>
      <c r="D226" s="308"/>
      <c r="E226" s="308"/>
      <c r="F226" s="308"/>
      <c r="G226" s="308"/>
      <c r="H226" s="308"/>
      <c r="I226" s="308"/>
      <c r="J226" s="308"/>
      <c r="K226" s="308"/>
      <c r="L226" s="308"/>
      <c r="M226" s="308"/>
      <c r="N226" s="317"/>
      <c r="AF226" s="46"/>
      <c r="AG226" s="47"/>
      <c r="AH226" s="47"/>
      <c r="AN226" s="47"/>
      <c r="AO226" s="58" t="s">
        <v>276</v>
      </c>
    </row>
    <row r="227" spans="1:41" s="10" customFormat="1" ht="15" x14ac:dyDescent="0.25">
      <c r="A227" s="79"/>
      <c r="B227" s="80"/>
      <c r="C227" s="316" t="s">
        <v>259</v>
      </c>
      <c r="D227" s="316"/>
      <c r="E227" s="316"/>
      <c r="F227" s="50"/>
      <c r="G227" s="51"/>
      <c r="H227" s="51"/>
      <c r="I227" s="51"/>
      <c r="J227" s="54"/>
      <c r="K227" s="51"/>
      <c r="L227" s="89">
        <v>2703.48</v>
      </c>
      <c r="M227" s="74"/>
      <c r="N227" s="82">
        <v>22060.400000000001</v>
      </c>
      <c r="AF227" s="46"/>
      <c r="AG227" s="47"/>
      <c r="AH227" s="47"/>
      <c r="AN227" s="47" t="s">
        <v>259</v>
      </c>
    </row>
    <row r="228" spans="1:41" s="10" customFormat="1" ht="23.25" x14ac:dyDescent="0.25">
      <c r="A228" s="48" t="s">
        <v>28</v>
      </c>
      <c r="B228" s="49" t="s">
        <v>151</v>
      </c>
      <c r="C228" s="316" t="s">
        <v>152</v>
      </c>
      <c r="D228" s="316"/>
      <c r="E228" s="316"/>
      <c r="F228" s="50" t="s">
        <v>49</v>
      </c>
      <c r="G228" s="51">
        <v>1</v>
      </c>
      <c r="H228" s="52">
        <v>1</v>
      </c>
      <c r="I228" s="52">
        <v>1</v>
      </c>
      <c r="J228" s="81">
        <v>31.43</v>
      </c>
      <c r="K228" s="51"/>
      <c r="L228" s="81">
        <v>31.43</v>
      </c>
      <c r="M228" s="87">
        <v>8.16</v>
      </c>
      <c r="N228" s="94">
        <v>256.47000000000003</v>
      </c>
      <c r="AF228" s="46"/>
      <c r="AG228" s="47"/>
      <c r="AH228" s="47" t="s">
        <v>152</v>
      </c>
      <c r="AN228" s="47"/>
    </row>
    <row r="229" spans="1:41" s="10" customFormat="1" ht="15" x14ac:dyDescent="0.25">
      <c r="A229" s="79"/>
      <c r="B229" s="80"/>
      <c r="C229" s="308" t="s">
        <v>276</v>
      </c>
      <c r="D229" s="308"/>
      <c r="E229" s="308"/>
      <c r="F229" s="308"/>
      <c r="G229" s="308"/>
      <c r="H229" s="308"/>
      <c r="I229" s="308"/>
      <c r="J229" s="308"/>
      <c r="K229" s="308"/>
      <c r="L229" s="308"/>
      <c r="M229" s="308"/>
      <c r="N229" s="317"/>
      <c r="AF229" s="46"/>
      <c r="AG229" s="47"/>
      <c r="AH229" s="47"/>
      <c r="AN229" s="47"/>
      <c r="AO229" s="58" t="s">
        <v>276</v>
      </c>
    </row>
    <row r="230" spans="1:41" s="10" customFormat="1" ht="15" x14ac:dyDescent="0.25">
      <c r="A230" s="79"/>
      <c r="B230" s="80"/>
      <c r="C230" s="316" t="s">
        <v>259</v>
      </c>
      <c r="D230" s="316"/>
      <c r="E230" s="316"/>
      <c r="F230" s="50"/>
      <c r="G230" s="51"/>
      <c r="H230" s="51"/>
      <c r="I230" s="51"/>
      <c r="J230" s="54"/>
      <c r="K230" s="51"/>
      <c r="L230" s="81">
        <v>31.43</v>
      </c>
      <c r="M230" s="74"/>
      <c r="N230" s="94">
        <v>256.47000000000003</v>
      </c>
      <c r="AF230" s="46"/>
      <c r="AG230" s="47"/>
      <c r="AH230" s="47"/>
      <c r="AN230" s="47" t="s">
        <v>259</v>
      </c>
    </row>
    <row r="231" spans="1:41" s="10" customFormat="1" ht="23.25" x14ac:dyDescent="0.25">
      <c r="A231" s="48" t="s">
        <v>29</v>
      </c>
      <c r="B231" s="49" t="s">
        <v>153</v>
      </c>
      <c r="C231" s="316" t="s">
        <v>154</v>
      </c>
      <c r="D231" s="316"/>
      <c r="E231" s="316"/>
      <c r="F231" s="50" t="s">
        <v>49</v>
      </c>
      <c r="G231" s="51">
        <v>1</v>
      </c>
      <c r="H231" s="52">
        <v>1</v>
      </c>
      <c r="I231" s="52">
        <v>1</v>
      </c>
      <c r="J231" s="81">
        <v>596.04</v>
      </c>
      <c r="K231" s="51"/>
      <c r="L231" s="81">
        <v>596.04</v>
      </c>
      <c r="M231" s="87">
        <v>8.16</v>
      </c>
      <c r="N231" s="82">
        <v>4863.6899999999996</v>
      </c>
      <c r="AF231" s="46"/>
      <c r="AG231" s="47"/>
      <c r="AH231" s="47" t="s">
        <v>154</v>
      </c>
      <c r="AN231" s="47"/>
    </row>
    <row r="232" spans="1:41" s="10" customFormat="1" ht="15" x14ac:dyDescent="0.25">
      <c r="A232" s="79"/>
      <c r="B232" s="80"/>
      <c r="C232" s="308" t="s">
        <v>276</v>
      </c>
      <c r="D232" s="308"/>
      <c r="E232" s="308"/>
      <c r="F232" s="308"/>
      <c r="G232" s="308"/>
      <c r="H232" s="308"/>
      <c r="I232" s="308"/>
      <c r="J232" s="308"/>
      <c r="K232" s="308"/>
      <c r="L232" s="308"/>
      <c r="M232" s="308"/>
      <c r="N232" s="317"/>
      <c r="AF232" s="46"/>
      <c r="AG232" s="47"/>
      <c r="AH232" s="47"/>
      <c r="AN232" s="47"/>
      <c r="AO232" s="58" t="s">
        <v>276</v>
      </c>
    </row>
    <row r="233" spans="1:41" s="10" customFormat="1" ht="15" x14ac:dyDescent="0.25">
      <c r="A233" s="79"/>
      <c r="B233" s="80"/>
      <c r="C233" s="316" t="s">
        <v>259</v>
      </c>
      <c r="D233" s="316"/>
      <c r="E233" s="316"/>
      <c r="F233" s="50"/>
      <c r="G233" s="51"/>
      <c r="H233" s="51"/>
      <c r="I233" s="51"/>
      <c r="J233" s="54"/>
      <c r="K233" s="51"/>
      <c r="L233" s="81">
        <v>596.04</v>
      </c>
      <c r="M233" s="74"/>
      <c r="N233" s="82">
        <v>4863.6899999999996</v>
      </c>
      <c r="AF233" s="46"/>
      <c r="AG233" s="47"/>
      <c r="AH233" s="47"/>
      <c r="AN233" s="47" t="s">
        <v>259</v>
      </c>
    </row>
    <row r="234" spans="1:41" s="10" customFormat="1" ht="23.25" x14ac:dyDescent="0.25">
      <c r="A234" s="48" t="s">
        <v>30</v>
      </c>
      <c r="B234" s="49" t="s">
        <v>107</v>
      </c>
      <c r="C234" s="316" t="s">
        <v>108</v>
      </c>
      <c r="D234" s="316"/>
      <c r="E234" s="316"/>
      <c r="F234" s="50" t="s">
        <v>43</v>
      </c>
      <c r="G234" s="51">
        <v>2.682E-2</v>
      </c>
      <c r="H234" s="52">
        <v>1</v>
      </c>
      <c r="I234" s="90">
        <v>2.682E-2</v>
      </c>
      <c r="J234" s="89">
        <v>7571</v>
      </c>
      <c r="K234" s="51"/>
      <c r="L234" s="81">
        <v>203.05</v>
      </c>
      <c r="M234" s="87">
        <v>8.16</v>
      </c>
      <c r="N234" s="82">
        <v>1656.89</v>
      </c>
      <c r="AF234" s="46"/>
      <c r="AG234" s="47"/>
      <c r="AH234" s="47" t="s">
        <v>108</v>
      </c>
      <c r="AN234" s="47"/>
    </row>
    <row r="235" spans="1:41" s="10" customFormat="1" ht="15" x14ac:dyDescent="0.25">
      <c r="A235" s="79"/>
      <c r="B235" s="80"/>
      <c r="C235" s="308" t="s">
        <v>276</v>
      </c>
      <c r="D235" s="308"/>
      <c r="E235" s="308"/>
      <c r="F235" s="308"/>
      <c r="G235" s="308"/>
      <c r="H235" s="308"/>
      <c r="I235" s="308"/>
      <c r="J235" s="308"/>
      <c r="K235" s="308"/>
      <c r="L235" s="308"/>
      <c r="M235" s="308"/>
      <c r="N235" s="317"/>
      <c r="AF235" s="46"/>
      <c r="AG235" s="47"/>
      <c r="AH235" s="47"/>
      <c r="AN235" s="47"/>
      <c r="AO235" s="58" t="s">
        <v>276</v>
      </c>
    </row>
    <row r="236" spans="1:41" s="10" customFormat="1" ht="15" x14ac:dyDescent="0.25">
      <c r="A236" s="56"/>
      <c r="B236" s="57"/>
      <c r="C236" s="308" t="s">
        <v>294</v>
      </c>
      <c r="D236" s="308"/>
      <c r="E236" s="308"/>
      <c r="F236" s="308"/>
      <c r="G236" s="308"/>
      <c r="H236" s="308"/>
      <c r="I236" s="308"/>
      <c r="J236" s="308"/>
      <c r="K236" s="308"/>
      <c r="L236" s="308"/>
      <c r="M236" s="308"/>
      <c r="N236" s="317"/>
      <c r="AF236" s="46"/>
      <c r="AG236" s="47"/>
      <c r="AH236" s="47"/>
      <c r="AI236" s="58" t="s">
        <v>294</v>
      </c>
      <c r="AN236" s="47"/>
    </row>
    <row r="237" spans="1:41" s="10" customFormat="1" ht="15" x14ac:dyDescent="0.25">
      <c r="A237" s="79"/>
      <c r="B237" s="80"/>
      <c r="C237" s="316" t="s">
        <v>259</v>
      </c>
      <c r="D237" s="316"/>
      <c r="E237" s="316"/>
      <c r="F237" s="50"/>
      <c r="G237" s="51"/>
      <c r="H237" s="51"/>
      <c r="I237" s="51"/>
      <c r="J237" s="54"/>
      <c r="K237" s="51"/>
      <c r="L237" s="81">
        <v>203.05</v>
      </c>
      <c r="M237" s="74"/>
      <c r="N237" s="82">
        <v>1656.89</v>
      </c>
      <c r="AF237" s="46"/>
      <c r="AG237" s="47"/>
      <c r="AH237" s="47"/>
      <c r="AN237" s="47" t="s">
        <v>259</v>
      </c>
    </row>
    <row r="238" spans="1:41" s="10" customFormat="1" ht="34.5" x14ac:dyDescent="0.25">
      <c r="A238" s="48" t="s">
        <v>31</v>
      </c>
      <c r="B238" s="49" t="s">
        <v>155</v>
      </c>
      <c r="C238" s="316" t="s">
        <v>156</v>
      </c>
      <c r="D238" s="316"/>
      <c r="E238" s="316"/>
      <c r="F238" s="50" t="s">
        <v>49</v>
      </c>
      <c r="G238" s="51">
        <v>1</v>
      </c>
      <c r="H238" s="52">
        <v>1</v>
      </c>
      <c r="I238" s="52">
        <v>1</v>
      </c>
      <c r="J238" s="81">
        <v>282.83999999999997</v>
      </c>
      <c r="K238" s="51"/>
      <c r="L238" s="81">
        <v>282.83999999999997</v>
      </c>
      <c r="M238" s="87">
        <v>8.16</v>
      </c>
      <c r="N238" s="82">
        <v>2307.9699999999998</v>
      </c>
      <c r="AF238" s="46"/>
      <c r="AG238" s="47"/>
      <c r="AH238" s="47" t="s">
        <v>156</v>
      </c>
      <c r="AN238" s="47"/>
    </row>
    <row r="239" spans="1:41" s="10" customFormat="1" ht="15" x14ac:dyDescent="0.25">
      <c r="A239" s="79"/>
      <c r="B239" s="80"/>
      <c r="C239" s="308" t="s">
        <v>276</v>
      </c>
      <c r="D239" s="308"/>
      <c r="E239" s="308"/>
      <c r="F239" s="308"/>
      <c r="G239" s="308"/>
      <c r="H239" s="308"/>
      <c r="I239" s="308"/>
      <c r="J239" s="308"/>
      <c r="K239" s="308"/>
      <c r="L239" s="308"/>
      <c r="M239" s="308"/>
      <c r="N239" s="317"/>
      <c r="AF239" s="46"/>
      <c r="AG239" s="47"/>
      <c r="AH239" s="47"/>
      <c r="AN239" s="47"/>
      <c r="AO239" s="58" t="s">
        <v>276</v>
      </c>
    </row>
    <row r="240" spans="1:41" s="10" customFormat="1" ht="15" x14ac:dyDescent="0.25">
      <c r="A240" s="79"/>
      <c r="B240" s="80"/>
      <c r="C240" s="316" t="s">
        <v>259</v>
      </c>
      <c r="D240" s="316"/>
      <c r="E240" s="316"/>
      <c r="F240" s="50"/>
      <c r="G240" s="51"/>
      <c r="H240" s="51"/>
      <c r="I240" s="51"/>
      <c r="J240" s="54"/>
      <c r="K240" s="51"/>
      <c r="L240" s="81">
        <v>282.83999999999997</v>
      </c>
      <c r="M240" s="74"/>
      <c r="N240" s="82">
        <v>2307.9699999999998</v>
      </c>
      <c r="AF240" s="46"/>
      <c r="AG240" s="47"/>
      <c r="AH240" s="47"/>
      <c r="AN240" s="47" t="s">
        <v>259</v>
      </c>
    </row>
    <row r="241" spans="1:41" s="10" customFormat="1" ht="34.5" x14ac:dyDescent="0.25">
      <c r="A241" s="48" t="s">
        <v>32</v>
      </c>
      <c r="B241" s="49" t="s">
        <v>68</v>
      </c>
      <c r="C241" s="316" t="s">
        <v>69</v>
      </c>
      <c r="D241" s="316"/>
      <c r="E241" s="316"/>
      <c r="F241" s="50" t="s">
        <v>51</v>
      </c>
      <c r="G241" s="51">
        <v>0.375</v>
      </c>
      <c r="H241" s="52">
        <v>1</v>
      </c>
      <c r="I241" s="53">
        <v>0.375</v>
      </c>
      <c r="J241" s="54"/>
      <c r="K241" s="51"/>
      <c r="L241" s="54"/>
      <c r="M241" s="51"/>
      <c r="N241" s="55"/>
      <c r="AF241" s="46"/>
      <c r="AG241" s="47"/>
      <c r="AH241" s="47" t="s">
        <v>69</v>
      </c>
      <c r="AN241" s="47"/>
    </row>
    <row r="242" spans="1:41" s="10" customFormat="1" ht="15" x14ac:dyDescent="0.25">
      <c r="A242" s="56"/>
      <c r="B242" s="57"/>
      <c r="C242" s="308" t="s">
        <v>295</v>
      </c>
      <c r="D242" s="308"/>
      <c r="E242" s="308"/>
      <c r="F242" s="308"/>
      <c r="G242" s="308"/>
      <c r="H242" s="308"/>
      <c r="I242" s="308"/>
      <c r="J242" s="308"/>
      <c r="K242" s="308"/>
      <c r="L242" s="308"/>
      <c r="M242" s="308"/>
      <c r="N242" s="317"/>
      <c r="AF242" s="46"/>
      <c r="AG242" s="47"/>
      <c r="AH242" s="47"/>
      <c r="AI242" s="58" t="s">
        <v>295</v>
      </c>
      <c r="AN242" s="47"/>
    </row>
    <row r="243" spans="1:41" s="10" customFormat="1" ht="68.25" x14ac:dyDescent="0.25">
      <c r="A243" s="59"/>
      <c r="B243" s="60" t="s">
        <v>244</v>
      </c>
      <c r="C243" s="306" t="s">
        <v>245</v>
      </c>
      <c r="D243" s="306"/>
      <c r="E243" s="306"/>
      <c r="F243" s="306"/>
      <c r="G243" s="306"/>
      <c r="H243" s="306"/>
      <c r="I243" s="306"/>
      <c r="J243" s="306"/>
      <c r="K243" s="306"/>
      <c r="L243" s="306"/>
      <c r="M243" s="306"/>
      <c r="N243" s="307"/>
      <c r="AF243" s="46"/>
      <c r="AG243" s="47"/>
      <c r="AH243" s="47"/>
      <c r="AJ243" s="58" t="s">
        <v>245</v>
      </c>
      <c r="AN243" s="47"/>
    </row>
    <row r="244" spans="1:41" s="10" customFormat="1" ht="15" x14ac:dyDescent="0.25">
      <c r="A244" s="61"/>
      <c r="B244" s="60" t="s">
        <v>1</v>
      </c>
      <c r="C244" s="308" t="s">
        <v>246</v>
      </c>
      <c r="D244" s="308"/>
      <c r="E244" s="308"/>
      <c r="F244" s="62"/>
      <c r="G244" s="63"/>
      <c r="H244" s="63"/>
      <c r="I244" s="63"/>
      <c r="J244" s="64">
        <v>201.61</v>
      </c>
      <c r="K244" s="65">
        <v>1.1499999999999999</v>
      </c>
      <c r="L244" s="64">
        <v>86.94</v>
      </c>
      <c r="M244" s="65">
        <v>44.77</v>
      </c>
      <c r="N244" s="84">
        <v>3892.3</v>
      </c>
      <c r="AF244" s="46"/>
      <c r="AG244" s="47"/>
      <c r="AH244" s="47"/>
      <c r="AK244" s="58" t="s">
        <v>246</v>
      </c>
      <c r="AN244" s="47"/>
    </row>
    <row r="245" spans="1:41" s="10" customFormat="1" ht="15" x14ac:dyDescent="0.25">
      <c r="A245" s="61"/>
      <c r="B245" s="60" t="s">
        <v>3</v>
      </c>
      <c r="C245" s="308" t="s">
        <v>247</v>
      </c>
      <c r="D245" s="308"/>
      <c r="E245" s="308"/>
      <c r="F245" s="62"/>
      <c r="G245" s="63"/>
      <c r="H245" s="63"/>
      <c r="I245" s="63"/>
      <c r="J245" s="64">
        <v>71.64</v>
      </c>
      <c r="K245" s="65">
        <v>1.1499999999999999</v>
      </c>
      <c r="L245" s="64">
        <v>30.89</v>
      </c>
      <c r="M245" s="65">
        <v>13.24</v>
      </c>
      <c r="N245" s="66">
        <v>408.98</v>
      </c>
      <c r="AF245" s="46"/>
      <c r="AG245" s="47"/>
      <c r="AH245" s="47"/>
      <c r="AK245" s="58" t="s">
        <v>247</v>
      </c>
      <c r="AN245" s="47"/>
    </row>
    <row r="246" spans="1:41" s="10" customFormat="1" ht="15" x14ac:dyDescent="0.25">
      <c r="A246" s="61"/>
      <c r="B246" s="60" t="s">
        <v>5</v>
      </c>
      <c r="C246" s="308" t="s">
        <v>248</v>
      </c>
      <c r="D246" s="308"/>
      <c r="E246" s="308"/>
      <c r="F246" s="62"/>
      <c r="G246" s="63"/>
      <c r="H246" s="63"/>
      <c r="I246" s="63"/>
      <c r="J246" s="64">
        <v>2.3199999999999998</v>
      </c>
      <c r="K246" s="65">
        <v>1.1499999999999999</v>
      </c>
      <c r="L246" s="64">
        <v>1</v>
      </c>
      <c r="M246" s="65">
        <v>44.77</v>
      </c>
      <c r="N246" s="66">
        <v>44.77</v>
      </c>
      <c r="AF246" s="46"/>
      <c r="AG246" s="47"/>
      <c r="AH246" s="47"/>
      <c r="AK246" s="58" t="s">
        <v>248</v>
      </c>
      <c r="AN246" s="47"/>
    </row>
    <row r="247" spans="1:41" s="10" customFormat="1" ht="15" x14ac:dyDescent="0.25">
      <c r="A247" s="61"/>
      <c r="B247" s="60" t="s">
        <v>6</v>
      </c>
      <c r="C247" s="308" t="s">
        <v>263</v>
      </c>
      <c r="D247" s="308"/>
      <c r="E247" s="308"/>
      <c r="F247" s="62"/>
      <c r="G247" s="63"/>
      <c r="H247" s="63"/>
      <c r="I247" s="63"/>
      <c r="J247" s="64">
        <v>62.75</v>
      </c>
      <c r="K247" s="63"/>
      <c r="L247" s="64">
        <v>23.53</v>
      </c>
      <c r="M247" s="65">
        <v>8.16</v>
      </c>
      <c r="N247" s="66">
        <v>192</v>
      </c>
      <c r="AF247" s="46"/>
      <c r="AG247" s="47"/>
      <c r="AH247" s="47"/>
      <c r="AK247" s="58" t="s">
        <v>263</v>
      </c>
      <c r="AN247" s="47"/>
    </row>
    <row r="248" spans="1:41" s="10" customFormat="1" ht="15" x14ac:dyDescent="0.25">
      <c r="A248" s="68"/>
      <c r="B248" s="60"/>
      <c r="C248" s="308" t="s">
        <v>249</v>
      </c>
      <c r="D248" s="308"/>
      <c r="E248" s="308"/>
      <c r="F248" s="62" t="s">
        <v>250</v>
      </c>
      <c r="G248" s="72">
        <v>21.2</v>
      </c>
      <c r="H248" s="65">
        <v>1.1499999999999999</v>
      </c>
      <c r="I248" s="83">
        <v>9.1425000000000001</v>
      </c>
      <c r="J248" s="70"/>
      <c r="K248" s="63"/>
      <c r="L248" s="70"/>
      <c r="M248" s="63"/>
      <c r="N248" s="71"/>
      <c r="AF248" s="46"/>
      <c r="AG248" s="47"/>
      <c r="AH248" s="47"/>
      <c r="AL248" s="58" t="s">
        <v>249</v>
      </c>
      <c r="AN248" s="47"/>
    </row>
    <row r="249" spans="1:41" s="10" customFormat="1" ht="15" x14ac:dyDescent="0.25">
      <c r="A249" s="68"/>
      <c r="B249" s="60"/>
      <c r="C249" s="308" t="s">
        <v>251</v>
      </c>
      <c r="D249" s="308"/>
      <c r="E249" s="308"/>
      <c r="F249" s="62" t="s">
        <v>250</v>
      </c>
      <c r="G249" s="72">
        <v>0.2</v>
      </c>
      <c r="H249" s="65">
        <v>1.1499999999999999</v>
      </c>
      <c r="I249" s="91">
        <v>8.6249999999999993E-2</v>
      </c>
      <c r="J249" s="70"/>
      <c r="K249" s="63"/>
      <c r="L249" s="70"/>
      <c r="M249" s="63"/>
      <c r="N249" s="71"/>
      <c r="AF249" s="46"/>
      <c r="AG249" s="47"/>
      <c r="AH249" s="47"/>
      <c r="AL249" s="58" t="s">
        <v>251</v>
      </c>
      <c r="AN249" s="47"/>
    </row>
    <row r="250" spans="1:41" s="10" customFormat="1" ht="15" x14ac:dyDescent="0.25">
      <c r="A250" s="61"/>
      <c r="B250" s="60"/>
      <c r="C250" s="318" t="s">
        <v>252</v>
      </c>
      <c r="D250" s="318"/>
      <c r="E250" s="318"/>
      <c r="F250" s="73"/>
      <c r="G250" s="74"/>
      <c r="H250" s="74"/>
      <c r="I250" s="74"/>
      <c r="J250" s="76">
        <v>336</v>
      </c>
      <c r="K250" s="74"/>
      <c r="L250" s="76">
        <v>141.36000000000001</v>
      </c>
      <c r="M250" s="74"/>
      <c r="N250" s="77">
        <v>4493.28</v>
      </c>
      <c r="AF250" s="46"/>
      <c r="AG250" s="47"/>
      <c r="AH250" s="47"/>
      <c r="AM250" s="58" t="s">
        <v>252</v>
      </c>
      <c r="AN250" s="47"/>
    </row>
    <row r="251" spans="1:41" s="10" customFormat="1" ht="15" x14ac:dyDescent="0.25">
      <c r="A251" s="68"/>
      <c r="B251" s="60"/>
      <c r="C251" s="308" t="s">
        <v>253</v>
      </c>
      <c r="D251" s="308"/>
      <c r="E251" s="308"/>
      <c r="F251" s="62"/>
      <c r="G251" s="63"/>
      <c r="H251" s="63"/>
      <c r="I251" s="63"/>
      <c r="J251" s="70"/>
      <c r="K251" s="63"/>
      <c r="L251" s="64">
        <v>87.94</v>
      </c>
      <c r="M251" s="63"/>
      <c r="N251" s="84">
        <v>3937.07</v>
      </c>
      <c r="AF251" s="46"/>
      <c r="AG251" s="47"/>
      <c r="AH251" s="47"/>
      <c r="AL251" s="58" t="s">
        <v>253</v>
      </c>
      <c r="AN251" s="47"/>
    </row>
    <row r="252" spans="1:41" s="10" customFormat="1" ht="22.5" x14ac:dyDescent="0.25">
      <c r="A252" s="68"/>
      <c r="B252" s="60" t="s">
        <v>282</v>
      </c>
      <c r="C252" s="308" t="s">
        <v>283</v>
      </c>
      <c r="D252" s="308"/>
      <c r="E252" s="308"/>
      <c r="F252" s="62" t="s">
        <v>256</v>
      </c>
      <c r="G252" s="78">
        <v>110</v>
      </c>
      <c r="H252" s="63"/>
      <c r="I252" s="78">
        <v>110</v>
      </c>
      <c r="J252" s="70"/>
      <c r="K252" s="63"/>
      <c r="L252" s="64">
        <v>96.73</v>
      </c>
      <c r="M252" s="63"/>
      <c r="N252" s="84">
        <v>4330.78</v>
      </c>
      <c r="AF252" s="46"/>
      <c r="AG252" s="47"/>
      <c r="AH252" s="47"/>
      <c r="AL252" s="58" t="s">
        <v>283</v>
      </c>
      <c r="AN252" s="47"/>
    </row>
    <row r="253" spans="1:41" s="10" customFormat="1" ht="45" x14ac:dyDescent="0.25">
      <c r="A253" s="68"/>
      <c r="B253" s="60" t="s">
        <v>284</v>
      </c>
      <c r="C253" s="308" t="s">
        <v>285</v>
      </c>
      <c r="D253" s="308"/>
      <c r="E253" s="308"/>
      <c r="F253" s="62" t="s">
        <v>256</v>
      </c>
      <c r="G253" s="78">
        <v>69</v>
      </c>
      <c r="H253" s="65">
        <v>0.85</v>
      </c>
      <c r="I253" s="65">
        <v>58.65</v>
      </c>
      <c r="J253" s="70"/>
      <c r="K253" s="63"/>
      <c r="L253" s="64">
        <v>51.58</v>
      </c>
      <c r="M253" s="63"/>
      <c r="N253" s="84">
        <v>2309.09</v>
      </c>
      <c r="AF253" s="46"/>
      <c r="AG253" s="47"/>
      <c r="AH253" s="47"/>
      <c r="AL253" s="58" t="s">
        <v>285</v>
      </c>
      <c r="AN253" s="47"/>
    </row>
    <row r="254" spans="1:41" s="10" customFormat="1" ht="15" x14ac:dyDescent="0.25">
      <c r="A254" s="79"/>
      <c r="B254" s="80"/>
      <c r="C254" s="316" t="s">
        <v>259</v>
      </c>
      <c r="D254" s="316"/>
      <c r="E254" s="316"/>
      <c r="F254" s="50"/>
      <c r="G254" s="51"/>
      <c r="H254" s="51"/>
      <c r="I254" s="51"/>
      <c r="J254" s="54"/>
      <c r="K254" s="51"/>
      <c r="L254" s="81">
        <v>289.67</v>
      </c>
      <c r="M254" s="74"/>
      <c r="N254" s="82">
        <v>11133.15</v>
      </c>
      <c r="AF254" s="46"/>
      <c r="AG254" s="47"/>
      <c r="AH254" s="47"/>
      <c r="AN254" s="47" t="s">
        <v>259</v>
      </c>
    </row>
    <row r="255" spans="1:41" s="10" customFormat="1" ht="15" x14ac:dyDescent="0.25">
      <c r="A255" s="48" t="s">
        <v>33</v>
      </c>
      <c r="B255" s="49" t="s">
        <v>97</v>
      </c>
      <c r="C255" s="316" t="s">
        <v>157</v>
      </c>
      <c r="D255" s="316"/>
      <c r="E255" s="316"/>
      <c r="F255" s="50" t="s">
        <v>43</v>
      </c>
      <c r="G255" s="51">
        <v>7.4999999999999997E-2</v>
      </c>
      <c r="H255" s="52">
        <v>1</v>
      </c>
      <c r="I255" s="53">
        <v>7.4999999999999997E-2</v>
      </c>
      <c r="J255" s="89">
        <v>21597.69</v>
      </c>
      <c r="K255" s="51"/>
      <c r="L255" s="89">
        <v>1619.83</v>
      </c>
      <c r="M255" s="87">
        <v>8.16</v>
      </c>
      <c r="N255" s="82">
        <v>13217.81</v>
      </c>
      <c r="AF255" s="46"/>
      <c r="AG255" s="47"/>
      <c r="AH255" s="47" t="s">
        <v>157</v>
      </c>
      <c r="AN255" s="47"/>
    </row>
    <row r="256" spans="1:41" s="10" customFormat="1" ht="15" x14ac:dyDescent="0.25">
      <c r="A256" s="79"/>
      <c r="B256" s="80"/>
      <c r="C256" s="308" t="s">
        <v>296</v>
      </c>
      <c r="D256" s="308"/>
      <c r="E256" s="308"/>
      <c r="F256" s="308"/>
      <c r="G256" s="308"/>
      <c r="H256" s="308"/>
      <c r="I256" s="308"/>
      <c r="J256" s="308"/>
      <c r="K256" s="308"/>
      <c r="L256" s="308"/>
      <c r="M256" s="308"/>
      <c r="N256" s="317"/>
      <c r="AF256" s="46"/>
      <c r="AG256" s="47"/>
      <c r="AH256" s="47"/>
      <c r="AN256" s="47"/>
      <c r="AO256" s="58" t="s">
        <v>296</v>
      </c>
    </row>
    <row r="257" spans="1:41" s="10" customFormat="1" ht="15" x14ac:dyDescent="0.25">
      <c r="A257" s="56"/>
      <c r="B257" s="57"/>
      <c r="C257" s="308" t="s">
        <v>297</v>
      </c>
      <c r="D257" s="308"/>
      <c r="E257" s="308"/>
      <c r="F257" s="308"/>
      <c r="G257" s="308"/>
      <c r="H257" s="308"/>
      <c r="I257" s="308"/>
      <c r="J257" s="308"/>
      <c r="K257" s="308"/>
      <c r="L257" s="308"/>
      <c r="M257" s="308"/>
      <c r="N257" s="317"/>
      <c r="AF257" s="46"/>
      <c r="AG257" s="47"/>
      <c r="AH257" s="47"/>
      <c r="AI257" s="58" t="s">
        <v>297</v>
      </c>
      <c r="AN257" s="47"/>
    </row>
    <row r="258" spans="1:41" s="10" customFormat="1" ht="15" x14ac:dyDescent="0.25">
      <c r="A258" s="79"/>
      <c r="B258" s="80"/>
      <c r="C258" s="316" t="s">
        <v>259</v>
      </c>
      <c r="D258" s="316"/>
      <c r="E258" s="316"/>
      <c r="F258" s="50"/>
      <c r="G258" s="51"/>
      <c r="H258" s="51"/>
      <c r="I258" s="51"/>
      <c r="J258" s="54"/>
      <c r="K258" s="51"/>
      <c r="L258" s="89">
        <v>1619.83</v>
      </c>
      <c r="M258" s="74"/>
      <c r="N258" s="82">
        <v>13217.81</v>
      </c>
      <c r="AF258" s="46"/>
      <c r="AG258" s="47"/>
      <c r="AH258" s="47"/>
      <c r="AN258" s="47" t="s">
        <v>259</v>
      </c>
    </row>
    <row r="259" spans="1:41" s="10" customFormat="1" ht="23.25" x14ac:dyDescent="0.25">
      <c r="A259" s="48" t="s">
        <v>34</v>
      </c>
      <c r="B259" s="49" t="s">
        <v>70</v>
      </c>
      <c r="C259" s="316" t="s">
        <v>71</v>
      </c>
      <c r="D259" s="316"/>
      <c r="E259" s="316"/>
      <c r="F259" s="50" t="s">
        <v>43</v>
      </c>
      <c r="G259" s="51">
        <v>1.2E-2</v>
      </c>
      <c r="H259" s="52">
        <v>1</v>
      </c>
      <c r="I259" s="53">
        <v>1.2E-2</v>
      </c>
      <c r="J259" s="89">
        <v>11885.47</v>
      </c>
      <c r="K259" s="51"/>
      <c r="L259" s="81">
        <v>142.63</v>
      </c>
      <c r="M259" s="87">
        <v>8.16</v>
      </c>
      <c r="N259" s="82">
        <v>1163.8599999999999</v>
      </c>
      <c r="AF259" s="46"/>
      <c r="AG259" s="47"/>
      <c r="AH259" s="47" t="s">
        <v>71</v>
      </c>
      <c r="AN259" s="47"/>
    </row>
    <row r="260" spans="1:41" s="10" customFormat="1" ht="15" x14ac:dyDescent="0.25">
      <c r="A260" s="79"/>
      <c r="B260" s="80"/>
      <c r="C260" s="308" t="s">
        <v>276</v>
      </c>
      <c r="D260" s="308"/>
      <c r="E260" s="308"/>
      <c r="F260" s="308"/>
      <c r="G260" s="308"/>
      <c r="H260" s="308"/>
      <c r="I260" s="308"/>
      <c r="J260" s="308"/>
      <c r="K260" s="308"/>
      <c r="L260" s="308"/>
      <c r="M260" s="308"/>
      <c r="N260" s="317"/>
      <c r="AF260" s="46"/>
      <c r="AG260" s="47"/>
      <c r="AH260" s="47"/>
      <c r="AN260" s="47"/>
      <c r="AO260" s="58" t="s">
        <v>276</v>
      </c>
    </row>
    <row r="261" spans="1:41" s="10" customFormat="1" ht="15" x14ac:dyDescent="0.25">
      <c r="A261" s="56"/>
      <c r="B261" s="57"/>
      <c r="C261" s="308" t="s">
        <v>298</v>
      </c>
      <c r="D261" s="308"/>
      <c r="E261" s="308"/>
      <c r="F261" s="308"/>
      <c r="G261" s="308"/>
      <c r="H261" s="308"/>
      <c r="I261" s="308"/>
      <c r="J261" s="308"/>
      <c r="K261" s="308"/>
      <c r="L261" s="308"/>
      <c r="M261" s="308"/>
      <c r="N261" s="317"/>
      <c r="AF261" s="46"/>
      <c r="AG261" s="47"/>
      <c r="AH261" s="47"/>
      <c r="AI261" s="58" t="s">
        <v>298</v>
      </c>
      <c r="AN261" s="47"/>
    </row>
    <row r="262" spans="1:41" s="10" customFormat="1" ht="15" x14ac:dyDescent="0.25">
      <c r="A262" s="79"/>
      <c r="B262" s="80"/>
      <c r="C262" s="316" t="s">
        <v>259</v>
      </c>
      <c r="D262" s="316"/>
      <c r="E262" s="316"/>
      <c r="F262" s="50"/>
      <c r="G262" s="51"/>
      <c r="H262" s="51"/>
      <c r="I262" s="51"/>
      <c r="J262" s="54"/>
      <c r="K262" s="51"/>
      <c r="L262" s="81">
        <v>142.63</v>
      </c>
      <c r="M262" s="74"/>
      <c r="N262" s="82">
        <v>1163.8599999999999</v>
      </c>
      <c r="AF262" s="46"/>
      <c r="AG262" s="47"/>
      <c r="AH262" s="47"/>
      <c r="AN262" s="47" t="s">
        <v>259</v>
      </c>
    </row>
    <row r="263" spans="1:41" s="10" customFormat="1" ht="34.5" x14ac:dyDescent="0.25">
      <c r="A263" s="48" t="s">
        <v>35</v>
      </c>
      <c r="B263" s="49" t="s">
        <v>158</v>
      </c>
      <c r="C263" s="316" t="s">
        <v>159</v>
      </c>
      <c r="D263" s="316"/>
      <c r="E263" s="316"/>
      <c r="F263" s="50" t="s">
        <v>4</v>
      </c>
      <c r="G263" s="51">
        <v>5.0000000000000001E-3</v>
      </c>
      <c r="H263" s="52">
        <v>1</v>
      </c>
      <c r="I263" s="53">
        <v>5.0000000000000001E-3</v>
      </c>
      <c r="J263" s="54"/>
      <c r="K263" s="51"/>
      <c r="L263" s="54"/>
      <c r="M263" s="51"/>
      <c r="N263" s="55"/>
      <c r="AF263" s="46"/>
      <c r="AG263" s="47"/>
      <c r="AH263" s="47" t="s">
        <v>159</v>
      </c>
      <c r="AN263" s="47"/>
    </row>
    <row r="264" spans="1:41" s="10" customFormat="1" ht="15" x14ac:dyDescent="0.25">
      <c r="A264" s="56"/>
      <c r="B264" s="57"/>
      <c r="C264" s="308" t="s">
        <v>299</v>
      </c>
      <c r="D264" s="308"/>
      <c r="E264" s="308"/>
      <c r="F264" s="308"/>
      <c r="G264" s="308"/>
      <c r="H264" s="308"/>
      <c r="I264" s="308"/>
      <c r="J264" s="308"/>
      <c r="K264" s="308"/>
      <c r="L264" s="308"/>
      <c r="M264" s="308"/>
      <c r="N264" s="317"/>
      <c r="AF264" s="46"/>
      <c r="AG264" s="47"/>
      <c r="AH264" s="47"/>
      <c r="AI264" s="58" t="s">
        <v>299</v>
      </c>
      <c r="AN264" s="47"/>
    </row>
    <row r="265" spans="1:41" s="10" customFormat="1" ht="68.25" x14ac:dyDescent="0.25">
      <c r="A265" s="59"/>
      <c r="B265" s="60" t="s">
        <v>244</v>
      </c>
      <c r="C265" s="306" t="s">
        <v>245</v>
      </c>
      <c r="D265" s="306"/>
      <c r="E265" s="306"/>
      <c r="F265" s="306"/>
      <c r="G265" s="306"/>
      <c r="H265" s="306"/>
      <c r="I265" s="306"/>
      <c r="J265" s="306"/>
      <c r="K265" s="306"/>
      <c r="L265" s="306"/>
      <c r="M265" s="306"/>
      <c r="N265" s="307"/>
      <c r="AF265" s="46"/>
      <c r="AG265" s="47"/>
      <c r="AH265" s="47"/>
      <c r="AJ265" s="58" t="s">
        <v>245</v>
      </c>
      <c r="AN265" s="47"/>
    </row>
    <row r="266" spans="1:41" s="10" customFormat="1" ht="15" x14ac:dyDescent="0.25">
      <c r="A266" s="61"/>
      <c r="B266" s="60" t="s">
        <v>1</v>
      </c>
      <c r="C266" s="308" t="s">
        <v>246</v>
      </c>
      <c r="D266" s="308"/>
      <c r="E266" s="308"/>
      <c r="F266" s="62"/>
      <c r="G266" s="63"/>
      <c r="H266" s="63"/>
      <c r="I266" s="63"/>
      <c r="J266" s="67">
        <v>11740.6</v>
      </c>
      <c r="K266" s="65">
        <v>1.1499999999999999</v>
      </c>
      <c r="L266" s="64">
        <v>67.510000000000005</v>
      </c>
      <c r="M266" s="65">
        <v>44.77</v>
      </c>
      <c r="N266" s="84">
        <v>3022.42</v>
      </c>
      <c r="AF266" s="46"/>
      <c r="AG266" s="47"/>
      <c r="AH266" s="47"/>
      <c r="AK266" s="58" t="s">
        <v>246</v>
      </c>
      <c r="AN266" s="47"/>
    </row>
    <row r="267" spans="1:41" s="10" customFormat="1" ht="15" x14ac:dyDescent="0.25">
      <c r="A267" s="61"/>
      <c r="B267" s="60" t="s">
        <v>3</v>
      </c>
      <c r="C267" s="308" t="s">
        <v>247</v>
      </c>
      <c r="D267" s="308"/>
      <c r="E267" s="308"/>
      <c r="F267" s="62"/>
      <c r="G267" s="63"/>
      <c r="H267" s="63"/>
      <c r="I267" s="63"/>
      <c r="J267" s="67">
        <v>13693.92</v>
      </c>
      <c r="K267" s="65">
        <v>1.1499999999999999</v>
      </c>
      <c r="L267" s="64">
        <v>78.739999999999995</v>
      </c>
      <c r="M267" s="65">
        <v>13.24</v>
      </c>
      <c r="N267" s="84">
        <v>1042.52</v>
      </c>
      <c r="AF267" s="46"/>
      <c r="AG267" s="47"/>
      <c r="AH267" s="47"/>
      <c r="AK267" s="58" t="s">
        <v>247</v>
      </c>
      <c r="AN267" s="47"/>
    </row>
    <row r="268" spans="1:41" s="10" customFormat="1" ht="15" x14ac:dyDescent="0.25">
      <c r="A268" s="61"/>
      <c r="B268" s="60" t="s">
        <v>5</v>
      </c>
      <c r="C268" s="308" t="s">
        <v>248</v>
      </c>
      <c r="D268" s="308"/>
      <c r="E268" s="308"/>
      <c r="F268" s="62"/>
      <c r="G268" s="63"/>
      <c r="H268" s="63"/>
      <c r="I268" s="63"/>
      <c r="J268" s="67">
        <v>1884.46</v>
      </c>
      <c r="K268" s="65">
        <v>1.1499999999999999</v>
      </c>
      <c r="L268" s="64">
        <v>10.84</v>
      </c>
      <c r="M268" s="65">
        <v>44.77</v>
      </c>
      <c r="N268" s="66">
        <v>485.31</v>
      </c>
      <c r="AF268" s="46"/>
      <c r="AG268" s="47"/>
      <c r="AH268" s="47"/>
      <c r="AK268" s="58" t="s">
        <v>248</v>
      </c>
      <c r="AN268" s="47"/>
    </row>
    <row r="269" spans="1:41" s="10" customFormat="1" ht="15" x14ac:dyDescent="0.25">
      <c r="A269" s="61"/>
      <c r="B269" s="60" t="s">
        <v>6</v>
      </c>
      <c r="C269" s="308" t="s">
        <v>263</v>
      </c>
      <c r="D269" s="308"/>
      <c r="E269" s="308"/>
      <c r="F269" s="62"/>
      <c r="G269" s="63"/>
      <c r="H269" s="63"/>
      <c r="I269" s="63"/>
      <c r="J269" s="67">
        <v>6821.32</v>
      </c>
      <c r="K269" s="63"/>
      <c r="L269" s="64">
        <v>34.11</v>
      </c>
      <c r="M269" s="65">
        <v>8.16</v>
      </c>
      <c r="N269" s="66">
        <v>278.33999999999997</v>
      </c>
      <c r="AF269" s="46"/>
      <c r="AG269" s="47"/>
      <c r="AH269" s="47"/>
      <c r="AK269" s="58" t="s">
        <v>263</v>
      </c>
      <c r="AN269" s="47"/>
    </row>
    <row r="270" spans="1:41" s="10" customFormat="1" ht="15" x14ac:dyDescent="0.25">
      <c r="A270" s="68"/>
      <c r="B270" s="60"/>
      <c r="C270" s="308" t="s">
        <v>249</v>
      </c>
      <c r="D270" s="308"/>
      <c r="E270" s="308"/>
      <c r="F270" s="62" t="s">
        <v>250</v>
      </c>
      <c r="G270" s="78">
        <v>1249</v>
      </c>
      <c r="H270" s="65">
        <v>1.1499999999999999</v>
      </c>
      <c r="I270" s="91">
        <v>7.1817500000000001</v>
      </c>
      <c r="J270" s="70"/>
      <c r="K270" s="63"/>
      <c r="L270" s="70"/>
      <c r="M270" s="63"/>
      <c r="N270" s="71"/>
      <c r="AF270" s="46"/>
      <c r="AG270" s="47"/>
      <c r="AH270" s="47"/>
      <c r="AL270" s="58" t="s">
        <v>249</v>
      </c>
      <c r="AN270" s="47"/>
    </row>
    <row r="271" spans="1:41" s="10" customFormat="1" ht="15" x14ac:dyDescent="0.25">
      <c r="A271" s="68"/>
      <c r="B271" s="60"/>
      <c r="C271" s="308" t="s">
        <v>251</v>
      </c>
      <c r="D271" s="308"/>
      <c r="E271" s="308"/>
      <c r="F271" s="62" t="s">
        <v>250</v>
      </c>
      <c r="G271" s="65">
        <v>140.18</v>
      </c>
      <c r="H271" s="65">
        <v>1.1499999999999999</v>
      </c>
      <c r="I271" s="69">
        <v>0.80603499999999995</v>
      </c>
      <c r="J271" s="70"/>
      <c r="K271" s="63"/>
      <c r="L271" s="70"/>
      <c r="M271" s="63"/>
      <c r="N271" s="71"/>
      <c r="AF271" s="46"/>
      <c r="AG271" s="47"/>
      <c r="AH271" s="47"/>
      <c r="AL271" s="58" t="s">
        <v>251</v>
      </c>
      <c r="AN271" s="47"/>
    </row>
    <row r="272" spans="1:41" s="10" customFormat="1" ht="15" x14ac:dyDescent="0.25">
      <c r="A272" s="61"/>
      <c r="B272" s="60"/>
      <c r="C272" s="318" t="s">
        <v>252</v>
      </c>
      <c r="D272" s="318"/>
      <c r="E272" s="318"/>
      <c r="F272" s="73"/>
      <c r="G272" s="74"/>
      <c r="H272" s="74"/>
      <c r="I272" s="74"/>
      <c r="J272" s="75">
        <v>32255.84</v>
      </c>
      <c r="K272" s="74"/>
      <c r="L272" s="76">
        <v>180.36</v>
      </c>
      <c r="M272" s="74"/>
      <c r="N272" s="77">
        <v>4343.28</v>
      </c>
      <c r="AF272" s="46"/>
      <c r="AG272" s="47"/>
      <c r="AH272" s="47"/>
      <c r="AM272" s="58" t="s">
        <v>252</v>
      </c>
      <c r="AN272" s="47"/>
    </row>
    <row r="273" spans="1:41" s="10" customFormat="1" ht="15" x14ac:dyDescent="0.25">
      <c r="A273" s="68"/>
      <c r="B273" s="60"/>
      <c r="C273" s="308" t="s">
        <v>253</v>
      </c>
      <c r="D273" s="308"/>
      <c r="E273" s="308"/>
      <c r="F273" s="62"/>
      <c r="G273" s="63"/>
      <c r="H273" s="63"/>
      <c r="I273" s="63"/>
      <c r="J273" s="70"/>
      <c r="K273" s="63"/>
      <c r="L273" s="64">
        <v>78.349999999999994</v>
      </c>
      <c r="M273" s="63"/>
      <c r="N273" s="84">
        <v>3507.73</v>
      </c>
      <c r="AF273" s="46"/>
      <c r="AG273" s="47"/>
      <c r="AH273" s="47"/>
      <c r="AL273" s="58" t="s">
        <v>253</v>
      </c>
      <c r="AN273" s="47"/>
    </row>
    <row r="274" spans="1:41" s="10" customFormat="1" ht="23.25" x14ac:dyDescent="0.25">
      <c r="A274" s="68"/>
      <c r="B274" s="60" t="s">
        <v>300</v>
      </c>
      <c r="C274" s="308" t="s">
        <v>301</v>
      </c>
      <c r="D274" s="308"/>
      <c r="E274" s="308"/>
      <c r="F274" s="62" t="s">
        <v>256</v>
      </c>
      <c r="G274" s="78">
        <v>102</v>
      </c>
      <c r="H274" s="63"/>
      <c r="I274" s="78">
        <v>102</v>
      </c>
      <c r="J274" s="70"/>
      <c r="K274" s="63"/>
      <c r="L274" s="64">
        <v>79.92</v>
      </c>
      <c r="M274" s="63"/>
      <c r="N274" s="84">
        <v>3577.88</v>
      </c>
      <c r="AF274" s="46"/>
      <c r="AG274" s="47"/>
      <c r="AH274" s="47"/>
      <c r="AL274" s="58" t="s">
        <v>301</v>
      </c>
      <c r="AN274" s="47"/>
    </row>
    <row r="275" spans="1:41" s="10" customFormat="1" ht="45" x14ac:dyDescent="0.25">
      <c r="A275" s="68"/>
      <c r="B275" s="60" t="s">
        <v>302</v>
      </c>
      <c r="C275" s="308" t="s">
        <v>303</v>
      </c>
      <c r="D275" s="308"/>
      <c r="E275" s="308"/>
      <c r="F275" s="62" t="s">
        <v>256</v>
      </c>
      <c r="G275" s="78">
        <v>58</v>
      </c>
      <c r="H275" s="65">
        <v>0.85</v>
      </c>
      <c r="I275" s="72">
        <v>49.3</v>
      </c>
      <c r="J275" s="70"/>
      <c r="K275" s="63"/>
      <c r="L275" s="64">
        <v>38.630000000000003</v>
      </c>
      <c r="M275" s="63"/>
      <c r="N275" s="84">
        <v>1729.31</v>
      </c>
      <c r="AF275" s="46"/>
      <c r="AG275" s="47"/>
      <c r="AH275" s="47"/>
      <c r="AL275" s="58" t="s">
        <v>303</v>
      </c>
      <c r="AN275" s="47"/>
    </row>
    <row r="276" spans="1:41" s="10" customFormat="1" ht="15" x14ac:dyDescent="0.25">
      <c r="A276" s="79"/>
      <c r="B276" s="80"/>
      <c r="C276" s="316" t="s">
        <v>259</v>
      </c>
      <c r="D276" s="316"/>
      <c r="E276" s="316"/>
      <c r="F276" s="50"/>
      <c r="G276" s="51"/>
      <c r="H276" s="51"/>
      <c r="I276" s="51"/>
      <c r="J276" s="54"/>
      <c r="K276" s="51"/>
      <c r="L276" s="81">
        <v>298.91000000000003</v>
      </c>
      <c r="M276" s="74"/>
      <c r="N276" s="82">
        <v>9650.4699999999993</v>
      </c>
      <c r="AF276" s="46"/>
      <c r="AG276" s="47"/>
      <c r="AH276" s="47"/>
      <c r="AN276" s="47" t="s">
        <v>259</v>
      </c>
    </row>
    <row r="277" spans="1:41" s="10" customFormat="1" ht="34.5" x14ac:dyDescent="0.25">
      <c r="A277" s="48" t="s">
        <v>36</v>
      </c>
      <c r="B277" s="49" t="s">
        <v>160</v>
      </c>
      <c r="C277" s="316" t="s">
        <v>161</v>
      </c>
      <c r="D277" s="316"/>
      <c r="E277" s="316"/>
      <c r="F277" s="50" t="s">
        <v>13</v>
      </c>
      <c r="G277" s="51">
        <v>0.50749999999999995</v>
      </c>
      <c r="H277" s="52">
        <v>1</v>
      </c>
      <c r="I277" s="88">
        <v>0.50749999999999995</v>
      </c>
      <c r="J277" s="81">
        <v>850.61</v>
      </c>
      <c r="K277" s="51"/>
      <c r="L277" s="81">
        <v>431.68</v>
      </c>
      <c r="M277" s="87">
        <v>8.16</v>
      </c>
      <c r="N277" s="82">
        <v>3522.51</v>
      </c>
      <c r="AF277" s="46"/>
      <c r="AG277" s="47"/>
      <c r="AH277" s="47" t="s">
        <v>161</v>
      </c>
      <c r="AN277" s="47"/>
    </row>
    <row r="278" spans="1:41" s="10" customFormat="1" ht="15" x14ac:dyDescent="0.25">
      <c r="A278" s="79"/>
      <c r="B278" s="80"/>
      <c r="C278" s="308" t="s">
        <v>276</v>
      </c>
      <c r="D278" s="308"/>
      <c r="E278" s="308"/>
      <c r="F278" s="308"/>
      <c r="G278" s="308"/>
      <c r="H278" s="308"/>
      <c r="I278" s="308"/>
      <c r="J278" s="308"/>
      <c r="K278" s="308"/>
      <c r="L278" s="308"/>
      <c r="M278" s="308"/>
      <c r="N278" s="317"/>
      <c r="AF278" s="46"/>
      <c r="AG278" s="47"/>
      <c r="AH278" s="47"/>
      <c r="AN278" s="47"/>
      <c r="AO278" s="58" t="s">
        <v>276</v>
      </c>
    </row>
    <row r="279" spans="1:41" s="10" customFormat="1" ht="15" x14ac:dyDescent="0.25">
      <c r="A279" s="79"/>
      <c r="B279" s="80"/>
      <c r="C279" s="316" t="s">
        <v>259</v>
      </c>
      <c r="D279" s="316"/>
      <c r="E279" s="316"/>
      <c r="F279" s="50"/>
      <c r="G279" s="51"/>
      <c r="H279" s="51"/>
      <c r="I279" s="51"/>
      <c r="J279" s="54"/>
      <c r="K279" s="51"/>
      <c r="L279" s="81">
        <v>431.68</v>
      </c>
      <c r="M279" s="74"/>
      <c r="N279" s="82">
        <v>3522.51</v>
      </c>
      <c r="AF279" s="46"/>
      <c r="AG279" s="47"/>
      <c r="AH279" s="47"/>
      <c r="AN279" s="47" t="s">
        <v>259</v>
      </c>
    </row>
    <row r="280" spans="1:41" s="10" customFormat="1" ht="34.5" x14ac:dyDescent="0.25">
      <c r="A280" s="48" t="s">
        <v>37</v>
      </c>
      <c r="B280" s="49" t="s">
        <v>162</v>
      </c>
      <c r="C280" s="316" t="s">
        <v>163</v>
      </c>
      <c r="D280" s="316"/>
      <c r="E280" s="316"/>
      <c r="F280" s="50" t="s">
        <v>43</v>
      </c>
      <c r="G280" s="51">
        <v>2.9000000000000001E-2</v>
      </c>
      <c r="H280" s="52">
        <v>1</v>
      </c>
      <c r="I280" s="53">
        <v>2.9000000000000001E-2</v>
      </c>
      <c r="J280" s="89">
        <v>8014.15</v>
      </c>
      <c r="K280" s="51"/>
      <c r="L280" s="81">
        <v>232.41</v>
      </c>
      <c r="M280" s="87">
        <v>8.16</v>
      </c>
      <c r="N280" s="82">
        <v>1896.47</v>
      </c>
      <c r="AF280" s="46"/>
      <c r="AG280" s="47"/>
      <c r="AH280" s="47" t="s">
        <v>163</v>
      </c>
      <c r="AN280" s="47"/>
    </row>
    <row r="281" spans="1:41" s="10" customFormat="1" ht="15" x14ac:dyDescent="0.25">
      <c r="A281" s="79"/>
      <c r="B281" s="80"/>
      <c r="C281" s="308" t="s">
        <v>276</v>
      </c>
      <c r="D281" s="308"/>
      <c r="E281" s="308"/>
      <c r="F281" s="308"/>
      <c r="G281" s="308"/>
      <c r="H281" s="308"/>
      <c r="I281" s="308"/>
      <c r="J281" s="308"/>
      <c r="K281" s="308"/>
      <c r="L281" s="308"/>
      <c r="M281" s="308"/>
      <c r="N281" s="317"/>
      <c r="AF281" s="46"/>
      <c r="AG281" s="47"/>
      <c r="AH281" s="47"/>
      <c r="AN281" s="47"/>
      <c r="AO281" s="58" t="s">
        <v>276</v>
      </c>
    </row>
    <row r="282" spans="1:41" s="10" customFormat="1" ht="15" x14ac:dyDescent="0.25">
      <c r="A282" s="56"/>
      <c r="B282" s="57"/>
      <c r="C282" s="308" t="s">
        <v>304</v>
      </c>
      <c r="D282" s="308"/>
      <c r="E282" s="308"/>
      <c r="F282" s="308"/>
      <c r="G282" s="308"/>
      <c r="H282" s="308"/>
      <c r="I282" s="308"/>
      <c r="J282" s="308"/>
      <c r="K282" s="308"/>
      <c r="L282" s="308"/>
      <c r="M282" s="308"/>
      <c r="N282" s="317"/>
      <c r="AF282" s="46"/>
      <c r="AG282" s="47"/>
      <c r="AH282" s="47"/>
      <c r="AI282" s="58" t="s">
        <v>304</v>
      </c>
      <c r="AN282" s="47"/>
    </row>
    <row r="283" spans="1:41" s="10" customFormat="1" ht="15" x14ac:dyDescent="0.25">
      <c r="A283" s="79"/>
      <c r="B283" s="80"/>
      <c r="C283" s="316" t="s">
        <v>259</v>
      </c>
      <c r="D283" s="316"/>
      <c r="E283" s="316"/>
      <c r="F283" s="50"/>
      <c r="G283" s="51"/>
      <c r="H283" s="51"/>
      <c r="I283" s="51"/>
      <c r="J283" s="54"/>
      <c r="K283" s="51"/>
      <c r="L283" s="81">
        <v>232.41</v>
      </c>
      <c r="M283" s="74"/>
      <c r="N283" s="82">
        <v>1896.47</v>
      </c>
      <c r="AF283" s="46"/>
      <c r="AG283" s="47"/>
      <c r="AH283" s="47"/>
      <c r="AN283" s="47" t="s">
        <v>259</v>
      </c>
    </row>
    <row r="284" spans="1:41" s="10" customFormat="1" ht="15" x14ac:dyDescent="0.25">
      <c r="A284" s="48" t="s">
        <v>38</v>
      </c>
      <c r="B284" s="49" t="s">
        <v>120</v>
      </c>
      <c r="C284" s="316" t="s">
        <v>121</v>
      </c>
      <c r="D284" s="316"/>
      <c r="E284" s="316"/>
      <c r="F284" s="50" t="s">
        <v>43</v>
      </c>
      <c r="G284" s="51">
        <v>1.14E-2</v>
      </c>
      <c r="H284" s="52">
        <v>1</v>
      </c>
      <c r="I284" s="88">
        <v>1.14E-2</v>
      </c>
      <c r="J284" s="54"/>
      <c r="K284" s="51"/>
      <c r="L284" s="54"/>
      <c r="M284" s="51"/>
      <c r="N284" s="55"/>
      <c r="AF284" s="46"/>
      <c r="AG284" s="47"/>
      <c r="AH284" s="47" t="s">
        <v>121</v>
      </c>
      <c r="AN284" s="47"/>
    </row>
    <row r="285" spans="1:41" s="10" customFormat="1" ht="15" x14ac:dyDescent="0.25">
      <c r="A285" s="56"/>
      <c r="B285" s="57"/>
      <c r="C285" s="308" t="s">
        <v>305</v>
      </c>
      <c r="D285" s="308"/>
      <c r="E285" s="308"/>
      <c r="F285" s="308"/>
      <c r="G285" s="308"/>
      <c r="H285" s="308"/>
      <c r="I285" s="308"/>
      <c r="J285" s="308"/>
      <c r="K285" s="308"/>
      <c r="L285" s="308"/>
      <c r="M285" s="308"/>
      <c r="N285" s="317"/>
      <c r="AF285" s="46"/>
      <c r="AG285" s="47"/>
      <c r="AH285" s="47"/>
      <c r="AI285" s="58" t="s">
        <v>305</v>
      </c>
      <c r="AN285" s="47"/>
    </row>
    <row r="286" spans="1:41" s="10" customFormat="1" ht="68.25" x14ac:dyDescent="0.25">
      <c r="A286" s="59"/>
      <c r="B286" s="60" t="s">
        <v>244</v>
      </c>
      <c r="C286" s="306" t="s">
        <v>245</v>
      </c>
      <c r="D286" s="306"/>
      <c r="E286" s="306"/>
      <c r="F286" s="306"/>
      <c r="G286" s="306"/>
      <c r="H286" s="306"/>
      <c r="I286" s="306"/>
      <c r="J286" s="306"/>
      <c r="K286" s="306"/>
      <c r="L286" s="306"/>
      <c r="M286" s="306"/>
      <c r="N286" s="307"/>
      <c r="AF286" s="46"/>
      <c r="AG286" s="47"/>
      <c r="AH286" s="47"/>
      <c r="AJ286" s="58" t="s">
        <v>245</v>
      </c>
      <c r="AN286" s="47"/>
    </row>
    <row r="287" spans="1:41" s="10" customFormat="1" ht="15" x14ac:dyDescent="0.25">
      <c r="A287" s="61"/>
      <c r="B287" s="60" t="s">
        <v>1</v>
      </c>
      <c r="C287" s="308" t="s">
        <v>246</v>
      </c>
      <c r="D287" s="308"/>
      <c r="E287" s="308"/>
      <c r="F287" s="62"/>
      <c r="G287" s="63"/>
      <c r="H287" s="63"/>
      <c r="I287" s="63"/>
      <c r="J287" s="67">
        <v>1795.86</v>
      </c>
      <c r="K287" s="65">
        <v>1.1499999999999999</v>
      </c>
      <c r="L287" s="64">
        <v>23.54</v>
      </c>
      <c r="M287" s="65">
        <v>44.77</v>
      </c>
      <c r="N287" s="84">
        <v>1053.8900000000001</v>
      </c>
      <c r="AF287" s="46"/>
      <c r="AG287" s="47"/>
      <c r="AH287" s="47"/>
      <c r="AK287" s="58" t="s">
        <v>246</v>
      </c>
      <c r="AN287" s="47"/>
    </row>
    <row r="288" spans="1:41" s="10" customFormat="1" ht="15" x14ac:dyDescent="0.25">
      <c r="A288" s="61"/>
      <c r="B288" s="60" t="s">
        <v>3</v>
      </c>
      <c r="C288" s="308" t="s">
        <v>247</v>
      </c>
      <c r="D288" s="308"/>
      <c r="E288" s="308"/>
      <c r="F288" s="62"/>
      <c r="G288" s="63"/>
      <c r="H288" s="63"/>
      <c r="I288" s="63"/>
      <c r="J288" s="64">
        <v>28.64</v>
      </c>
      <c r="K288" s="65">
        <v>1.1499999999999999</v>
      </c>
      <c r="L288" s="64">
        <v>0.38</v>
      </c>
      <c r="M288" s="65">
        <v>13.24</v>
      </c>
      <c r="N288" s="66">
        <v>5.03</v>
      </c>
      <c r="AF288" s="46"/>
      <c r="AG288" s="47"/>
      <c r="AH288" s="47"/>
      <c r="AK288" s="58" t="s">
        <v>247</v>
      </c>
      <c r="AN288" s="47"/>
    </row>
    <row r="289" spans="1:41" s="10" customFormat="1" ht="15" x14ac:dyDescent="0.25">
      <c r="A289" s="61"/>
      <c r="B289" s="60" t="s">
        <v>5</v>
      </c>
      <c r="C289" s="308" t="s">
        <v>248</v>
      </c>
      <c r="D289" s="308"/>
      <c r="E289" s="308"/>
      <c r="F289" s="62"/>
      <c r="G289" s="63"/>
      <c r="H289" s="63"/>
      <c r="I289" s="63"/>
      <c r="J289" s="64">
        <v>4.09</v>
      </c>
      <c r="K289" s="65">
        <v>1.1499999999999999</v>
      </c>
      <c r="L289" s="64">
        <v>0.05</v>
      </c>
      <c r="M289" s="65">
        <v>44.77</v>
      </c>
      <c r="N289" s="66">
        <v>2.2400000000000002</v>
      </c>
      <c r="AF289" s="46"/>
      <c r="AG289" s="47"/>
      <c r="AH289" s="47"/>
      <c r="AK289" s="58" t="s">
        <v>248</v>
      </c>
      <c r="AN289" s="47"/>
    </row>
    <row r="290" spans="1:41" s="10" customFormat="1" ht="15" x14ac:dyDescent="0.25">
      <c r="A290" s="68"/>
      <c r="B290" s="60"/>
      <c r="C290" s="308" t="s">
        <v>249</v>
      </c>
      <c r="D290" s="308"/>
      <c r="E290" s="308"/>
      <c r="F290" s="62" t="s">
        <v>250</v>
      </c>
      <c r="G290" s="78">
        <v>198</v>
      </c>
      <c r="H290" s="65">
        <v>1.1499999999999999</v>
      </c>
      <c r="I290" s="91">
        <v>2.59578</v>
      </c>
      <c r="J290" s="70"/>
      <c r="K290" s="63"/>
      <c r="L290" s="70"/>
      <c r="M290" s="63"/>
      <c r="N290" s="71"/>
      <c r="AF290" s="46"/>
      <c r="AG290" s="47"/>
      <c r="AH290" s="47"/>
      <c r="AL290" s="58" t="s">
        <v>249</v>
      </c>
      <c r="AN290" s="47"/>
    </row>
    <row r="291" spans="1:41" s="10" customFormat="1" ht="15" x14ac:dyDescent="0.25">
      <c r="A291" s="68"/>
      <c r="B291" s="60"/>
      <c r="C291" s="308" t="s">
        <v>251</v>
      </c>
      <c r="D291" s="308"/>
      <c r="E291" s="308"/>
      <c r="F291" s="62" t="s">
        <v>250</v>
      </c>
      <c r="G291" s="65">
        <v>0.33</v>
      </c>
      <c r="H291" s="65">
        <v>1.1499999999999999</v>
      </c>
      <c r="I291" s="85">
        <v>4.3262999999999999E-3</v>
      </c>
      <c r="J291" s="70"/>
      <c r="K291" s="63"/>
      <c r="L291" s="70"/>
      <c r="M291" s="63"/>
      <c r="N291" s="71"/>
      <c r="AF291" s="46"/>
      <c r="AG291" s="47"/>
      <c r="AH291" s="47"/>
      <c r="AL291" s="58" t="s">
        <v>251</v>
      </c>
      <c r="AN291" s="47"/>
    </row>
    <row r="292" spans="1:41" s="10" customFormat="1" ht="15" x14ac:dyDescent="0.25">
      <c r="A292" s="61"/>
      <c r="B292" s="60"/>
      <c r="C292" s="318" t="s">
        <v>252</v>
      </c>
      <c r="D292" s="318"/>
      <c r="E292" s="318"/>
      <c r="F292" s="73"/>
      <c r="G292" s="74"/>
      <c r="H292" s="74"/>
      <c r="I292" s="74"/>
      <c r="J292" s="75">
        <v>1824.5</v>
      </c>
      <c r="K292" s="74"/>
      <c r="L292" s="76">
        <v>23.92</v>
      </c>
      <c r="M292" s="74"/>
      <c r="N292" s="77">
        <v>1058.92</v>
      </c>
      <c r="AF292" s="46"/>
      <c r="AG292" s="47"/>
      <c r="AH292" s="47"/>
      <c r="AM292" s="58" t="s">
        <v>252</v>
      </c>
      <c r="AN292" s="47"/>
    </row>
    <row r="293" spans="1:41" s="10" customFormat="1" ht="15" x14ac:dyDescent="0.25">
      <c r="A293" s="68"/>
      <c r="B293" s="60"/>
      <c r="C293" s="308" t="s">
        <v>253</v>
      </c>
      <c r="D293" s="308"/>
      <c r="E293" s="308"/>
      <c r="F293" s="62"/>
      <c r="G293" s="63"/>
      <c r="H293" s="63"/>
      <c r="I293" s="63"/>
      <c r="J293" s="70"/>
      <c r="K293" s="63"/>
      <c r="L293" s="64">
        <v>23.59</v>
      </c>
      <c r="M293" s="63"/>
      <c r="N293" s="84">
        <v>1056.1300000000001</v>
      </c>
      <c r="AF293" s="46"/>
      <c r="AG293" s="47"/>
      <c r="AH293" s="47"/>
      <c r="AL293" s="58" t="s">
        <v>253</v>
      </c>
      <c r="AN293" s="47"/>
    </row>
    <row r="294" spans="1:41" s="10" customFormat="1" ht="23.25" x14ac:dyDescent="0.25">
      <c r="A294" s="68"/>
      <c r="B294" s="60" t="s">
        <v>300</v>
      </c>
      <c r="C294" s="308" t="s">
        <v>301</v>
      </c>
      <c r="D294" s="308"/>
      <c r="E294" s="308"/>
      <c r="F294" s="62" t="s">
        <v>256</v>
      </c>
      <c r="G294" s="78">
        <v>102</v>
      </c>
      <c r="H294" s="63"/>
      <c r="I294" s="78">
        <v>102</v>
      </c>
      <c r="J294" s="70"/>
      <c r="K294" s="63"/>
      <c r="L294" s="64">
        <v>24.06</v>
      </c>
      <c r="M294" s="63"/>
      <c r="N294" s="84">
        <v>1077.25</v>
      </c>
      <c r="AF294" s="46"/>
      <c r="AG294" s="47"/>
      <c r="AH294" s="47"/>
      <c r="AL294" s="58" t="s">
        <v>301</v>
      </c>
      <c r="AN294" s="47"/>
    </row>
    <row r="295" spans="1:41" s="10" customFormat="1" ht="45" x14ac:dyDescent="0.25">
      <c r="A295" s="68"/>
      <c r="B295" s="60" t="s">
        <v>302</v>
      </c>
      <c r="C295" s="308" t="s">
        <v>303</v>
      </c>
      <c r="D295" s="308"/>
      <c r="E295" s="308"/>
      <c r="F295" s="62" t="s">
        <v>256</v>
      </c>
      <c r="G295" s="78">
        <v>58</v>
      </c>
      <c r="H295" s="65">
        <v>0.85</v>
      </c>
      <c r="I295" s="72">
        <v>49.3</v>
      </c>
      <c r="J295" s="70"/>
      <c r="K295" s="63"/>
      <c r="L295" s="64">
        <v>11.63</v>
      </c>
      <c r="M295" s="63"/>
      <c r="N295" s="66">
        <v>520.66999999999996</v>
      </c>
      <c r="AF295" s="46"/>
      <c r="AG295" s="47"/>
      <c r="AH295" s="47"/>
      <c r="AL295" s="58" t="s">
        <v>303</v>
      </c>
      <c r="AN295" s="47"/>
    </row>
    <row r="296" spans="1:41" s="10" customFormat="1" ht="15" x14ac:dyDescent="0.25">
      <c r="A296" s="79"/>
      <c r="B296" s="80"/>
      <c r="C296" s="316" t="s">
        <v>259</v>
      </c>
      <c r="D296" s="316"/>
      <c r="E296" s="316"/>
      <c r="F296" s="50"/>
      <c r="G296" s="51"/>
      <c r="H296" s="51"/>
      <c r="I296" s="51"/>
      <c r="J296" s="54"/>
      <c r="K296" s="51"/>
      <c r="L296" s="81">
        <v>59.61</v>
      </c>
      <c r="M296" s="74"/>
      <c r="N296" s="82">
        <v>2656.84</v>
      </c>
      <c r="AF296" s="46"/>
      <c r="AG296" s="47"/>
      <c r="AH296" s="47"/>
      <c r="AN296" s="47" t="s">
        <v>259</v>
      </c>
    </row>
    <row r="297" spans="1:41" s="10" customFormat="1" ht="68.25" x14ac:dyDescent="0.25">
      <c r="A297" s="48" t="s">
        <v>39</v>
      </c>
      <c r="B297" s="49" t="s">
        <v>164</v>
      </c>
      <c r="C297" s="316" t="s">
        <v>165</v>
      </c>
      <c r="D297" s="316"/>
      <c r="E297" s="316"/>
      <c r="F297" s="50" t="s">
        <v>43</v>
      </c>
      <c r="G297" s="51">
        <v>1.14E-2</v>
      </c>
      <c r="H297" s="52">
        <v>1</v>
      </c>
      <c r="I297" s="88">
        <v>1.14E-2</v>
      </c>
      <c r="J297" s="89">
        <v>6800</v>
      </c>
      <c r="K297" s="51"/>
      <c r="L297" s="81">
        <v>77.52</v>
      </c>
      <c r="M297" s="87">
        <v>8.16</v>
      </c>
      <c r="N297" s="94">
        <v>632.55999999999995</v>
      </c>
      <c r="AF297" s="46"/>
      <c r="AG297" s="47"/>
      <c r="AH297" s="47" t="s">
        <v>165</v>
      </c>
      <c r="AN297" s="47"/>
    </row>
    <row r="298" spans="1:41" s="10" customFormat="1" ht="15" x14ac:dyDescent="0.25">
      <c r="A298" s="79"/>
      <c r="B298" s="80"/>
      <c r="C298" s="308" t="s">
        <v>306</v>
      </c>
      <c r="D298" s="308"/>
      <c r="E298" s="308"/>
      <c r="F298" s="308"/>
      <c r="G298" s="308"/>
      <c r="H298" s="308"/>
      <c r="I298" s="308"/>
      <c r="J298" s="308"/>
      <c r="K298" s="308"/>
      <c r="L298" s="308"/>
      <c r="M298" s="308"/>
      <c r="N298" s="317"/>
      <c r="AF298" s="46"/>
      <c r="AG298" s="47"/>
      <c r="AH298" s="47"/>
      <c r="AN298" s="47"/>
      <c r="AO298" s="58" t="s">
        <v>306</v>
      </c>
    </row>
    <row r="299" spans="1:41" s="10" customFormat="1" ht="15" x14ac:dyDescent="0.25">
      <c r="A299" s="79"/>
      <c r="B299" s="80"/>
      <c r="C299" s="316" t="s">
        <v>259</v>
      </c>
      <c r="D299" s="316"/>
      <c r="E299" s="316"/>
      <c r="F299" s="50"/>
      <c r="G299" s="51"/>
      <c r="H299" s="51"/>
      <c r="I299" s="51"/>
      <c r="J299" s="54"/>
      <c r="K299" s="51"/>
      <c r="L299" s="81">
        <v>77.52</v>
      </c>
      <c r="M299" s="74"/>
      <c r="N299" s="94">
        <v>632.55999999999995</v>
      </c>
      <c r="AF299" s="46"/>
      <c r="AG299" s="47"/>
      <c r="AH299" s="47"/>
      <c r="AN299" s="47" t="s">
        <v>259</v>
      </c>
    </row>
    <row r="300" spans="1:41" s="10" customFormat="1" ht="23.25" x14ac:dyDescent="0.25">
      <c r="A300" s="48" t="s">
        <v>40</v>
      </c>
      <c r="B300" s="49" t="s">
        <v>115</v>
      </c>
      <c r="C300" s="316" t="s">
        <v>116</v>
      </c>
      <c r="D300" s="316"/>
      <c r="E300" s="316"/>
      <c r="F300" s="50" t="s">
        <v>43</v>
      </c>
      <c r="G300" s="51">
        <v>3.7319999999999999E-2</v>
      </c>
      <c r="H300" s="52">
        <v>1</v>
      </c>
      <c r="I300" s="90">
        <v>3.7319999999999999E-2</v>
      </c>
      <c r="J300" s="54"/>
      <c r="K300" s="51"/>
      <c r="L300" s="54"/>
      <c r="M300" s="51"/>
      <c r="N300" s="55"/>
      <c r="AF300" s="46"/>
      <c r="AG300" s="47"/>
      <c r="AH300" s="47" t="s">
        <v>116</v>
      </c>
      <c r="AN300" s="47"/>
    </row>
    <row r="301" spans="1:41" s="10" customFormat="1" ht="15" x14ac:dyDescent="0.25">
      <c r="A301" s="56"/>
      <c r="B301" s="57"/>
      <c r="C301" s="308" t="s">
        <v>307</v>
      </c>
      <c r="D301" s="308"/>
      <c r="E301" s="308"/>
      <c r="F301" s="308"/>
      <c r="G301" s="308"/>
      <c r="H301" s="308"/>
      <c r="I301" s="308"/>
      <c r="J301" s="308"/>
      <c r="K301" s="308"/>
      <c r="L301" s="308"/>
      <c r="M301" s="308"/>
      <c r="N301" s="317"/>
      <c r="AF301" s="46"/>
      <c r="AG301" s="47"/>
      <c r="AH301" s="47"/>
      <c r="AI301" s="58" t="s">
        <v>307</v>
      </c>
      <c r="AN301" s="47"/>
    </row>
    <row r="302" spans="1:41" s="10" customFormat="1" ht="68.25" x14ac:dyDescent="0.25">
      <c r="A302" s="59"/>
      <c r="B302" s="60" t="s">
        <v>244</v>
      </c>
      <c r="C302" s="306" t="s">
        <v>245</v>
      </c>
      <c r="D302" s="306"/>
      <c r="E302" s="306"/>
      <c r="F302" s="306"/>
      <c r="G302" s="306"/>
      <c r="H302" s="306"/>
      <c r="I302" s="306"/>
      <c r="J302" s="306"/>
      <c r="K302" s="306"/>
      <c r="L302" s="306"/>
      <c r="M302" s="306"/>
      <c r="N302" s="307"/>
      <c r="AF302" s="46"/>
      <c r="AG302" s="47"/>
      <c r="AH302" s="47"/>
      <c r="AJ302" s="58" t="s">
        <v>245</v>
      </c>
      <c r="AN302" s="47"/>
    </row>
    <row r="303" spans="1:41" s="10" customFormat="1" ht="15" x14ac:dyDescent="0.25">
      <c r="A303" s="61"/>
      <c r="B303" s="60" t="s">
        <v>1</v>
      </c>
      <c r="C303" s="308" t="s">
        <v>246</v>
      </c>
      <c r="D303" s="308"/>
      <c r="E303" s="308"/>
      <c r="F303" s="62"/>
      <c r="G303" s="63"/>
      <c r="H303" s="63"/>
      <c r="I303" s="63"/>
      <c r="J303" s="64">
        <v>408.85</v>
      </c>
      <c r="K303" s="65">
        <v>1.1499999999999999</v>
      </c>
      <c r="L303" s="64">
        <v>17.55</v>
      </c>
      <c r="M303" s="65">
        <v>44.77</v>
      </c>
      <c r="N303" s="66">
        <v>785.71</v>
      </c>
      <c r="AF303" s="46"/>
      <c r="AG303" s="47"/>
      <c r="AH303" s="47"/>
      <c r="AK303" s="58" t="s">
        <v>246</v>
      </c>
      <c r="AN303" s="47"/>
    </row>
    <row r="304" spans="1:41" s="10" customFormat="1" ht="15" x14ac:dyDescent="0.25">
      <c r="A304" s="61"/>
      <c r="B304" s="60" t="s">
        <v>3</v>
      </c>
      <c r="C304" s="308" t="s">
        <v>247</v>
      </c>
      <c r="D304" s="308"/>
      <c r="E304" s="308"/>
      <c r="F304" s="62"/>
      <c r="G304" s="63"/>
      <c r="H304" s="63"/>
      <c r="I304" s="63"/>
      <c r="J304" s="64">
        <v>425.84</v>
      </c>
      <c r="K304" s="65">
        <v>1.1499999999999999</v>
      </c>
      <c r="L304" s="64">
        <v>18.28</v>
      </c>
      <c r="M304" s="65">
        <v>13.24</v>
      </c>
      <c r="N304" s="66">
        <v>242.03</v>
      </c>
      <c r="AF304" s="46"/>
      <c r="AG304" s="47"/>
      <c r="AH304" s="47"/>
      <c r="AK304" s="58" t="s">
        <v>247</v>
      </c>
      <c r="AN304" s="47"/>
    </row>
    <row r="305" spans="1:41" s="10" customFormat="1" ht="15" x14ac:dyDescent="0.25">
      <c r="A305" s="61"/>
      <c r="B305" s="60" t="s">
        <v>5</v>
      </c>
      <c r="C305" s="308" t="s">
        <v>248</v>
      </c>
      <c r="D305" s="308"/>
      <c r="E305" s="308"/>
      <c r="F305" s="62"/>
      <c r="G305" s="63"/>
      <c r="H305" s="63"/>
      <c r="I305" s="63"/>
      <c r="J305" s="64">
        <v>51.59</v>
      </c>
      <c r="K305" s="65">
        <v>1.1499999999999999</v>
      </c>
      <c r="L305" s="64">
        <v>2.21</v>
      </c>
      <c r="M305" s="65">
        <v>44.77</v>
      </c>
      <c r="N305" s="66">
        <v>98.94</v>
      </c>
      <c r="AF305" s="46"/>
      <c r="AG305" s="47"/>
      <c r="AH305" s="47"/>
      <c r="AK305" s="58" t="s">
        <v>248</v>
      </c>
      <c r="AN305" s="47"/>
    </row>
    <row r="306" spans="1:41" s="10" customFormat="1" ht="15" x14ac:dyDescent="0.25">
      <c r="A306" s="61"/>
      <c r="B306" s="60" t="s">
        <v>6</v>
      </c>
      <c r="C306" s="308" t="s">
        <v>263</v>
      </c>
      <c r="D306" s="308"/>
      <c r="E306" s="308"/>
      <c r="F306" s="62"/>
      <c r="G306" s="63"/>
      <c r="H306" s="63"/>
      <c r="I306" s="63"/>
      <c r="J306" s="64">
        <v>72.209999999999994</v>
      </c>
      <c r="K306" s="63"/>
      <c r="L306" s="64">
        <v>2.69</v>
      </c>
      <c r="M306" s="65">
        <v>8.16</v>
      </c>
      <c r="N306" s="66">
        <v>21.95</v>
      </c>
      <c r="AF306" s="46"/>
      <c r="AG306" s="47"/>
      <c r="AH306" s="47"/>
      <c r="AK306" s="58" t="s">
        <v>263</v>
      </c>
      <c r="AN306" s="47"/>
    </row>
    <row r="307" spans="1:41" s="10" customFormat="1" ht="15" x14ac:dyDescent="0.25">
      <c r="A307" s="68"/>
      <c r="B307" s="60"/>
      <c r="C307" s="308" t="s">
        <v>249</v>
      </c>
      <c r="D307" s="308"/>
      <c r="E307" s="308"/>
      <c r="F307" s="62" t="s">
        <v>250</v>
      </c>
      <c r="G307" s="72">
        <v>42.5</v>
      </c>
      <c r="H307" s="65">
        <v>1.1499999999999999</v>
      </c>
      <c r="I307" s="69">
        <v>1.8240149999999999</v>
      </c>
      <c r="J307" s="70"/>
      <c r="K307" s="63"/>
      <c r="L307" s="70"/>
      <c r="M307" s="63"/>
      <c r="N307" s="71"/>
      <c r="AF307" s="46"/>
      <c r="AG307" s="47"/>
      <c r="AH307" s="47"/>
      <c r="AL307" s="58" t="s">
        <v>249</v>
      </c>
      <c r="AN307" s="47"/>
    </row>
    <row r="308" spans="1:41" s="10" customFormat="1" ht="15" x14ac:dyDescent="0.25">
      <c r="A308" s="68"/>
      <c r="B308" s="60"/>
      <c r="C308" s="308" t="s">
        <v>251</v>
      </c>
      <c r="D308" s="308"/>
      <c r="E308" s="308"/>
      <c r="F308" s="62" t="s">
        <v>250</v>
      </c>
      <c r="G308" s="65">
        <v>4.16</v>
      </c>
      <c r="H308" s="65">
        <v>1.1499999999999999</v>
      </c>
      <c r="I308" s="85">
        <v>0.1785389</v>
      </c>
      <c r="J308" s="70"/>
      <c r="K308" s="63"/>
      <c r="L308" s="70"/>
      <c r="M308" s="63"/>
      <c r="N308" s="71"/>
      <c r="AF308" s="46"/>
      <c r="AG308" s="47"/>
      <c r="AH308" s="47"/>
      <c r="AL308" s="58" t="s">
        <v>251</v>
      </c>
      <c r="AN308" s="47"/>
    </row>
    <row r="309" spans="1:41" s="10" customFormat="1" ht="15" x14ac:dyDescent="0.25">
      <c r="A309" s="61"/>
      <c r="B309" s="60"/>
      <c r="C309" s="318" t="s">
        <v>252</v>
      </c>
      <c r="D309" s="318"/>
      <c r="E309" s="318"/>
      <c r="F309" s="73"/>
      <c r="G309" s="74"/>
      <c r="H309" s="74"/>
      <c r="I309" s="74"/>
      <c r="J309" s="76">
        <v>906.9</v>
      </c>
      <c r="K309" s="74"/>
      <c r="L309" s="76">
        <v>38.520000000000003</v>
      </c>
      <c r="M309" s="74"/>
      <c r="N309" s="77">
        <v>1049.69</v>
      </c>
      <c r="AF309" s="46"/>
      <c r="AG309" s="47"/>
      <c r="AH309" s="47"/>
      <c r="AM309" s="58" t="s">
        <v>252</v>
      </c>
      <c r="AN309" s="47"/>
    </row>
    <row r="310" spans="1:41" s="10" customFormat="1" ht="15" x14ac:dyDescent="0.25">
      <c r="A310" s="68"/>
      <c r="B310" s="60"/>
      <c r="C310" s="308" t="s">
        <v>253</v>
      </c>
      <c r="D310" s="308"/>
      <c r="E310" s="308"/>
      <c r="F310" s="62"/>
      <c r="G310" s="63"/>
      <c r="H310" s="63"/>
      <c r="I310" s="63"/>
      <c r="J310" s="70"/>
      <c r="K310" s="63"/>
      <c r="L310" s="64">
        <v>19.760000000000002</v>
      </c>
      <c r="M310" s="63"/>
      <c r="N310" s="66">
        <v>884.65</v>
      </c>
      <c r="AF310" s="46"/>
      <c r="AG310" s="47"/>
      <c r="AH310" s="47"/>
      <c r="AL310" s="58" t="s">
        <v>253</v>
      </c>
      <c r="AN310" s="47"/>
    </row>
    <row r="311" spans="1:41" s="10" customFormat="1" ht="15" x14ac:dyDescent="0.25">
      <c r="A311" s="68"/>
      <c r="B311" s="60"/>
      <c r="C311" s="308" t="s">
        <v>308</v>
      </c>
      <c r="D311" s="308"/>
      <c r="E311" s="308"/>
      <c r="F311" s="62" t="s">
        <v>256</v>
      </c>
      <c r="G311" s="78">
        <v>0</v>
      </c>
      <c r="H311" s="63"/>
      <c r="I311" s="78">
        <v>0</v>
      </c>
      <c r="J311" s="70"/>
      <c r="K311" s="63"/>
      <c r="L311" s="70"/>
      <c r="M311" s="63"/>
      <c r="N311" s="71"/>
      <c r="AF311" s="46"/>
      <c r="AG311" s="47"/>
      <c r="AH311" s="47"/>
      <c r="AL311" s="58" t="s">
        <v>308</v>
      </c>
      <c r="AN311" s="47"/>
    </row>
    <row r="312" spans="1:41" s="10" customFormat="1" ht="15" x14ac:dyDescent="0.25">
      <c r="A312" s="68"/>
      <c r="B312" s="60"/>
      <c r="C312" s="308" t="s">
        <v>309</v>
      </c>
      <c r="D312" s="308"/>
      <c r="E312" s="308"/>
      <c r="F312" s="62" t="s">
        <v>256</v>
      </c>
      <c r="G312" s="78">
        <v>0</v>
      </c>
      <c r="H312" s="63"/>
      <c r="I312" s="78">
        <v>0</v>
      </c>
      <c r="J312" s="70"/>
      <c r="K312" s="63"/>
      <c r="L312" s="70"/>
      <c r="M312" s="63"/>
      <c r="N312" s="71"/>
      <c r="AF312" s="46"/>
      <c r="AG312" s="47"/>
      <c r="AH312" s="47"/>
      <c r="AL312" s="58" t="s">
        <v>309</v>
      </c>
      <c r="AN312" s="47"/>
    </row>
    <row r="313" spans="1:41" s="10" customFormat="1" ht="15" x14ac:dyDescent="0.25">
      <c r="A313" s="79"/>
      <c r="B313" s="80"/>
      <c r="C313" s="316" t="s">
        <v>259</v>
      </c>
      <c r="D313" s="316"/>
      <c r="E313" s="316"/>
      <c r="F313" s="50"/>
      <c r="G313" s="51"/>
      <c r="H313" s="51"/>
      <c r="I313" s="51"/>
      <c r="J313" s="54"/>
      <c r="K313" s="51"/>
      <c r="L313" s="81">
        <v>38.520000000000003</v>
      </c>
      <c r="M313" s="74"/>
      <c r="N313" s="82">
        <v>1049.69</v>
      </c>
      <c r="AF313" s="46"/>
      <c r="AG313" s="47"/>
      <c r="AH313" s="47"/>
      <c r="AN313" s="47" t="s">
        <v>259</v>
      </c>
    </row>
    <row r="314" spans="1:41" s="10" customFormat="1" ht="23.25" x14ac:dyDescent="0.25">
      <c r="A314" s="48" t="s">
        <v>41</v>
      </c>
      <c r="B314" s="49" t="s">
        <v>166</v>
      </c>
      <c r="C314" s="316" t="s">
        <v>167</v>
      </c>
      <c r="D314" s="316"/>
      <c r="E314" s="316"/>
      <c r="F314" s="50" t="s">
        <v>43</v>
      </c>
      <c r="G314" s="51">
        <v>1.38E-2</v>
      </c>
      <c r="H314" s="52">
        <v>1</v>
      </c>
      <c r="I314" s="88">
        <v>1.38E-2</v>
      </c>
      <c r="J314" s="89">
        <v>6419.17</v>
      </c>
      <c r="K314" s="51"/>
      <c r="L314" s="81">
        <v>88.58</v>
      </c>
      <c r="M314" s="87">
        <v>8.16</v>
      </c>
      <c r="N314" s="94">
        <v>722.81</v>
      </c>
      <c r="AF314" s="46"/>
      <c r="AG314" s="47"/>
      <c r="AH314" s="47" t="s">
        <v>167</v>
      </c>
      <c r="AN314" s="47"/>
    </row>
    <row r="315" spans="1:41" s="10" customFormat="1" ht="15" x14ac:dyDescent="0.25">
      <c r="A315" s="79"/>
      <c r="B315" s="80"/>
      <c r="C315" s="308" t="s">
        <v>276</v>
      </c>
      <c r="D315" s="308"/>
      <c r="E315" s="308"/>
      <c r="F315" s="308"/>
      <c r="G315" s="308"/>
      <c r="H315" s="308"/>
      <c r="I315" s="308"/>
      <c r="J315" s="308"/>
      <c r="K315" s="308"/>
      <c r="L315" s="308"/>
      <c r="M315" s="308"/>
      <c r="N315" s="317"/>
      <c r="AF315" s="46"/>
      <c r="AG315" s="47"/>
      <c r="AH315" s="47"/>
      <c r="AN315" s="47"/>
      <c r="AO315" s="58" t="s">
        <v>276</v>
      </c>
    </row>
    <row r="316" spans="1:41" s="10" customFormat="1" ht="15" x14ac:dyDescent="0.25">
      <c r="A316" s="56"/>
      <c r="B316" s="57"/>
      <c r="C316" s="308" t="s">
        <v>310</v>
      </c>
      <c r="D316" s="308"/>
      <c r="E316" s="308"/>
      <c r="F316" s="308"/>
      <c r="G316" s="308"/>
      <c r="H316" s="308"/>
      <c r="I316" s="308"/>
      <c r="J316" s="308"/>
      <c r="K316" s="308"/>
      <c r="L316" s="308"/>
      <c r="M316" s="308"/>
      <c r="N316" s="317"/>
      <c r="AF316" s="46"/>
      <c r="AG316" s="47"/>
      <c r="AH316" s="47"/>
      <c r="AI316" s="58" t="s">
        <v>310</v>
      </c>
      <c r="AN316" s="47"/>
    </row>
    <row r="317" spans="1:41" s="10" customFormat="1" ht="15" x14ac:dyDescent="0.25">
      <c r="A317" s="79"/>
      <c r="B317" s="80"/>
      <c r="C317" s="316" t="s">
        <v>259</v>
      </c>
      <c r="D317" s="316"/>
      <c r="E317" s="316"/>
      <c r="F317" s="50"/>
      <c r="G317" s="51"/>
      <c r="H317" s="51"/>
      <c r="I317" s="51"/>
      <c r="J317" s="54"/>
      <c r="K317" s="51"/>
      <c r="L317" s="81">
        <v>88.58</v>
      </c>
      <c r="M317" s="74"/>
      <c r="N317" s="94">
        <v>722.81</v>
      </c>
      <c r="AF317" s="46"/>
      <c r="AG317" s="47"/>
      <c r="AH317" s="47"/>
      <c r="AN317" s="47" t="s">
        <v>259</v>
      </c>
    </row>
    <row r="318" spans="1:41" s="10" customFormat="1" ht="15" x14ac:dyDescent="0.25">
      <c r="A318" s="48" t="s">
        <v>42</v>
      </c>
      <c r="B318" s="49" t="s">
        <v>168</v>
      </c>
      <c r="C318" s="316" t="s">
        <v>169</v>
      </c>
      <c r="D318" s="316"/>
      <c r="E318" s="316"/>
      <c r="F318" s="50" t="s">
        <v>43</v>
      </c>
      <c r="G318" s="51">
        <v>1.044E-2</v>
      </c>
      <c r="H318" s="52">
        <v>1</v>
      </c>
      <c r="I318" s="90">
        <v>1.044E-2</v>
      </c>
      <c r="J318" s="89">
        <v>7385.36</v>
      </c>
      <c r="K318" s="51"/>
      <c r="L318" s="81">
        <v>77.099999999999994</v>
      </c>
      <c r="M318" s="87">
        <v>8.16</v>
      </c>
      <c r="N318" s="94">
        <v>629.14</v>
      </c>
      <c r="AF318" s="46"/>
      <c r="AG318" s="47"/>
      <c r="AH318" s="47" t="s">
        <v>169</v>
      </c>
      <c r="AN318" s="47"/>
    </row>
    <row r="319" spans="1:41" s="10" customFormat="1" ht="15" x14ac:dyDescent="0.25">
      <c r="A319" s="79"/>
      <c r="B319" s="80"/>
      <c r="C319" s="308" t="s">
        <v>276</v>
      </c>
      <c r="D319" s="308"/>
      <c r="E319" s="308"/>
      <c r="F319" s="308"/>
      <c r="G319" s="308"/>
      <c r="H319" s="308"/>
      <c r="I319" s="308"/>
      <c r="J319" s="308"/>
      <c r="K319" s="308"/>
      <c r="L319" s="308"/>
      <c r="M319" s="308"/>
      <c r="N319" s="317"/>
      <c r="AF319" s="46"/>
      <c r="AG319" s="47"/>
      <c r="AH319" s="47"/>
      <c r="AN319" s="47"/>
      <c r="AO319" s="58" t="s">
        <v>276</v>
      </c>
    </row>
    <row r="320" spans="1:41" s="10" customFormat="1" ht="15" x14ac:dyDescent="0.25">
      <c r="A320" s="56"/>
      <c r="B320" s="57"/>
      <c r="C320" s="308" t="s">
        <v>311</v>
      </c>
      <c r="D320" s="308"/>
      <c r="E320" s="308"/>
      <c r="F320" s="308"/>
      <c r="G320" s="308"/>
      <c r="H320" s="308"/>
      <c r="I320" s="308"/>
      <c r="J320" s="308"/>
      <c r="K320" s="308"/>
      <c r="L320" s="308"/>
      <c r="M320" s="308"/>
      <c r="N320" s="317"/>
      <c r="AF320" s="46"/>
      <c r="AG320" s="47"/>
      <c r="AH320" s="47"/>
      <c r="AI320" s="58" t="s">
        <v>311</v>
      </c>
      <c r="AN320" s="47"/>
    </row>
    <row r="321" spans="1:41" s="10" customFormat="1" ht="15" x14ac:dyDescent="0.25">
      <c r="A321" s="79"/>
      <c r="B321" s="80"/>
      <c r="C321" s="316" t="s">
        <v>259</v>
      </c>
      <c r="D321" s="316"/>
      <c r="E321" s="316"/>
      <c r="F321" s="50"/>
      <c r="G321" s="51"/>
      <c r="H321" s="51"/>
      <c r="I321" s="51"/>
      <c r="J321" s="54"/>
      <c r="K321" s="51"/>
      <c r="L321" s="81">
        <v>77.099999999999994</v>
      </c>
      <c r="M321" s="74"/>
      <c r="N321" s="94">
        <v>629.14</v>
      </c>
      <c r="AF321" s="46"/>
      <c r="AG321" s="47"/>
      <c r="AH321" s="47"/>
      <c r="AN321" s="47" t="s">
        <v>259</v>
      </c>
    </row>
    <row r="322" spans="1:41" s="10" customFormat="1" ht="23.25" x14ac:dyDescent="0.25">
      <c r="A322" s="48" t="s">
        <v>44</v>
      </c>
      <c r="B322" s="49" t="s">
        <v>170</v>
      </c>
      <c r="C322" s="316" t="s">
        <v>171</v>
      </c>
      <c r="D322" s="316"/>
      <c r="E322" s="316"/>
      <c r="F322" s="50" t="s">
        <v>43</v>
      </c>
      <c r="G322" s="51">
        <v>1.308E-2</v>
      </c>
      <c r="H322" s="52">
        <v>1</v>
      </c>
      <c r="I322" s="90">
        <v>1.308E-2</v>
      </c>
      <c r="J322" s="89">
        <v>4608.87</v>
      </c>
      <c r="K322" s="51"/>
      <c r="L322" s="81">
        <v>60.28</v>
      </c>
      <c r="M322" s="87">
        <v>8.16</v>
      </c>
      <c r="N322" s="94">
        <v>491.88</v>
      </c>
      <c r="AF322" s="46"/>
      <c r="AG322" s="47"/>
      <c r="AH322" s="47" t="s">
        <v>171</v>
      </c>
      <c r="AN322" s="47"/>
    </row>
    <row r="323" spans="1:41" s="10" customFormat="1" ht="15" x14ac:dyDescent="0.25">
      <c r="A323" s="79"/>
      <c r="B323" s="80"/>
      <c r="C323" s="308" t="s">
        <v>276</v>
      </c>
      <c r="D323" s="308"/>
      <c r="E323" s="308"/>
      <c r="F323" s="308"/>
      <c r="G323" s="308"/>
      <c r="H323" s="308"/>
      <c r="I323" s="308"/>
      <c r="J323" s="308"/>
      <c r="K323" s="308"/>
      <c r="L323" s="308"/>
      <c r="M323" s="308"/>
      <c r="N323" s="317"/>
      <c r="AF323" s="46"/>
      <c r="AG323" s="47"/>
      <c r="AH323" s="47"/>
      <c r="AN323" s="47"/>
      <c r="AO323" s="58" t="s">
        <v>276</v>
      </c>
    </row>
    <row r="324" spans="1:41" s="10" customFormat="1" ht="15" x14ac:dyDescent="0.25">
      <c r="A324" s="56"/>
      <c r="B324" s="57"/>
      <c r="C324" s="308" t="s">
        <v>312</v>
      </c>
      <c r="D324" s="308"/>
      <c r="E324" s="308"/>
      <c r="F324" s="308"/>
      <c r="G324" s="308"/>
      <c r="H324" s="308"/>
      <c r="I324" s="308"/>
      <c r="J324" s="308"/>
      <c r="K324" s="308"/>
      <c r="L324" s="308"/>
      <c r="M324" s="308"/>
      <c r="N324" s="317"/>
      <c r="AF324" s="46"/>
      <c r="AG324" s="47"/>
      <c r="AH324" s="47"/>
      <c r="AI324" s="58" t="s">
        <v>312</v>
      </c>
      <c r="AN324" s="47"/>
    </row>
    <row r="325" spans="1:41" s="10" customFormat="1" ht="15" x14ac:dyDescent="0.25">
      <c r="A325" s="79"/>
      <c r="B325" s="80"/>
      <c r="C325" s="316" t="s">
        <v>259</v>
      </c>
      <c r="D325" s="316"/>
      <c r="E325" s="316"/>
      <c r="F325" s="50"/>
      <c r="G325" s="51"/>
      <c r="H325" s="51"/>
      <c r="I325" s="51"/>
      <c r="J325" s="54"/>
      <c r="K325" s="51"/>
      <c r="L325" s="81">
        <v>60.28</v>
      </c>
      <c r="M325" s="74"/>
      <c r="N325" s="94">
        <v>491.88</v>
      </c>
      <c r="AF325" s="46"/>
      <c r="AG325" s="47"/>
      <c r="AH325" s="47"/>
      <c r="AN325" s="47" t="s">
        <v>259</v>
      </c>
    </row>
    <row r="326" spans="1:41" s="10" customFormat="1" ht="15" x14ac:dyDescent="0.25">
      <c r="A326" s="48" t="s">
        <v>45</v>
      </c>
      <c r="B326" s="49" t="s">
        <v>120</v>
      </c>
      <c r="C326" s="316" t="s">
        <v>121</v>
      </c>
      <c r="D326" s="316"/>
      <c r="E326" s="316"/>
      <c r="F326" s="50" t="s">
        <v>43</v>
      </c>
      <c r="G326" s="51">
        <v>2.826E-2</v>
      </c>
      <c r="H326" s="52">
        <v>1</v>
      </c>
      <c r="I326" s="90">
        <v>2.826E-2</v>
      </c>
      <c r="J326" s="54"/>
      <c r="K326" s="51"/>
      <c r="L326" s="54"/>
      <c r="M326" s="51"/>
      <c r="N326" s="55"/>
      <c r="AF326" s="46"/>
      <c r="AG326" s="47"/>
      <c r="AH326" s="47" t="s">
        <v>121</v>
      </c>
      <c r="AN326" s="47"/>
    </row>
    <row r="327" spans="1:41" s="10" customFormat="1" ht="15" x14ac:dyDescent="0.25">
      <c r="A327" s="56"/>
      <c r="B327" s="57"/>
      <c r="C327" s="308" t="s">
        <v>313</v>
      </c>
      <c r="D327" s="308"/>
      <c r="E327" s="308"/>
      <c r="F327" s="308"/>
      <c r="G327" s="308"/>
      <c r="H327" s="308"/>
      <c r="I327" s="308"/>
      <c r="J327" s="308"/>
      <c r="K327" s="308"/>
      <c r="L327" s="308"/>
      <c r="M327" s="308"/>
      <c r="N327" s="317"/>
      <c r="AF327" s="46"/>
      <c r="AG327" s="47"/>
      <c r="AH327" s="47"/>
      <c r="AI327" s="58" t="s">
        <v>313</v>
      </c>
      <c r="AN327" s="47"/>
    </row>
    <row r="328" spans="1:41" s="10" customFormat="1" ht="68.25" x14ac:dyDescent="0.25">
      <c r="A328" s="59"/>
      <c r="B328" s="60" t="s">
        <v>244</v>
      </c>
      <c r="C328" s="306" t="s">
        <v>245</v>
      </c>
      <c r="D328" s="306"/>
      <c r="E328" s="306"/>
      <c r="F328" s="306"/>
      <c r="G328" s="306"/>
      <c r="H328" s="306"/>
      <c r="I328" s="306"/>
      <c r="J328" s="306"/>
      <c r="K328" s="306"/>
      <c r="L328" s="306"/>
      <c r="M328" s="306"/>
      <c r="N328" s="307"/>
      <c r="AF328" s="46"/>
      <c r="AG328" s="47"/>
      <c r="AH328" s="47"/>
      <c r="AJ328" s="58" t="s">
        <v>245</v>
      </c>
      <c r="AN328" s="47"/>
    </row>
    <row r="329" spans="1:41" s="10" customFormat="1" ht="15" x14ac:dyDescent="0.25">
      <c r="A329" s="61"/>
      <c r="B329" s="60" t="s">
        <v>1</v>
      </c>
      <c r="C329" s="308" t="s">
        <v>246</v>
      </c>
      <c r="D329" s="308"/>
      <c r="E329" s="308"/>
      <c r="F329" s="62"/>
      <c r="G329" s="63"/>
      <c r="H329" s="63"/>
      <c r="I329" s="63"/>
      <c r="J329" s="67">
        <v>1795.86</v>
      </c>
      <c r="K329" s="65">
        <v>1.1499999999999999</v>
      </c>
      <c r="L329" s="64">
        <v>58.36</v>
      </c>
      <c r="M329" s="65">
        <v>44.77</v>
      </c>
      <c r="N329" s="84">
        <v>2612.7800000000002</v>
      </c>
      <c r="AF329" s="46"/>
      <c r="AG329" s="47"/>
      <c r="AH329" s="47"/>
      <c r="AK329" s="58" t="s">
        <v>246</v>
      </c>
      <c r="AN329" s="47"/>
    </row>
    <row r="330" spans="1:41" s="10" customFormat="1" ht="15" x14ac:dyDescent="0.25">
      <c r="A330" s="61"/>
      <c r="B330" s="60" t="s">
        <v>3</v>
      </c>
      <c r="C330" s="308" t="s">
        <v>247</v>
      </c>
      <c r="D330" s="308"/>
      <c r="E330" s="308"/>
      <c r="F330" s="62"/>
      <c r="G330" s="63"/>
      <c r="H330" s="63"/>
      <c r="I330" s="63"/>
      <c r="J330" s="64">
        <v>28.64</v>
      </c>
      <c r="K330" s="65">
        <v>1.1499999999999999</v>
      </c>
      <c r="L330" s="64">
        <v>0.93</v>
      </c>
      <c r="M330" s="65">
        <v>13.24</v>
      </c>
      <c r="N330" s="66">
        <v>12.31</v>
      </c>
      <c r="AF330" s="46"/>
      <c r="AG330" s="47"/>
      <c r="AH330" s="47"/>
      <c r="AK330" s="58" t="s">
        <v>247</v>
      </c>
      <c r="AN330" s="47"/>
    </row>
    <row r="331" spans="1:41" s="10" customFormat="1" ht="15" x14ac:dyDescent="0.25">
      <c r="A331" s="61"/>
      <c r="B331" s="60" t="s">
        <v>5</v>
      </c>
      <c r="C331" s="308" t="s">
        <v>248</v>
      </c>
      <c r="D331" s="308"/>
      <c r="E331" s="308"/>
      <c r="F331" s="62"/>
      <c r="G331" s="63"/>
      <c r="H331" s="63"/>
      <c r="I331" s="63"/>
      <c r="J331" s="64">
        <v>4.09</v>
      </c>
      <c r="K331" s="65">
        <v>1.1499999999999999</v>
      </c>
      <c r="L331" s="64">
        <v>0.13</v>
      </c>
      <c r="M331" s="65">
        <v>44.77</v>
      </c>
      <c r="N331" s="66">
        <v>5.82</v>
      </c>
      <c r="AF331" s="46"/>
      <c r="AG331" s="47"/>
      <c r="AH331" s="47"/>
      <c r="AK331" s="58" t="s">
        <v>248</v>
      </c>
      <c r="AN331" s="47"/>
    </row>
    <row r="332" spans="1:41" s="10" customFormat="1" ht="15" x14ac:dyDescent="0.25">
      <c r="A332" s="68"/>
      <c r="B332" s="60"/>
      <c r="C332" s="308" t="s">
        <v>249</v>
      </c>
      <c r="D332" s="308"/>
      <c r="E332" s="308"/>
      <c r="F332" s="62" t="s">
        <v>250</v>
      </c>
      <c r="G332" s="78">
        <v>198</v>
      </c>
      <c r="H332" s="65">
        <v>1.1499999999999999</v>
      </c>
      <c r="I332" s="69">
        <v>6.4348020000000004</v>
      </c>
      <c r="J332" s="70"/>
      <c r="K332" s="63"/>
      <c r="L332" s="70"/>
      <c r="M332" s="63"/>
      <c r="N332" s="71"/>
      <c r="AF332" s="46"/>
      <c r="AG332" s="47"/>
      <c r="AH332" s="47"/>
      <c r="AL332" s="58" t="s">
        <v>249</v>
      </c>
      <c r="AN332" s="47"/>
    </row>
    <row r="333" spans="1:41" s="10" customFormat="1" ht="15" x14ac:dyDescent="0.25">
      <c r="A333" s="68"/>
      <c r="B333" s="60"/>
      <c r="C333" s="308" t="s">
        <v>251</v>
      </c>
      <c r="D333" s="308"/>
      <c r="E333" s="308"/>
      <c r="F333" s="62" t="s">
        <v>250</v>
      </c>
      <c r="G333" s="65">
        <v>0.33</v>
      </c>
      <c r="H333" s="65">
        <v>1.1499999999999999</v>
      </c>
      <c r="I333" s="85">
        <v>1.07247E-2</v>
      </c>
      <c r="J333" s="70"/>
      <c r="K333" s="63"/>
      <c r="L333" s="70"/>
      <c r="M333" s="63"/>
      <c r="N333" s="71"/>
      <c r="AF333" s="46"/>
      <c r="AG333" s="47"/>
      <c r="AH333" s="47"/>
      <c r="AL333" s="58" t="s">
        <v>251</v>
      </c>
      <c r="AN333" s="47"/>
    </row>
    <row r="334" spans="1:41" s="10" customFormat="1" ht="15" x14ac:dyDescent="0.25">
      <c r="A334" s="61"/>
      <c r="B334" s="60"/>
      <c r="C334" s="318" t="s">
        <v>252</v>
      </c>
      <c r="D334" s="318"/>
      <c r="E334" s="318"/>
      <c r="F334" s="73"/>
      <c r="G334" s="74"/>
      <c r="H334" s="74"/>
      <c r="I334" s="74"/>
      <c r="J334" s="75">
        <v>1824.5</v>
      </c>
      <c r="K334" s="74"/>
      <c r="L334" s="76">
        <v>59.29</v>
      </c>
      <c r="M334" s="74"/>
      <c r="N334" s="77">
        <v>2625.09</v>
      </c>
      <c r="AF334" s="46"/>
      <c r="AG334" s="47"/>
      <c r="AH334" s="47"/>
      <c r="AM334" s="58" t="s">
        <v>252</v>
      </c>
      <c r="AN334" s="47"/>
    </row>
    <row r="335" spans="1:41" s="10" customFormat="1" ht="15" x14ac:dyDescent="0.25">
      <c r="A335" s="68"/>
      <c r="B335" s="60"/>
      <c r="C335" s="308" t="s">
        <v>253</v>
      </c>
      <c r="D335" s="308"/>
      <c r="E335" s="308"/>
      <c r="F335" s="62"/>
      <c r="G335" s="63"/>
      <c r="H335" s="63"/>
      <c r="I335" s="63"/>
      <c r="J335" s="70"/>
      <c r="K335" s="63"/>
      <c r="L335" s="64">
        <v>58.49</v>
      </c>
      <c r="M335" s="63"/>
      <c r="N335" s="84">
        <v>2618.6</v>
      </c>
      <c r="AF335" s="46"/>
      <c r="AG335" s="47"/>
      <c r="AH335" s="47"/>
      <c r="AL335" s="58" t="s">
        <v>253</v>
      </c>
      <c r="AN335" s="47"/>
    </row>
    <row r="336" spans="1:41" s="10" customFormat="1" ht="23.25" x14ac:dyDescent="0.25">
      <c r="A336" s="68"/>
      <c r="B336" s="60" t="s">
        <v>300</v>
      </c>
      <c r="C336" s="308" t="s">
        <v>301</v>
      </c>
      <c r="D336" s="308"/>
      <c r="E336" s="308"/>
      <c r="F336" s="62" t="s">
        <v>256</v>
      </c>
      <c r="G336" s="78">
        <v>102</v>
      </c>
      <c r="H336" s="63"/>
      <c r="I336" s="78">
        <v>102</v>
      </c>
      <c r="J336" s="70"/>
      <c r="K336" s="63"/>
      <c r="L336" s="64">
        <v>59.66</v>
      </c>
      <c r="M336" s="63"/>
      <c r="N336" s="84">
        <v>2670.97</v>
      </c>
      <c r="AF336" s="46"/>
      <c r="AG336" s="47"/>
      <c r="AH336" s="47"/>
      <c r="AL336" s="58" t="s">
        <v>301</v>
      </c>
      <c r="AN336" s="47"/>
    </row>
    <row r="337" spans="1:41" s="10" customFormat="1" ht="45" x14ac:dyDescent="0.25">
      <c r="A337" s="68"/>
      <c r="B337" s="60" t="s">
        <v>302</v>
      </c>
      <c r="C337" s="308" t="s">
        <v>303</v>
      </c>
      <c r="D337" s="308"/>
      <c r="E337" s="308"/>
      <c r="F337" s="62" t="s">
        <v>256</v>
      </c>
      <c r="G337" s="78">
        <v>58</v>
      </c>
      <c r="H337" s="65">
        <v>0.85</v>
      </c>
      <c r="I337" s="72">
        <v>49.3</v>
      </c>
      <c r="J337" s="70"/>
      <c r="K337" s="63"/>
      <c r="L337" s="64">
        <v>28.84</v>
      </c>
      <c r="M337" s="63"/>
      <c r="N337" s="84">
        <v>1290.97</v>
      </c>
      <c r="AF337" s="46"/>
      <c r="AG337" s="47"/>
      <c r="AH337" s="47"/>
      <c r="AL337" s="58" t="s">
        <v>303</v>
      </c>
      <c r="AN337" s="47"/>
    </row>
    <row r="338" spans="1:41" s="10" customFormat="1" ht="15" x14ac:dyDescent="0.25">
      <c r="A338" s="79"/>
      <c r="B338" s="80"/>
      <c r="C338" s="316" t="s">
        <v>259</v>
      </c>
      <c r="D338" s="316"/>
      <c r="E338" s="316"/>
      <c r="F338" s="50"/>
      <c r="G338" s="51"/>
      <c r="H338" s="51"/>
      <c r="I338" s="51"/>
      <c r="J338" s="54"/>
      <c r="K338" s="51"/>
      <c r="L338" s="81">
        <v>147.79</v>
      </c>
      <c r="M338" s="74"/>
      <c r="N338" s="82">
        <v>6587.03</v>
      </c>
      <c r="AF338" s="46"/>
      <c r="AG338" s="47"/>
      <c r="AH338" s="47"/>
      <c r="AN338" s="47" t="s">
        <v>259</v>
      </c>
    </row>
    <row r="339" spans="1:41" s="10" customFormat="1" ht="23.25" x14ac:dyDescent="0.25">
      <c r="A339" s="48" t="s">
        <v>46</v>
      </c>
      <c r="B339" s="49" t="s">
        <v>111</v>
      </c>
      <c r="C339" s="316" t="s">
        <v>112</v>
      </c>
      <c r="D339" s="316"/>
      <c r="E339" s="316"/>
      <c r="F339" s="50" t="s">
        <v>43</v>
      </c>
      <c r="G339" s="51">
        <v>2.826E-2</v>
      </c>
      <c r="H339" s="52">
        <v>1</v>
      </c>
      <c r="I339" s="90">
        <v>2.826E-2</v>
      </c>
      <c r="J339" s="89">
        <v>6671.97</v>
      </c>
      <c r="K339" s="51"/>
      <c r="L339" s="81">
        <v>188.55</v>
      </c>
      <c r="M339" s="87">
        <v>8.16</v>
      </c>
      <c r="N339" s="82">
        <v>1538.57</v>
      </c>
      <c r="AF339" s="46"/>
      <c r="AG339" s="47"/>
      <c r="AH339" s="47" t="s">
        <v>112</v>
      </c>
      <c r="AN339" s="47"/>
    </row>
    <row r="340" spans="1:41" s="10" customFormat="1" ht="15" x14ac:dyDescent="0.25">
      <c r="A340" s="79"/>
      <c r="B340" s="80"/>
      <c r="C340" s="308" t="s">
        <v>276</v>
      </c>
      <c r="D340" s="308"/>
      <c r="E340" s="308"/>
      <c r="F340" s="308"/>
      <c r="G340" s="308"/>
      <c r="H340" s="308"/>
      <c r="I340" s="308"/>
      <c r="J340" s="308"/>
      <c r="K340" s="308"/>
      <c r="L340" s="308"/>
      <c r="M340" s="308"/>
      <c r="N340" s="317"/>
      <c r="AF340" s="46"/>
      <c r="AG340" s="47"/>
      <c r="AH340" s="47"/>
      <c r="AN340" s="47"/>
      <c r="AO340" s="58" t="s">
        <v>276</v>
      </c>
    </row>
    <row r="341" spans="1:41" s="10" customFormat="1" ht="15" x14ac:dyDescent="0.25">
      <c r="A341" s="79"/>
      <c r="B341" s="80"/>
      <c r="C341" s="316" t="s">
        <v>259</v>
      </c>
      <c r="D341" s="316"/>
      <c r="E341" s="316"/>
      <c r="F341" s="50"/>
      <c r="G341" s="51"/>
      <c r="H341" s="51"/>
      <c r="I341" s="51"/>
      <c r="J341" s="54"/>
      <c r="K341" s="51"/>
      <c r="L341" s="81">
        <v>188.55</v>
      </c>
      <c r="M341" s="74"/>
      <c r="N341" s="82">
        <v>1538.57</v>
      </c>
      <c r="AF341" s="46"/>
      <c r="AG341" s="47"/>
      <c r="AH341" s="47"/>
      <c r="AN341" s="47" t="s">
        <v>259</v>
      </c>
    </row>
    <row r="342" spans="1:41" s="10" customFormat="1" ht="23.25" x14ac:dyDescent="0.25">
      <c r="A342" s="48" t="s">
        <v>47</v>
      </c>
      <c r="B342" s="49" t="s">
        <v>98</v>
      </c>
      <c r="C342" s="316" t="s">
        <v>99</v>
      </c>
      <c r="D342" s="316"/>
      <c r="E342" s="316"/>
      <c r="F342" s="50" t="s">
        <v>51</v>
      </c>
      <c r="G342" s="51">
        <v>0.03</v>
      </c>
      <c r="H342" s="52">
        <v>1</v>
      </c>
      <c r="I342" s="87">
        <v>0.03</v>
      </c>
      <c r="J342" s="54"/>
      <c r="K342" s="51"/>
      <c r="L342" s="54"/>
      <c r="M342" s="51"/>
      <c r="N342" s="55"/>
      <c r="AF342" s="46"/>
      <c r="AG342" s="47"/>
      <c r="AH342" s="47" t="s">
        <v>99</v>
      </c>
      <c r="AN342" s="47"/>
    </row>
    <row r="343" spans="1:41" s="10" customFormat="1" ht="15" x14ac:dyDescent="0.25">
      <c r="A343" s="56"/>
      <c r="B343" s="57"/>
      <c r="C343" s="308" t="s">
        <v>314</v>
      </c>
      <c r="D343" s="308"/>
      <c r="E343" s="308"/>
      <c r="F343" s="308"/>
      <c r="G343" s="308"/>
      <c r="H343" s="308"/>
      <c r="I343" s="308"/>
      <c r="J343" s="308"/>
      <c r="K343" s="308"/>
      <c r="L343" s="308"/>
      <c r="M343" s="308"/>
      <c r="N343" s="317"/>
      <c r="AF343" s="46"/>
      <c r="AG343" s="47"/>
      <c r="AH343" s="47"/>
      <c r="AI343" s="58" t="s">
        <v>314</v>
      </c>
      <c r="AN343" s="47"/>
    </row>
    <row r="344" spans="1:41" s="10" customFormat="1" ht="68.25" x14ac:dyDescent="0.25">
      <c r="A344" s="59"/>
      <c r="B344" s="60" t="s">
        <v>244</v>
      </c>
      <c r="C344" s="306" t="s">
        <v>245</v>
      </c>
      <c r="D344" s="306"/>
      <c r="E344" s="306"/>
      <c r="F344" s="306"/>
      <c r="G344" s="306"/>
      <c r="H344" s="306"/>
      <c r="I344" s="306"/>
      <c r="J344" s="306"/>
      <c r="K344" s="306"/>
      <c r="L344" s="306"/>
      <c r="M344" s="306"/>
      <c r="N344" s="307"/>
      <c r="AF344" s="46"/>
      <c r="AG344" s="47"/>
      <c r="AH344" s="47"/>
      <c r="AJ344" s="58" t="s">
        <v>245</v>
      </c>
      <c r="AN344" s="47"/>
    </row>
    <row r="345" spans="1:41" s="10" customFormat="1" ht="15" x14ac:dyDescent="0.25">
      <c r="A345" s="61"/>
      <c r="B345" s="60" t="s">
        <v>1</v>
      </c>
      <c r="C345" s="308" t="s">
        <v>246</v>
      </c>
      <c r="D345" s="308"/>
      <c r="E345" s="308"/>
      <c r="F345" s="62"/>
      <c r="G345" s="63"/>
      <c r="H345" s="63"/>
      <c r="I345" s="63"/>
      <c r="J345" s="64">
        <v>40.020000000000003</v>
      </c>
      <c r="K345" s="65">
        <v>1.1499999999999999</v>
      </c>
      <c r="L345" s="64">
        <v>1.38</v>
      </c>
      <c r="M345" s="65">
        <v>44.77</v>
      </c>
      <c r="N345" s="66">
        <v>61.78</v>
      </c>
      <c r="AF345" s="46"/>
      <c r="AG345" s="47"/>
      <c r="AH345" s="47"/>
      <c r="AK345" s="58" t="s">
        <v>246</v>
      </c>
      <c r="AN345" s="47"/>
    </row>
    <row r="346" spans="1:41" s="10" customFormat="1" ht="15" x14ac:dyDescent="0.25">
      <c r="A346" s="61"/>
      <c r="B346" s="60" t="s">
        <v>3</v>
      </c>
      <c r="C346" s="308" t="s">
        <v>247</v>
      </c>
      <c r="D346" s="308"/>
      <c r="E346" s="308"/>
      <c r="F346" s="62"/>
      <c r="G346" s="63"/>
      <c r="H346" s="63"/>
      <c r="I346" s="63"/>
      <c r="J346" s="64">
        <v>15.9</v>
      </c>
      <c r="K346" s="65">
        <v>1.1499999999999999</v>
      </c>
      <c r="L346" s="64">
        <v>0.55000000000000004</v>
      </c>
      <c r="M346" s="65">
        <v>13.24</v>
      </c>
      <c r="N346" s="66">
        <v>7.28</v>
      </c>
      <c r="AF346" s="46"/>
      <c r="AG346" s="47"/>
      <c r="AH346" s="47"/>
      <c r="AK346" s="58" t="s">
        <v>247</v>
      </c>
      <c r="AN346" s="47"/>
    </row>
    <row r="347" spans="1:41" s="10" customFormat="1" ht="15" x14ac:dyDescent="0.25">
      <c r="A347" s="61"/>
      <c r="B347" s="60" t="s">
        <v>5</v>
      </c>
      <c r="C347" s="308" t="s">
        <v>248</v>
      </c>
      <c r="D347" s="308"/>
      <c r="E347" s="308"/>
      <c r="F347" s="62"/>
      <c r="G347" s="63"/>
      <c r="H347" s="63"/>
      <c r="I347" s="63"/>
      <c r="J347" s="64">
        <v>0.22</v>
      </c>
      <c r="K347" s="65">
        <v>1.1499999999999999</v>
      </c>
      <c r="L347" s="64">
        <v>0.01</v>
      </c>
      <c r="M347" s="65">
        <v>44.77</v>
      </c>
      <c r="N347" s="66">
        <v>0.45</v>
      </c>
      <c r="AF347" s="46"/>
      <c r="AG347" s="47"/>
      <c r="AH347" s="47"/>
      <c r="AK347" s="58" t="s">
        <v>248</v>
      </c>
      <c r="AN347" s="47"/>
    </row>
    <row r="348" spans="1:41" s="10" customFormat="1" ht="15" x14ac:dyDescent="0.25">
      <c r="A348" s="61"/>
      <c r="B348" s="60" t="s">
        <v>6</v>
      </c>
      <c r="C348" s="308" t="s">
        <v>263</v>
      </c>
      <c r="D348" s="308"/>
      <c r="E348" s="308"/>
      <c r="F348" s="62"/>
      <c r="G348" s="63"/>
      <c r="H348" s="63"/>
      <c r="I348" s="63"/>
      <c r="J348" s="67">
        <v>1308.99</v>
      </c>
      <c r="K348" s="63"/>
      <c r="L348" s="64">
        <v>39.270000000000003</v>
      </c>
      <c r="M348" s="65">
        <v>8.16</v>
      </c>
      <c r="N348" s="66">
        <v>320.44</v>
      </c>
      <c r="AF348" s="46"/>
      <c r="AG348" s="47"/>
      <c r="AH348" s="47"/>
      <c r="AK348" s="58" t="s">
        <v>263</v>
      </c>
      <c r="AN348" s="47"/>
    </row>
    <row r="349" spans="1:41" s="10" customFormat="1" ht="15" x14ac:dyDescent="0.25">
      <c r="A349" s="68"/>
      <c r="B349" s="60"/>
      <c r="C349" s="308" t="s">
        <v>249</v>
      </c>
      <c r="D349" s="308"/>
      <c r="E349" s="308"/>
      <c r="F349" s="62" t="s">
        <v>250</v>
      </c>
      <c r="G349" s="72">
        <v>4.0999999999999996</v>
      </c>
      <c r="H349" s="65">
        <v>1.1499999999999999</v>
      </c>
      <c r="I349" s="91">
        <v>0.14144999999999999</v>
      </c>
      <c r="J349" s="70"/>
      <c r="K349" s="63"/>
      <c r="L349" s="70"/>
      <c r="M349" s="63"/>
      <c r="N349" s="71"/>
      <c r="AF349" s="46"/>
      <c r="AG349" s="47"/>
      <c r="AH349" s="47"/>
      <c r="AL349" s="58" t="s">
        <v>249</v>
      </c>
      <c r="AN349" s="47"/>
    </row>
    <row r="350" spans="1:41" s="10" customFormat="1" ht="15" x14ac:dyDescent="0.25">
      <c r="A350" s="68"/>
      <c r="B350" s="60"/>
      <c r="C350" s="308" t="s">
        <v>251</v>
      </c>
      <c r="D350" s="308"/>
      <c r="E350" s="308"/>
      <c r="F350" s="62" t="s">
        <v>250</v>
      </c>
      <c r="G350" s="65">
        <v>0.02</v>
      </c>
      <c r="H350" s="65">
        <v>1.1499999999999999</v>
      </c>
      <c r="I350" s="91">
        <v>6.8999999999999997E-4</v>
      </c>
      <c r="J350" s="70"/>
      <c r="K350" s="63"/>
      <c r="L350" s="70"/>
      <c r="M350" s="63"/>
      <c r="N350" s="71"/>
      <c r="AF350" s="46"/>
      <c r="AG350" s="47"/>
      <c r="AH350" s="47"/>
      <c r="AL350" s="58" t="s">
        <v>251</v>
      </c>
      <c r="AN350" s="47"/>
    </row>
    <row r="351" spans="1:41" s="10" customFormat="1" ht="15" x14ac:dyDescent="0.25">
      <c r="A351" s="61"/>
      <c r="B351" s="60"/>
      <c r="C351" s="318" t="s">
        <v>252</v>
      </c>
      <c r="D351" s="318"/>
      <c r="E351" s="318"/>
      <c r="F351" s="73"/>
      <c r="G351" s="74"/>
      <c r="H351" s="74"/>
      <c r="I351" s="74"/>
      <c r="J351" s="75">
        <v>1364.91</v>
      </c>
      <c r="K351" s="74"/>
      <c r="L351" s="76">
        <v>41.2</v>
      </c>
      <c r="M351" s="74"/>
      <c r="N351" s="93">
        <v>389.5</v>
      </c>
      <c r="AF351" s="46"/>
      <c r="AG351" s="47"/>
      <c r="AH351" s="47"/>
      <c r="AM351" s="58" t="s">
        <v>252</v>
      </c>
      <c r="AN351" s="47"/>
    </row>
    <row r="352" spans="1:41" s="10" customFormat="1" ht="15" x14ac:dyDescent="0.25">
      <c r="A352" s="68"/>
      <c r="B352" s="60"/>
      <c r="C352" s="308" t="s">
        <v>253</v>
      </c>
      <c r="D352" s="308"/>
      <c r="E352" s="308"/>
      <c r="F352" s="62"/>
      <c r="G352" s="63"/>
      <c r="H352" s="63"/>
      <c r="I352" s="63"/>
      <c r="J352" s="70"/>
      <c r="K352" s="63"/>
      <c r="L352" s="64">
        <v>1.39</v>
      </c>
      <c r="M352" s="63"/>
      <c r="N352" s="66">
        <v>62.23</v>
      </c>
      <c r="AF352" s="46"/>
      <c r="AG352" s="47"/>
      <c r="AH352" s="47"/>
      <c r="AL352" s="58" t="s">
        <v>253</v>
      </c>
      <c r="AN352" s="47"/>
    </row>
    <row r="353" spans="1:40" s="10" customFormat="1" ht="23.25" x14ac:dyDescent="0.25">
      <c r="A353" s="68"/>
      <c r="B353" s="60" t="s">
        <v>315</v>
      </c>
      <c r="C353" s="308" t="s">
        <v>316</v>
      </c>
      <c r="D353" s="308"/>
      <c r="E353" s="308"/>
      <c r="F353" s="62" t="s">
        <v>256</v>
      </c>
      <c r="G353" s="78">
        <v>94</v>
      </c>
      <c r="H353" s="63"/>
      <c r="I353" s="78">
        <v>94</v>
      </c>
      <c r="J353" s="70"/>
      <c r="K353" s="63"/>
      <c r="L353" s="64">
        <v>1.31</v>
      </c>
      <c r="M353" s="63"/>
      <c r="N353" s="66">
        <v>58.5</v>
      </c>
      <c r="AF353" s="46"/>
      <c r="AG353" s="47"/>
      <c r="AH353" s="47"/>
      <c r="AL353" s="58" t="s">
        <v>316</v>
      </c>
      <c r="AN353" s="47"/>
    </row>
    <row r="354" spans="1:40" s="10" customFormat="1" ht="45" x14ac:dyDescent="0.25">
      <c r="A354" s="68"/>
      <c r="B354" s="60" t="s">
        <v>317</v>
      </c>
      <c r="C354" s="308" t="s">
        <v>318</v>
      </c>
      <c r="D354" s="308"/>
      <c r="E354" s="308"/>
      <c r="F354" s="62" t="s">
        <v>256</v>
      </c>
      <c r="G354" s="78">
        <v>51</v>
      </c>
      <c r="H354" s="65">
        <v>0.85</v>
      </c>
      <c r="I354" s="65">
        <v>43.35</v>
      </c>
      <c r="J354" s="70"/>
      <c r="K354" s="63"/>
      <c r="L354" s="64">
        <v>0.6</v>
      </c>
      <c r="M354" s="63"/>
      <c r="N354" s="66">
        <v>26.98</v>
      </c>
      <c r="AF354" s="46"/>
      <c r="AG354" s="47"/>
      <c r="AH354" s="47"/>
      <c r="AL354" s="58" t="s">
        <v>318</v>
      </c>
      <c r="AN354" s="47"/>
    </row>
    <row r="355" spans="1:40" s="10" customFormat="1" ht="15" x14ac:dyDescent="0.25">
      <c r="A355" s="79"/>
      <c r="B355" s="80"/>
      <c r="C355" s="316" t="s">
        <v>259</v>
      </c>
      <c r="D355" s="316"/>
      <c r="E355" s="316"/>
      <c r="F355" s="50"/>
      <c r="G355" s="51"/>
      <c r="H355" s="51"/>
      <c r="I355" s="51"/>
      <c r="J355" s="54"/>
      <c r="K355" s="51"/>
      <c r="L355" s="81">
        <v>43.11</v>
      </c>
      <c r="M355" s="74"/>
      <c r="N355" s="94">
        <v>474.98</v>
      </c>
      <c r="AF355" s="46"/>
      <c r="AG355" s="47"/>
      <c r="AH355" s="47"/>
      <c r="AN355" s="47" t="s">
        <v>259</v>
      </c>
    </row>
    <row r="356" spans="1:40" s="10" customFormat="1" ht="45.75" x14ac:dyDescent="0.25">
      <c r="A356" s="48" t="s">
        <v>48</v>
      </c>
      <c r="B356" s="49" t="s">
        <v>100</v>
      </c>
      <c r="C356" s="316" t="s">
        <v>109</v>
      </c>
      <c r="D356" s="316"/>
      <c r="E356" s="316"/>
      <c r="F356" s="50" t="s">
        <v>51</v>
      </c>
      <c r="G356" s="51">
        <v>0.03</v>
      </c>
      <c r="H356" s="52">
        <v>1</v>
      </c>
      <c r="I356" s="87">
        <v>0.03</v>
      </c>
      <c r="J356" s="54"/>
      <c r="K356" s="51"/>
      <c r="L356" s="54"/>
      <c r="M356" s="51"/>
      <c r="N356" s="55"/>
      <c r="AF356" s="46"/>
      <c r="AG356" s="47"/>
      <c r="AH356" s="47" t="s">
        <v>109</v>
      </c>
      <c r="AN356" s="47"/>
    </row>
    <row r="357" spans="1:40" s="10" customFormat="1" ht="15" x14ac:dyDescent="0.25">
      <c r="A357" s="56"/>
      <c r="B357" s="57"/>
      <c r="C357" s="308" t="s">
        <v>314</v>
      </c>
      <c r="D357" s="308"/>
      <c r="E357" s="308"/>
      <c r="F357" s="308"/>
      <c r="G357" s="308"/>
      <c r="H357" s="308"/>
      <c r="I357" s="308"/>
      <c r="J357" s="308"/>
      <c r="K357" s="308"/>
      <c r="L357" s="308"/>
      <c r="M357" s="308"/>
      <c r="N357" s="317"/>
      <c r="AF357" s="46"/>
      <c r="AG357" s="47"/>
      <c r="AH357" s="47"/>
      <c r="AI357" s="58" t="s">
        <v>314</v>
      </c>
      <c r="AN357" s="47"/>
    </row>
    <row r="358" spans="1:40" s="10" customFormat="1" ht="15" x14ac:dyDescent="0.25">
      <c r="A358" s="59"/>
      <c r="B358" s="60"/>
      <c r="C358" s="306" t="s">
        <v>319</v>
      </c>
      <c r="D358" s="306"/>
      <c r="E358" s="306"/>
      <c r="F358" s="306"/>
      <c r="G358" s="306"/>
      <c r="H358" s="306"/>
      <c r="I358" s="306"/>
      <c r="J358" s="306"/>
      <c r="K358" s="306"/>
      <c r="L358" s="306"/>
      <c r="M358" s="306"/>
      <c r="N358" s="307"/>
      <c r="AF358" s="46"/>
      <c r="AG358" s="47"/>
      <c r="AH358" s="47"/>
      <c r="AJ358" s="58" t="s">
        <v>319</v>
      </c>
      <c r="AN358" s="47"/>
    </row>
    <row r="359" spans="1:40" s="10" customFormat="1" ht="68.25" x14ac:dyDescent="0.25">
      <c r="A359" s="59"/>
      <c r="B359" s="60" t="s">
        <v>244</v>
      </c>
      <c r="C359" s="306" t="s">
        <v>245</v>
      </c>
      <c r="D359" s="306"/>
      <c r="E359" s="306"/>
      <c r="F359" s="306"/>
      <c r="G359" s="306"/>
      <c r="H359" s="306"/>
      <c r="I359" s="306"/>
      <c r="J359" s="306"/>
      <c r="K359" s="306"/>
      <c r="L359" s="306"/>
      <c r="M359" s="306"/>
      <c r="N359" s="307"/>
      <c r="AF359" s="46"/>
      <c r="AG359" s="47"/>
      <c r="AH359" s="47"/>
      <c r="AJ359" s="58" t="s">
        <v>245</v>
      </c>
      <c r="AN359" s="47"/>
    </row>
    <row r="360" spans="1:40" s="10" customFormat="1" ht="15" x14ac:dyDescent="0.25">
      <c r="A360" s="61"/>
      <c r="B360" s="60" t="s">
        <v>1</v>
      </c>
      <c r="C360" s="308" t="s">
        <v>246</v>
      </c>
      <c r="D360" s="308"/>
      <c r="E360" s="308"/>
      <c r="F360" s="62"/>
      <c r="G360" s="63"/>
      <c r="H360" s="63"/>
      <c r="I360" s="63"/>
      <c r="J360" s="64">
        <v>22.04</v>
      </c>
      <c r="K360" s="72">
        <v>2.2999999999999998</v>
      </c>
      <c r="L360" s="64">
        <v>1.52</v>
      </c>
      <c r="M360" s="65">
        <v>44.77</v>
      </c>
      <c r="N360" s="66">
        <v>68.05</v>
      </c>
      <c r="AF360" s="46"/>
      <c r="AG360" s="47"/>
      <c r="AH360" s="47"/>
      <c r="AK360" s="58" t="s">
        <v>246</v>
      </c>
      <c r="AN360" s="47"/>
    </row>
    <row r="361" spans="1:40" s="10" customFormat="1" ht="15" x14ac:dyDescent="0.25">
      <c r="A361" s="61"/>
      <c r="B361" s="60" t="s">
        <v>3</v>
      </c>
      <c r="C361" s="308" t="s">
        <v>247</v>
      </c>
      <c r="D361" s="308"/>
      <c r="E361" s="308"/>
      <c r="F361" s="62"/>
      <c r="G361" s="63"/>
      <c r="H361" s="63"/>
      <c r="I361" s="63"/>
      <c r="J361" s="64">
        <v>7.39</v>
      </c>
      <c r="K361" s="72">
        <v>2.2999999999999998</v>
      </c>
      <c r="L361" s="64">
        <v>0.51</v>
      </c>
      <c r="M361" s="65">
        <v>13.24</v>
      </c>
      <c r="N361" s="66">
        <v>6.75</v>
      </c>
      <c r="AF361" s="46"/>
      <c r="AG361" s="47"/>
      <c r="AH361" s="47"/>
      <c r="AK361" s="58" t="s">
        <v>247</v>
      </c>
      <c r="AN361" s="47"/>
    </row>
    <row r="362" spans="1:40" s="10" customFormat="1" ht="15" x14ac:dyDescent="0.25">
      <c r="A362" s="61"/>
      <c r="B362" s="60" t="s">
        <v>5</v>
      </c>
      <c r="C362" s="308" t="s">
        <v>248</v>
      </c>
      <c r="D362" s="308"/>
      <c r="E362" s="308"/>
      <c r="F362" s="62"/>
      <c r="G362" s="63"/>
      <c r="H362" s="63"/>
      <c r="I362" s="63"/>
      <c r="J362" s="64">
        <v>0.22</v>
      </c>
      <c r="K362" s="72">
        <v>2.2999999999999998</v>
      </c>
      <c r="L362" s="64">
        <v>0.02</v>
      </c>
      <c r="M362" s="65">
        <v>44.77</v>
      </c>
      <c r="N362" s="66">
        <v>0.9</v>
      </c>
      <c r="AF362" s="46"/>
      <c r="AG362" s="47"/>
      <c r="AH362" s="47"/>
      <c r="AK362" s="58" t="s">
        <v>248</v>
      </c>
      <c r="AN362" s="47"/>
    </row>
    <row r="363" spans="1:40" s="10" customFormat="1" ht="15" x14ac:dyDescent="0.25">
      <c r="A363" s="61"/>
      <c r="B363" s="60" t="s">
        <v>6</v>
      </c>
      <c r="C363" s="308" t="s">
        <v>263</v>
      </c>
      <c r="D363" s="308"/>
      <c r="E363" s="308"/>
      <c r="F363" s="62"/>
      <c r="G363" s="63"/>
      <c r="H363" s="63"/>
      <c r="I363" s="63"/>
      <c r="J363" s="67">
        <v>1963.57</v>
      </c>
      <c r="K363" s="78">
        <v>2</v>
      </c>
      <c r="L363" s="64">
        <v>117.81</v>
      </c>
      <c r="M363" s="65">
        <v>8.16</v>
      </c>
      <c r="N363" s="66">
        <v>961.33</v>
      </c>
      <c r="AF363" s="46"/>
      <c r="AG363" s="47"/>
      <c r="AH363" s="47"/>
      <c r="AK363" s="58" t="s">
        <v>263</v>
      </c>
      <c r="AN363" s="47"/>
    </row>
    <row r="364" spans="1:40" s="10" customFormat="1" ht="15" x14ac:dyDescent="0.25">
      <c r="A364" s="68"/>
      <c r="B364" s="60"/>
      <c r="C364" s="308" t="s">
        <v>249</v>
      </c>
      <c r="D364" s="308"/>
      <c r="E364" s="308"/>
      <c r="F364" s="62" t="s">
        <v>250</v>
      </c>
      <c r="G364" s="65">
        <v>2.4300000000000002</v>
      </c>
      <c r="H364" s="72">
        <v>2.2999999999999998</v>
      </c>
      <c r="I364" s="91">
        <v>0.16767000000000001</v>
      </c>
      <c r="J364" s="70"/>
      <c r="K364" s="63"/>
      <c r="L364" s="70"/>
      <c r="M364" s="63"/>
      <c r="N364" s="71"/>
      <c r="AF364" s="46"/>
      <c r="AG364" s="47"/>
      <c r="AH364" s="47"/>
      <c r="AL364" s="58" t="s">
        <v>249</v>
      </c>
      <c r="AN364" s="47"/>
    </row>
    <row r="365" spans="1:40" s="10" customFormat="1" ht="15" x14ac:dyDescent="0.25">
      <c r="A365" s="68"/>
      <c r="B365" s="60"/>
      <c r="C365" s="308" t="s">
        <v>251</v>
      </c>
      <c r="D365" s="308"/>
      <c r="E365" s="308"/>
      <c r="F365" s="62" t="s">
        <v>250</v>
      </c>
      <c r="G365" s="65">
        <v>0.02</v>
      </c>
      <c r="H365" s="72">
        <v>2.2999999999999998</v>
      </c>
      <c r="I365" s="91">
        <v>1.3799999999999999E-3</v>
      </c>
      <c r="J365" s="70"/>
      <c r="K365" s="63"/>
      <c r="L365" s="70"/>
      <c r="M365" s="63"/>
      <c r="N365" s="71"/>
      <c r="AF365" s="46"/>
      <c r="AG365" s="47"/>
      <c r="AH365" s="47"/>
      <c r="AL365" s="58" t="s">
        <v>251</v>
      </c>
      <c r="AN365" s="47"/>
    </row>
    <row r="366" spans="1:40" s="10" customFormat="1" ht="15" x14ac:dyDescent="0.25">
      <c r="A366" s="61"/>
      <c r="B366" s="60"/>
      <c r="C366" s="318" t="s">
        <v>252</v>
      </c>
      <c r="D366" s="318"/>
      <c r="E366" s="318"/>
      <c r="F366" s="73"/>
      <c r="G366" s="74"/>
      <c r="H366" s="74"/>
      <c r="I366" s="74"/>
      <c r="J366" s="75">
        <v>1993</v>
      </c>
      <c r="K366" s="74"/>
      <c r="L366" s="76">
        <v>119.84</v>
      </c>
      <c r="M366" s="74"/>
      <c r="N366" s="77">
        <v>1036.1300000000001</v>
      </c>
      <c r="AF366" s="46"/>
      <c r="AG366" s="47"/>
      <c r="AH366" s="47"/>
      <c r="AM366" s="58" t="s">
        <v>252</v>
      </c>
      <c r="AN366" s="47"/>
    </row>
    <row r="367" spans="1:40" s="10" customFormat="1" ht="15" x14ac:dyDescent="0.25">
      <c r="A367" s="68"/>
      <c r="B367" s="60"/>
      <c r="C367" s="308" t="s">
        <v>253</v>
      </c>
      <c r="D367" s="308"/>
      <c r="E367" s="308"/>
      <c r="F367" s="62"/>
      <c r="G367" s="63"/>
      <c r="H367" s="63"/>
      <c r="I367" s="63"/>
      <c r="J367" s="70"/>
      <c r="K367" s="63"/>
      <c r="L367" s="64">
        <v>1.54</v>
      </c>
      <c r="M367" s="63"/>
      <c r="N367" s="66">
        <v>68.95</v>
      </c>
      <c r="AF367" s="46"/>
      <c r="AG367" s="47"/>
      <c r="AH367" s="47"/>
      <c r="AL367" s="58" t="s">
        <v>253</v>
      </c>
      <c r="AN367" s="47"/>
    </row>
    <row r="368" spans="1:40" s="10" customFormat="1" ht="23.25" x14ac:dyDescent="0.25">
      <c r="A368" s="68"/>
      <c r="B368" s="60" t="s">
        <v>315</v>
      </c>
      <c r="C368" s="308" t="s">
        <v>316</v>
      </c>
      <c r="D368" s="308"/>
      <c r="E368" s="308"/>
      <c r="F368" s="62" t="s">
        <v>256</v>
      </c>
      <c r="G368" s="78">
        <v>94</v>
      </c>
      <c r="H368" s="63"/>
      <c r="I368" s="78">
        <v>94</v>
      </c>
      <c r="J368" s="70"/>
      <c r="K368" s="63"/>
      <c r="L368" s="64">
        <v>1.45</v>
      </c>
      <c r="M368" s="63"/>
      <c r="N368" s="66">
        <v>64.81</v>
      </c>
      <c r="AF368" s="46"/>
      <c r="AG368" s="47"/>
      <c r="AH368" s="47"/>
      <c r="AL368" s="58" t="s">
        <v>316</v>
      </c>
      <c r="AN368" s="47"/>
    </row>
    <row r="369" spans="1:44" s="10" customFormat="1" ht="45" x14ac:dyDescent="0.25">
      <c r="A369" s="68"/>
      <c r="B369" s="60" t="s">
        <v>317</v>
      </c>
      <c r="C369" s="308" t="s">
        <v>318</v>
      </c>
      <c r="D369" s="308"/>
      <c r="E369" s="308"/>
      <c r="F369" s="62" t="s">
        <v>256</v>
      </c>
      <c r="G369" s="78">
        <v>51</v>
      </c>
      <c r="H369" s="65">
        <v>0.85</v>
      </c>
      <c r="I369" s="65">
        <v>43.35</v>
      </c>
      <c r="J369" s="70"/>
      <c r="K369" s="63"/>
      <c r="L369" s="64">
        <v>0.67</v>
      </c>
      <c r="M369" s="63"/>
      <c r="N369" s="66">
        <v>29.89</v>
      </c>
      <c r="AF369" s="46"/>
      <c r="AG369" s="47"/>
      <c r="AH369" s="47"/>
      <c r="AL369" s="58" t="s">
        <v>318</v>
      </c>
      <c r="AN369" s="47"/>
    </row>
    <row r="370" spans="1:44" s="10" customFormat="1" ht="15" x14ac:dyDescent="0.25">
      <c r="A370" s="79"/>
      <c r="B370" s="80"/>
      <c r="C370" s="316" t="s">
        <v>259</v>
      </c>
      <c r="D370" s="316"/>
      <c r="E370" s="316"/>
      <c r="F370" s="50"/>
      <c r="G370" s="51"/>
      <c r="H370" s="51"/>
      <c r="I370" s="51"/>
      <c r="J370" s="54"/>
      <c r="K370" s="51"/>
      <c r="L370" s="81">
        <v>121.96</v>
      </c>
      <c r="M370" s="74"/>
      <c r="N370" s="82">
        <v>1130.83</v>
      </c>
      <c r="AF370" s="46"/>
      <c r="AG370" s="47"/>
      <c r="AH370" s="47"/>
      <c r="AN370" s="47" t="s">
        <v>259</v>
      </c>
    </row>
    <row r="371" spans="1:44" s="10" customFormat="1" ht="0" hidden="1" customHeight="1" x14ac:dyDescent="0.25">
      <c r="A371" s="95"/>
      <c r="B371" s="96"/>
      <c r="C371" s="96"/>
      <c r="D371" s="96"/>
      <c r="E371" s="96"/>
      <c r="F371" s="97"/>
      <c r="G371" s="97"/>
      <c r="H371" s="97"/>
      <c r="I371" s="97"/>
      <c r="J371" s="98"/>
      <c r="K371" s="97"/>
      <c r="L371" s="98"/>
      <c r="M371" s="63"/>
      <c r="N371" s="98"/>
      <c r="AF371" s="46"/>
      <c r="AG371" s="47"/>
      <c r="AH371" s="47"/>
      <c r="AN371" s="47"/>
    </row>
    <row r="372" spans="1:44" s="10" customFormat="1" ht="15" x14ac:dyDescent="0.25">
      <c r="A372" s="99"/>
      <c r="B372" s="100"/>
      <c r="C372" s="316" t="s">
        <v>320</v>
      </c>
      <c r="D372" s="316"/>
      <c r="E372" s="316"/>
      <c r="F372" s="316"/>
      <c r="G372" s="316"/>
      <c r="H372" s="316"/>
      <c r="I372" s="316"/>
      <c r="J372" s="316"/>
      <c r="K372" s="316"/>
      <c r="L372" s="101"/>
      <c r="M372" s="102"/>
      <c r="N372" s="103"/>
      <c r="AF372" s="46"/>
      <c r="AG372" s="47"/>
      <c r="AH372" s="47"/>
      <c r="AN372" s="47"/>
      <c r="AQ372" s="47" t="s">
        <v>320</v>
      </c>
    </row>
    <row r="373" spans="1:44" s="10" customFormat="1" ht="15" x14ac:dyDescent="0.25">
      <c r="A373" s="104"/>
      <c r="B373" s="60"/>
      <c r="C373" s="308" t="s">
        <v>321</v>
      </c>
      <c r="D373" s="308"/>
      <c r="E373" s="308"/>
      <c r="F373" s="308"/>
      <c r="G373" s="308"/>
      <c r="H373" s="308"/>
      <c r="I373" s="308"/>
      <c r="J373" s="308"/>
      <c r="K373" s="308"/>
      <c r="L373" s="105">
        <v>34119.800000000003</v>
      </c>
      <c r="M373" s="106"/>
      <c r="N373" s="107"/>
      <c r="AF373" s="46"/>
      <c r="AG373" s="47"/>
      <c r="AH373" s="47"/>
      <c r="AN373" s="47"/>
      <c r="AQ373" s="47"/>
      <c r="AR373" s="58" t="s">
        <v>321</v>
      </c>
    </row>
    <row r="374" spans="1:44" s="10" customFormat="1" ht="15" x14ac:dyDescent="0.25">
      <c r="A374" s="104"/>
      <c r="B374" s="60"/>
      <c r="C374" s="308" t="s">
        <v>322</v>
      </c>
      <c r="D374" s="308"/>
      <c r="E374" s="308"/>
      <c r="F374" s="308"/>
      <c r="G374" s="308"/>
      <c r="H374" s="308"/>
      <c r="I374" s="308"/>
      <c r="J374" s="308"/>
      <c r="K374" s="308"/>
      <c r="L374" s="108"/>
      <c r="M374" s="106"/>
      <c r="N374" s="107"/>
      <c r="AF374" s="46"/>
      <c r="AG374" s="47"/>
      <c r="AH374" s="47"/>
      <c r="AN374" s="47"/>
      <c r="AQ374" s="47"/>
      <c r="AR374" s="58" t="s">
        <v>322</v>
      </c>
    </row>
    <row r="375" spans="1:44" s="10" customFormat="1" ht="15" x14ac:dyDescent="0.25">
      <c r="A375" s="104"/>
      <c r="B375" s="60"/>
      <c r="C375" s="308" t="s">
        <v>323</v>
      </c>
      <c r="D375" s="308"/>
      <c r="E375" s="308"/>
      <c r="F375" s="308"/>
      <c r="G375" s="308"/>
      <c r="H375" s="308"/>
      <c r="I375" s="308"/>
      <c r="J375" s="308"/>
      <c r="K375" s="308"/>
      <c r="L375" s="105">
        <v>6138.23</v>
      </c>
      <c r="M375" s="106"/>
      <c r="N375" s="107"/>
      <c r="AF375" s="46"/>
      <c r="AG375" s="47"/>
      <c r="AH375" s="47"/>
      <c r="AN375" s="47"/>
      <c r="AQ375" s="47"/>
      <c r="AR375" s="58" t="s">
        <v>323</v>
      </c>
    </row>
    <row r="376" spans="1:44" s="10" customFormat="1" ht="15" x14ac:dyDescent="0.25">
      <c r="A376" s="104"/>
      <c r="B376" s="60"/>
      <c r="C376" s="308" t="s">
        <v>324</v>
      </c>
      <c r="D376" s="308"/>
      <c r="E376" s="308"/>
      <c r="F376" s="308"/>
      <c r="G376" s="308"/>
      <c r="H376" s="308"/>
      <c r="I376" s="308"/>
      <c r="J376" s="308"/>
      <c r="K376" s="308"/>
      <c r="L376" s="105">
        <v>2376.7199999999998</v>
      </c>
      <c r="M376" s="106"/>
      <c r="N376" s="107"/>
      <c r="AF376" s="46"/>
      <c r="AG376" s="47"/>
      <c r="AH376" s="47"/>
      <c r="AN376" s="47"/>
      <c r="AQ376" s="47"/>
      <c r="AR376" s="58" t="s">
        <v>324</v>
      </c>
    </row>
    <row r="377" spans="1:44" s="10" customFormat="1" ht="15" x14ac:dyDescent="0.25">
      <c r="A377" s="104"/>
      <c r="B377" s="60"/>
      <c r="C377" s="308" t="s">
        <v>325</v>
      </c>
      <c r="D377" s="308"/>
      <c r="E377" s="308"/>
      <c r="F377" s="308"/>
      <c r="G377" s="308"/>
      <c r="H377" s="308"/>
      <c r="I377" s="308"/>
      <c r="J377" s="308"/>
      <c r="K377" s="308"/>
      <c r="L377" s="109">
        <v>328.91</v>
      </c>
      <c r="M377" s="106"/>
      <c r="N377" s="107"/>
      <c r="AF377" s="46"/>
      <c r="AG377" s="47"/>
      <c r="AH377" s="47"/>
      <c r="AN377" s="47"/>
      <c r="AQ377" s="47"/>
      <c r="AR377" s="58" t="s">
        <v>325</v>
      </c>
    </row>
    <row r="378" spans="1:44" s="10" customFormat="1" ht="15" x14ac:dyDescent="0.25">
      <c r="A378" s="104"/>
      <c r="B378" s="60"/>
      <c r="C378" s="308" t="s">
        <v>326</v>
      </c>
      <c r="D378" s="308"/>
      <c r="E378" s="308"/>
      <c r="F378" s="308"/>
      <c r="G378" s="308"/>
      <c r="H378" s="308"/>
      <c r="I378" s="308"/>
      <c r="J378" s="308"/>
      <c r="K378" s="308"/>
      <c r="L378" s="105">
        <v>25604.85</v>
      </c>
      <c r="M378" s="106"/>
      <c r="N378" s="107"/>
      <c r="AF378" s="46"/>
      <c r="AG378" s="47"/>
      <c r="AH378" s="47"/>
      <c r="AN378" s="47"/>
      <c r="AQ378" s="47"/>
      <c r="AR378" s="58" t="s">
        <v>326</v>
      </c>
    </row>
    <row r="379" spans="1:44" s="10" customFormat="1" ht="15" x14ac:dyDescent="0.25">
      <c r="A379" s="104"/>
      <c r="B379" s="60"/>
      <c r="C379" s="308" t="s">
        <v>327</v>
      </c>
      <c r="D379" s="308"/>
      <c r="E379" s="308"/>
      <c r="F379" s="308"/>
      <c r="G379" s="308"/>
      <c r="H379" s="308"/>
      <c r="I379" s="308"/>
      <c r="J379" s="308"/>
      <c r="K379" s="308"/>
      <c r="L379" s="105">
        <v>42607</v>
      </c>
      <c r="M379" s="106"/>
      <c r="N379" s="107"/>
      <c r="AF379" s="46"/>
      <c r="AG379" s="47"/>
      <c r="AH379" s="47"/>
      <c r="AN379" s="47"/>
      <c r="AQ379" s="47"/>
      <c r="AR379" s="58" t="s">
        <v>327</v>
      </c>
    </row>
    <row r="380" spans="1:44" s="10" customFormat="1" ht="15" x14ac:dyDescent="0.25">
      <c r="A380" s="104"/>
      <c r="B380" s="60"/>
      <c r="C380" s="308" t="s">
        <v>322</v>
      </c>
      <c r="D380" s="308"/>
      <c r="E380" s="308"/>
      <c r="F380" s="308"/>
      <c r="G380" s="308"/>
      <c r="H380" s="308"/>
      <c r="I380" s="308"/>
      <c r="J380" s="308"/>
      <c r="K380" s="308"/>
      <c r="L380" s="108"/>
      <c r="M380" s="106"/>
      <c r="N380" s="107"/>
      <c r="AF380" s="46"/>
      <c r="AG380" s="47"/>
      <c r="AH380" s="47"/>
      <c r="AN380" s="47"/>
      <c r="AQ380" s="47"/>
      <c r="AR380" s="58" t="s">
        <v>322</v>
      </c>
    </row>
    <row r="381" spans="1:44" s="10" customFormat="1" ht="15" x14ac:dyDescent="0.25">
      <c r="A381" s="104"/>
      <c r="B381" s="60"/>
      <c r="C381" s="308" t="s">
        <v>328</v>
      </c>
      <c r="D381" s="308"/>
      <c r="E381" s="308"/>
      <c r="F381" s="308"/>
      <c r="G381" s="308"/>
      <c r="H381" s="308"/>
      <c r="I381" s="308"/>
      <c r="J381" s="308"/>
      <c r="K381" s="308"/>
      <c r="L381" s="105">
        <v>6138.23</v>
      </c>
      <c r="M381" s="106"/>
      <c r="N381" s="107"/>
      <c r="AF381" s="46"/>
      <c r="AG381" s="47"/>
      <c r="AH381" s="47"/>
      <c r="AN381" s="47"/>
      <c r="AQ381" s="47"/>
      <c r="AR381" s="58" t="s">
        <v>328</v>
      </c>
    </row>
    <row r="382" spans="1:44" s="10" customFormat="1" ht="15" x14ac:dyDescent="0.25">
      <c r="A382" s="104"/>
      <c r="B382" s="60"/>
      <c r="C382" s="308" t="s">
        <v>329</v>
      </c>
      <c r="D382" s="308"/>
      <c r="E382" s="308"/>
      <c r="F382" s="308"/>
      <c r="G382" s="308"/>
      <c r="H382" s="308"/>
      <c r="I382" s="308"/>
      <c r="J382" s="308"/>
      <c r="K382" s="308"/>
      <c r="L382" s="105">
        <v>2376.7199999999998</v>
      </c>
      <c r="M382" s="106"/>
      <c r="N382" s="107"/>
      <c r="AF382" s="46"/>
      <c r="AG382" s="47"/>
      <c r="AH382" s="47"/>
      <c r="AN382" s="47"/>
      <c r="AQ382" s="47"/>
      <c r="AR382" s="58" t="s">
        <v>329</v>
      </c>
    </row>
    <row r="383" spans="1:44" s="10" customFormat="1" ht="15" x14ac:dyDescent="0.25">
      <c r="A383" s="104"/>
      <c r="B383" s="60"/>
      <c r="C383" s="308" t="s">
        <v>330</v>
      </c>
      <c r="D383" s="308"/>
      <c r="E383" s="308"/>
      <c r="F383" s="308"/>
      <c r="G383" s="308"/>
      <c r="H383" s="308"/>
      <c r="I383" s="308"/>
      <c r="J383" s="308"/>
      <c r="K383" s="308"/>
      <c r="L383" s="109">
        <v>328.91</v>
      </c>
      <c r="M383" s="106"/>
      <c r="N383" s="107"/>
      <c r="AF383" s="46"/>
      <c r="AG383" s="47"/>
      <c r="AH383" s="47"/>
      <c r="AN383" s="47"/>
      <c r="AQ383" s="47"/>
      <c r="AR383" s="58" t="s">
        <v>330</v>
      </c>
    </row>
    <row r="384" spans="1:44" s="10" customFormat="1" ht="15" x14ac:dyDescent="0.25">
      <c r="A384" s="104"/>
      <c r="B384" s="60"/>
      <c r="C384" s="308" t="s">
        <v>331</v>
      </c>
      <c r="D384" s="308"/>
      <c r="E384" s="308"/>
      <c r="F384" s="308"/>
      <c r="G384" s="308"/>
      <c r="H384" s="308"/>
      <c r="I384" s="308"/>
      <c r="J384" s="308"/>
      <c r="K384" s="308"/>
      <c r="L384" s="105">
        <v>25604.85</v>
      </c>
      <c r="M384" s="106"/>
      <c r="N384" s="107"/>
      <c r="AF384" s="46"/>
      <c r="AG384" s="47"/>
      <c r="AH384" s="47"/>
      <c r="AN384" s="47"/>
      <c r="AQ384" s="47"/>
      <c r="AR384" s="58" t="s">
        <v>331</v>
      </c>
    </row>
    <row r="385" spans="1:45" s="10" customFormat="1" ht="15" x14ac:dyDescent="0.25">
      <c r="A385" s="104"/>
      <c r="B385" s="60"/>
      <c r="C385" s="308" t="s">
        <v>332</v>
      </c>
      <c r="D385" s="308"/>
      <c r="E385" s="308"/>
      <c r="F385" s="308"/>
      <c r="G385" s="308"/>
      <c r="H385" s="308"/>
      <c r="I385" s="308"/>
      <c r="J385" s="308"/>
      <c r="K385" s="308"/>
      <c r="L385" s="105">
        <v>6007.88</v>
      </c>
      <c r="M385" s="106"/>
      <c r="N385" s="107"/>
      <c r="AF385" s="46"/>
      <c r="AG385" s="47"/>
      <c r="AH385" s="47"/>
      <c r="AN385" s="47"/>
      <c r="AQ385" s="47"/>
      <c r="AR385" s="58" t="s">
        <v>332</v>
      </c>
    </row>
    <row r="386" spans="1:45" s="10" customFormat="1" ht="15" x14ac:dyDescent="0.25">
      <c r="A386" s="104"/>
      <c r="B386" s="60"/>
      <c r="C386" s="308" t="s">
        <v>333</v>
      </c>
      <c r="D386" s="308"/>
      <c r="E386" s="308"/>
      <c r="F386" s="308"/>
      <c r="G386" s="308"/>
      <c r="H386" s="308"/>
      <c r="I386" s="308"/>
      <c r="J386" s="308"/>
      <c r="K386" s="308"/>
      <c r="L386" s="105">
        <v>2479.3200000000002</v>
      </c>
      <c r="M386" s="106"/>
      <c r="N386" s="107"/>
      <c r="AF386" s="46"/>
      <c r="AG386" s="47"/>
      <c r="AH386" s="47"/>
      <c r="AN386" s="47"/>
      <c r="AQ386" s="47"/>
      <c r="AR386" s="58" t="s">
        <v>333</v>
      </c>
    </row>
    <row r="387" spans="1:45" s="10" customFormat="1" ht="15" x14ac:dyDescent="0.25">
      <c r="A387" s="104"/>
      <c r="B387" s="60"/>
      <c r="C387" s="308" t="s">
        <v>334</v>
      </c>
      <c r="D387" s="308"/>
      <c r="E387" s="308"/>
      <c r="F387" s="308"/>
      <c r="G387" s="308"/>
      <c r="H387" s="308"/>
      <c r="I387" s="308"/>
      <c r="J387" s="308"/>
      <c r="K387" s="308"/>
      <c r="L387" s="105">
        <v>6467.14</v>
      </c>
      <c r="M387" s="106"/>
      <c r="N387" s="107"/>
      <c r="AF387" s="46"/>
      <c r="AG387" s="47"/>
      <c r="AH387" s="47"/>
      <c r="AN387" s="47"/>
      <c r="AQ387" s="47"/>
      <c r="AR387" s="58" t="s">
        <v>334</v>
      </c>
    </row>
    <row r="388" spans="1:45" s="10" customFormat="1" ht="15" x14ac:dyDescent="0.25">
      <c r="A388" s="104"/>
      <c r="B388" s="60"/>
      <c r="C388" s="308" t="s">
        <v>335</v>
      </c>
      <c r="D388" s="308"/>
      <c r="E388" s="308"/>
      <c r="F388" s="308"/>
      <c r="G388" s="308"/>
      <c r="H388" s="308"/>
      <c r="I388" s="308"/>
      <c r="J388" s="308"/>
      <c r="K388" s="308"/>
      <c r="L388" s="105">
        <v>6007.88</v>
      </c>
      <c r="M388" s="106"/>
      <c r="N388" s="107"/>
      <c r="AF388" s="46"/>
      <c r="AG388" s="47"/>
      <c r="AH388" s="47"/>
      <c r="AN388" s="47"/>
      <c r="AQ388" s="47"/>
      <c r="AR388" s="58" t="s">
        <v>335</v>
      </c>
    </row>
    <row r="389" spans="1:45" s="10" customFormat="1" ht="15" x14ac:dyDescent="0.25">
      <c r="A389" s="104"/>
      <c r="B389" s="60"/>
      <c r="C389" s="308" t="s">
        <v>336</v>
      </c>
      <c r="D389" s="308"/>
      <c r="E389" s="308"/>
      <c r="F389" s="308"/>
      <c r="G389" s="308"/>
      <c r="H389" s="308"/>
      <c r="I389" s="308"/>
      <c r="J389" s="308"/>
      <c r="K389" s="308"/>
      <c r="L389" s="105">
        <v>2479.3200000000002</v>
      </c>
      <c r="M389" s="106"/>
      <c r="N389" s="107"/>
      <c r="AF389" s="46"/>
      <c r="AG389" s="47"/>
      <c r="AH389" s="47"/>
      <c r="AN389" s="47"/>
      <c r="AQ389" s="47"/>
      <c r="AR389" s="58" t="s">
        <v>336</v>
      </c>
    </row>
    <row r="390" spans="1:45" s="10" customFormat="1" ht="15" x14ac:dyDescent="0.25">
      <c r="A390" s="104"/>
      <c r="B390" s="110"/>
      <c r="C390" s="319" t="s">
        <v>337</v>
      </c>
      <c r="D390" s="319"/>
      <c r="E390" s="319"/>
      <c r="F390" s="319"/>
      <c r="G390" s="319"/>
      <c r="H390" s="319"/>
      <c r="I390" s="319"/>
      <c r="J390" s="319"/>
      <c r="K390" s="319"/>
      <c r="L390" s="111">
        <v>42607</v>
      </c>
      <c r="M390" s="112"/>
      <c r="N390" s="113"/>
      <c r="AF390" s="46"/>
      <c r="AG390" s="47"/>
      <c r="AH390" s="47"/>
      <c r="AN390" s="47"/>
      <c r="AQ390" s="47"/>
      <c r="AS390" s="47" t="s">
        <v>337</v>
      </c>
    </row>
    <row r="391" spans="1:45" s="10" customFormat="1" ht="15" x14ac:dyDescent="0.25">
      <c r="A391" s="310" t="s">
        <v>172</v>
      </c>
      <c r="B391" s="311"/>
      <c r="C391" s="311"/>
      <c r="D391" s="311"/>
      <c r="E391" s="311"/>
      <c r="F391" s="311"/>
      <c r="G391" s="311"/>
      <c r="H391" s="311"/>
      <c r="I391" s="311"/>
      <c r="J391" s="311"/>
      <c r="K391" s="311"/>
      <c r="L391" s="311"/>
      <c r="M391" s="311"/>
      <c r="N391" s="312"/>
      <c r="AF391" s="46" t="s">
        <v>172</v>
      </c>
      <c r="AG391" s="47"/>
      <c r="AH391" s="47"/>
      <c r="AN391" s="47"/>
      <c r="AQ391" s="47"/>
      <c r="AS391" s="47"/>
    </row>
    <row r="392" spans="1:45" s="10" customFormat="1" ht="34.5" x14ac:dyDescent="0.25">
      <c r="A392" s="48" t="s">
        <v>50</v>
      </c>
      <c r="B392" s="49" t="s">
        <v>102</v>
      </c>
      <c r="C392" s="316" t="s">
        <v>103</v>
      </c>
      <c r="D392" s="316"/>
      <c r="E392" s="316"/>
      <c r="F392" s="50" t="s">
        <v>7</v>
      </c>
      <c r="G392" s="51">
        <v>0.2</v>
      </c>
      <c r="H392" s="52">
        <v>1</v>
      </c>
      <c r="I392" s="92">
        <v>0.2</v>
      </c>
      <c r="J392" s="54"/>
      <c r="K392" s="51"/>
      <c r="L392" s="54"/>
      <c r="M392" s="51"/>
      <c r="N392" s="55"/>
      <c r="AF392" s="46"/>
      <c r="AG392" s="47"/>
      <c r="AH392" s="47" t="s">
        <v>103</v>
      </c>
      <c r="AN392" s="47"/>
      <c r="AQ392" s="47"/>
      <c r="AS392" s="47"/>
    </row>
    <row r="393" spans="1:45" s="10" customFormat="1" ht="15" x14ac:dyDescent="0.25">
      <c r="A393" s="56"/>
      <c r="B393" s="57"/>
      <c r="C393" s="308" t="s">
        <v>338</v>
      </c>
      <c r="D393" s="308"/>
      <c r="E393" s="308"/>
      <c r="F393" s="308"/>
      <c r="G393" s="308"/>
      <c r="H393" s="308"/>
      <c r="I393" s="308"/>
      <c r="J393" s="308"/>
      <c r="K393" s="308"/>
      <c r="L393" s="308"/>
      <c r="M393" s="308"/>
      <c r="N393" s="317"/>
      <c r="AF393" s="46"/>
      <c r="AG393" s="47"/>
      <c r="AH393" s="47"/>
      <c r="AI393" s="58" t="s">
        <v>338</v>
      </c>
      <c r="AN393" s="47"/>
      <c r="AQ393" s="47"/>
      <c r="AS393" s="47"/>
    </row>
    <row r="394" spans="1:45" s="10" customFormat="1" ht="68.25" x14ac:dyDescent="0.25">
      <c r="A394" s="59"/>
      <c r="B394" s="60" t="s">
        <v>244</v>
      </c>
      <c r="C394" s="306" t="s">
        <v>245</v>
      </c>
      <c r="D394" s="306"/>
      <c r="E394" s="306"/>
      <c r="F394" s="306"/>
      <c r="G394" s="306"/>
      <c r="H394" s="306"/>
      <c r="I394" s="306"/>
      <c r="J394" s="306"/>
      <c r="K394" s="306"/>
      <c r="L394" s="306"/>
      <c r="M394" s="306"/>
      <c r="N394" s="307"/>
      <c r="AF394" s="46"/>
      <c r="AG394" s="47"/>
      <c r="AH394" s="47"/>
      <c r="AJ394" s="58" t="s">
        <v>245</v>
      </c>
      <c r="AN394" s="47"/>
      <c r="AQ394" s="47"/>
      <c r="AS394" s="47"/>
    </row>
    <row r="395" spans="1:45" s="10" customFormat="1" ht="15" x14ac:dyDescent="0.25">
      <c r="A395" s="61"/>
      <c r="B395" s="60" t="s">
        <v>1</v>
      </c>
      <c r="C395" s="308" t="s">
        <v>246</v>
      </c>
      <c r="D395" s="308"/>
      <c r="E395" s="308"/>
      <c r="F395" s="62"/>
      <c r="G395" s="63"/>
      <c r="H395" s="63"/>
      <c r="I395" s="63"/>
      <c r="J395" s="64">
        <v>69.260000000000005</v>
      </c>
      <c r="K395" s="65">
        <v>1.1499999999999999</v>
      </c>
      <c r="L395" s="64">
        <v>15.93</v>
      </c>
      <c r="M395" s="65">
        <v>44.77</v>
      </c>
      <c r="N395" s="66">
        <v>713.19</v>
      </c>
      <c r="AF395" s="46"/>
      <c r="AG395" s="47"/>
      <c r="AH395" s="47"/>
      <c r="AK395" s="58" t="s">
        <v>246</v>
      </c>
      <c r="AN395" s="47"/>
      <c r="AQ395" s="47"/>
      <c r="AS395" s="47"/>
    </row>
    <row r="396" spans="1:45" s="10" customFormat="1" ht="15" x14ac:dyDescent="0.25">
      <c r="A396" s="61"/>
      <c r="B396" s="60" t="s">
        <v>3</v>
      </c>
      <c r="C396" s="308" t="s">
        <v>247</v>
      </c>
      <c r="D396" s="308"/>
      <c r="E396" s="308"/>
      <c r="F396" s="62"/>
      <c r="G396" s="63"/>
      <c r="H396" s="63"/>
      <c r="I396" s="63"/>
      <c r="J396" s="67">
        <v>2224.71</v>
      </c>
      <c r="K396" s="65">
        <v>1.1499999999999999</v>
      </c>
      <c r="L396" s="64">
        <v>511.68</v>
      </c>
      <c r="M396" s="65">
        <v>13.24</v>
      </c>
      <c r="N396" s="84">
        <v>6774.64</v>
      </c>
      <c r="AF396" s="46"/>
      <c r="AG396" s="47"/>
      <c r="AH396" s="47"/>
      <c r="AK396" s="58" t="s">
        <v>247</v>
      </c>
      <c r="AN396" s="47"/>
      <c r="AQ396" s="47"/>
      <c r="AS396" s="47"/>
    </row>
    <row r="397" spans="1:45" s="10" customFormat="1" ht="15" x14ac:dyDescent="0.25">
      <c r="A397" s="61"/>
      <c r="B397" s="60" t="s">
        <v>5</v>
      </c>
      <c r="C397" s="308" t="s">
        <v>248</v>
      </c>
      <c r="D397" s="308"/>
      <c r="E397" s="308"/>
      <c r="F397" s="62"/>
      <c r="G397" s="63"/>
      <c r="H397" s="63"/>
      <c r="I397" s="63"/>
      <c r="J397" s="64">
        <v>260.55</v>
      </c>
      <c r="K397" s="65">
        <v>1.1499999999999999</v>
      </c>
      <c r="L397" s="64">
        <v>59.93</v>
      </c>
      <c r="M397" s="65">
        <v>44.77</v>
      </c>
      <c r="N397" s="84">
        <v>2683.07</v>
      </c>
      <c r="AF397" s="46"/>
      <c r="AG397" s="47"/>
      <c r="AH397" s="47"/>
      <c r="AK397" s="58" t="s">
        <v>248</v>
      </c>
      <c r="AN397" s="47"/>
      <c r="AQ397" s="47"/>
      <c r="AS397" s="47"/>
    </row>
    <row r="398" spans="1:45" s="10" customFormat="1" ht="15" x14ac:dyDescent="0.25">
      <c r="A398" s="68"/>
      <c r="B398" s="60"/>
      <c r="C398" s="308" t="s">
        <v>249</v>
      </c>
      <c r="D398" s="308"/>
      <c r="E398" s="308"/>
      <c r="F398" s="62" t="s">
        <v>250</v>
      </c>
      <c r="G398" s="65">
        <v>8.8800000000000008</v>
      </c>
      <c r="H398" s="65">
        <v>1.1499999999999999</v>
      </c>
      <c r="I398" s="83">
        <v>2.0424000000000002</v>
      </c>
      <c r="J398" s="70"/>
      <c r="K398" s="63"/>
      <c r="L398" s="70"/>
      <c r="M398" s="63"/>
      <c r="N398" s="71"/>
      <c r="AF398" s="46"/>
      <c r="AG398" s="47"/>
      <c r="AH398" s="47"/>
      <c r="AL398" s="58" t="s">
        <v>249</v>
      </c>
      <c r="AN398" s="47"/>
      <c r="AQ398" s="47"/>
      <c r="AS398" s="47"/>
    </row>
    <row r="399" spans="1:45" s="10" customFormat="1" ht="15" x14ac:dyDescent="0.25">
      <c r="A399" s="68"/>
      <c r="B399" s="60"/>
      <c r="C399" s="308" t="s">
        <v>251</v>
      </c>
      <c r="D399" s="308"/>
      <c r="E399" s="308"/>
      <c r="F399" s="62" t="s">
        <v>250</v>
      </c>
      <c r="G399" s="72">
        <v>19.3</v>
      </c>
      <c r="H399" s="65">
        <v>1.1499999999999999</v>
      </c>
      <c r="I399" s="86">
        <v>4.4390000000000001</v>
      </c>
      <c r="J399" s="70"/>
      <c r="K399" s="63"/>
      <c r="L399" s="70"/>
      <c r="M399" s="63"/>
      <c r="N399" s="71"/>
      <c r="AF399" s="46"/>
      <c r="AG399" s="47"/>
      <c r="AH399" s="47"/>
      <c r="AL399" s="58" t="s">
        <v>251</v>
      </c>
      <c r="AN399" s="47"/>
      <c r="AQ399" s="47"/>
      <c r="AS399" s="47"/>
    </row>
    <row r="400" spans="1:45" s="10" customFormat="1" ht="15" x14ac:dyDescent="0.25">
      <c r="A400" s="61"/>
      <c r="B400" s="60"/>
      <c r="C400" s="318" t="s">
        <v>252</v>
      </c>
      <c r="D400" s="318"/>
      <c r="E400" s="318"/>
      <c r="F400" s="73"/>
      <c r="G400" s="74"/>
      <c r="H400" s="74"/>
      <c r="I400" s="74"/>
      <c r="J400" s="75">
        <v>2293.9699999999998</v>
      </c>
      <c r="K400" s="74"/>
      <c r="L400" s="76">
        <v>527.61</v>
      </c>
      <c r="M400" s="74"/>
      <c r="N400" s="77">
        <v>7487.83</v>
      </c>
      <c r="AF400" s="46"/>
      <c r="AG400" s="47"/>
      <c r="AH400" s="47"/>
      <c r="AM400" s="58" t="s">
        <v>252</v>
      </c>
      <c r="AN400" s="47"/>
      <c r="AQ400" s="47"/>
      <c r="AS400" s="47"/>
    </row>
    <row r="401" spans="1:45" s="10" customFormat="1" ht="15" x14ac:dyDescent="0.25">
      <c r="A401" s="68"/>
      <c r="B401" s="60"/>
      <c r="C401" s="308" t="s">
        <v>253</v>
      </c>
      <c r="D401" s="308"/>
      <c r="E401" s="308"/>
      <c r="F401" s="62"/>
      <c r="G401" s="63"/>
      <c r="H401" s="63"/>
      <c r="I401" s="63"/>
      <c r="J401" s="70"/>
      <c r="K401" s="63"/>
      <c r="L401" s="64">
        <v>75.86</v>
      </c>
      <c r="M401" s="63"/>
      <c r="N401" s="84">
        <v>3396.26</v>
      </c>
      <c r="AF401" s="46"/>
      <c r="AG401" s="47"/>
      <c r="AH401" s="47"/>
      <c r="AL401" s="58" t="s">
        <v>253</v>
      </c>
      <c r="AN401" s="47"/>
      <c r="AQ401" s="47"/>
      <c r="AS401" s="47"/>
    </row>
    <row r="402" spans="1:45" s="10" customFormat="1" ht="23.25" x14ac:dyDescent="0.25">
      <c r="A402" s="68"/>
      <c r="B402" s="60" t="s">
        <v>254</v>
      </c>
      <c r="C402" s="308" t="s">
        <v>255</v>
      </c>
      <c r="D402" s="308"/>
      <c r="E402" s="308"/>
      <c r="F402" s="62" t="s">
        <v>256</v>
      </c>
      <c r="G402" s="78">
        <v>92</v>
      </c>
      <c r="H402" s="63"/>
      <c r="I402" s="78">
        <v>92</v>
      </c>
      <c r="J402" s="70"/>
      <c r="K402" s="63"/>
      <c r="L402" s="64">
        <v>69.790000000000006</v>
      </c>
      <c r="M402" s="63"/>
      <c r="N402" s="84">
        <v>3124.56</v>
      </c>
      <c r="AF402" s="46"/>
      <c r="AG402" s="47"/>
      <c r="AH402" s="47"/>
      <c r="AL402" s="58" t="s">
        <v>255</v>
      </c>
      <c r="AN402" s="47"/>
      <c r="AQ402" s="47"/>
      <c r="AS402" s="47"/>
    </row>
    <row r="403" spans="1:45" s="10" customFormat="1" ht="45" x14ac:dyDescent="0.25">
      <c r="A403" s="68"/>
      <c r="B403" s="60" t="s">
        <v>257</v>
      </c>
      <c r="C403" s="308" t="s">
        <v>258</v>
      </c>
      <c r="D403" s="308"/>
      <c r="E403" s="308"/>
      <c r="F403" s="62" t="s">
        <v>256</v>
      </c>
      <c r="G403" s="78">
        <v>46</v>
      </c>
      <c r="H403" s="65">
        <v>0.85</v>
      </c>
      <c r="I403" s="72">
        <v>39.1</v>
      </c>
      <c r="J403" s="70"/>
      <c r="K403" s="63"/>
      <c r="L403" s="64">
        <v>29.66</v>
      </c>
      <c r="M403" s="63"/>
      <c r="N403" s="84">
        <v>1327.94</v>
      </c>
      <c r="AF403" s="46"/>
      <c r="AG403" s="47"/>
      <c r="AH403" s="47"/>
      <c r="AL403" s="58" t="s">
        <v>258</v>
      </c>
      <c r="AN403" s="47"/>
      <c r="AQ403" s="47"/>
      <c r="AS403" s="47"/>
    </row>
    <row r="404" spans="1:45" s="10" customFormat="1" ht="15" x14ac:dyDescent="0.25">
      <c r="A404" s="79"/>
      <c r="B404" s="80"/>
      <c r="C404" s="316" t="s">
        <v>259</v>
      </c>
      <c r="D404" s="316"/>
      <c r="E404" s="316"/>
      <c r="F404" s="50"/>
      <c r="G404" s="51"/>
      <c r="H404" s="51"/>
      <c r="I404" s="51"/>
      <c r="J404" s="54"/>
      <c r="K404" s="51"/>
      <c r="L404" s="81">
        <v>627.05999999999995</v>
      </c>
      <c r="M404" s="74"/>
      <c r="N404" s="82">
        <v>11940.33</v>
      </c>
      <c r="AF404" s="46"/>
      <c r="AG404" s="47"/>
      <c r="AH404" s="47"/>
      <c r="AN404" s="47" t="s">
        <v>259</v>
      </c>
      <c r="AQ404" s="47"/>
      <c r="AS404" s="47"/>
    </row>
    <row r="405" spans="1:45" s="10" customFormat="1" ht="34.5" x14ac:dyDescent="0.25">
      <c r="A405" s="48" t="s">
        <v>52</v>
      </c>
      <c r="B405" s="49" t="s">
        <v>89</v>
      </c>
      <c r="C405" s="316" t="s">
        <v>81</v>
      </c>
      <c r="D405" s="316"/>
      <c r="E405" s="316"/>
      <c r="F405" s="50" t="s">
        <v>7</v>
      </c>
      <c r="G405" s="51">
        <v>5.0000000000000001E-3</v>
      </c>
      <c r="H405" s="52">
        <v>1</v>
      </c>
      <c r="I405" s="53">
        <v>5.0000000000000001E-3</v>
      </c>
      <c r="J405" s="54"/>
      <c r="K405" s="51"/>
      <c r="L405" s="54"/>
      <c r="M405" s="51"/>
      <c r="N405" s="55"/>
      <c r="AF405" s="46"/>
      <c r="AG405" s="47"/>
      <c r="AH405" s="47" t="s">
        <v>81</v>
      </c>
      <c r="AN405" s="47"/>
      <c r="AQ405" s="47"/>
      <c r="AS405" s="47"/>
    </row>
    <row r="406" spans="1:45" s="10" customFormat="1" ht="15" x14ac:dyDescent="0.25">
      <c r="A406" s="56"/>
      <c r="B406" s="57"/>
      <c r="C406" s="308" t="s">
        <v>339</v>
      </c>
      <c r="D406" s="308"/>
      <c r="E406" s="308"/>
      <c r="F406" s="308"/>
      <c r="G406" s="308"/>
      <c r="H406" s="308"/>
      <c r="I406" s="308"/>
      <c r="J406" s="308"/>
      <c r="K406" s="308"/>
      <c r="L406" s="308"/>
      <c r="M406" s="308"/>
      <c r="N406" s="317"/>
      <c r="AF406" s="46"/>
      <c r="AG406" s="47"/>
      <c r="AH406" s="47"/>
      <c r="AI406" s="58" t="s">
        <v>339</v>
      </c>
      <c r="AN406" s="47"/>
      <c r="AQ406" s="47"/>
      <c r="AS406" s="47"/>
    </row>
    <row r="407" spans="1:45" s="10" customFormat="1" ht="15" x14ac:dyDescent="0.25">
      <c r="A407" s="59"/>
      <c r="B407" s="60" t="s">
        <v>261</v>
      </c>
      <c r="C407" s="306" t="s">
        <v>262</v>
      </c>
      <c r="D407" s="306"/>
      <c r="E407" s="306"/>
      <c r="F407" s="306"/>
      <c r="G407" s="306"/>
      <c r="H407" s="306"/>
      <c r="I407" s="306"/>
      <c r="J407" s="306"/>
      <c r="K407" s="306"/>
      <c r="L407" s="306"/>
      <c r="M407" s="306"/>
      <c r="N407" s="307"/>
      <c r="AF407" s="46"/>
      <c r="AG407" s="47"/>
      <c r="AH407" s="47"/>
      <c r="AJ407" s="58" t="s">
        <v>262</v>
      </c>
      <c r="AN407" s="47"/>
      <c r="AQ407" s="47"/>
      <c r="AS407" s="47"/>
    </row>
    <row r="408" spans="1:45" s="10" customFormat="1" ht="68.25" x14ac:dyDescent="0.25">
      <c r="A408" s="59"/>
      <c r="B408" s="60" t="s">
        <v>244</v>
      </c>
      <c r="C408" s="306" t="s">
        <v>245</v>
      </c>
      <c r="D408" s="306"/>
      <c r="E408" s="306"/>
      <c r="F408" s="306"/>
      <c r="G408" s="306"/>
      <c r="H408" s="306"/>
      <c r="I408" s="306"/>
      <c r="J408" s="306"/>
      <c r="K408" s="306"/>
      <c r="L408" s="306"/>
      <c r="M408" s="306"/>
      <c r="N408" s="307"/>
      <c r="AF408" s="46"/>
      <c r="AG408" s="47"/>
      <c r="AH408" s="47"/>
      <c r="AJ408" s="58" t="s">
        <v>245</v>
      </c>
      <c r="AN408" s="47"/>
      <c r="AQ408" s="47"/>
      <c r="AS408" s="47"/>
    </row>
    <row r="409" spans="1:45" s="10" customFormat="1" ht="15" x14ac:dyDescent="0.25">
      <c r="A409" s="61"/>
      <c r="B409" s="60" t="s">
        <v>1</v>
      </c>
      <c r="C409" s="308" t="s">
        <v>246</v>
      </c>
      <c r="D409" s="308"/>
      <c r="E409" s="308"/>
      <c r="F409" s="62"/>
      <c r="G409" s="63"/>
      <c r="H409" s="63"/>
      <c r="I409" s="63"/>
      <c r="J409" s="64">
        <v>76.75</v>
      </c>
      <c r="K409" s="83">
        <v>1.4375</v>
      </c>
      <c r="L409" s="64">
        <v>0.55000000000000004</v>
      </c>
      <c r="M409" s="65">
        <v>44.77</v>
      </c>
      <c r="N409" s="66">
        <v>24.62</v>
      </c>
      <c r="AF409" s="46"/>
      <c r="AG409" s="47"/>
      <c r="AH409" s="47"/>
      <c r="AK409" s="58" t="s">
        <v>246</v>
      </c>
      <c r="AN409" s="47"/>
      <c r="AQ409" s="47"/>
      <c r="AS409" s="47"/>
    </row>
    <row r="410" spans="1:45" s="10" customFormat="1" ht="15" x14ac:dyDescent="0.25">
      <c r="A410" s="61"/>
      <c r="B410" s="60" t="s">
        <v>3</v>
      </c>
      <c r="C410" s="308" t="s">
        <v>247</v>
      </c>
      <c r="D410" s="308"/>
      <c r="E410" s="308"/>
      <c r="F410" s="62"/>
      <c r="G410" s="63"/>
      <c r="H410" s="63"/>
      <c r="I410" s="63"/>
      <c r="J410" s="67">
        <v>3030.55</v>
      </c>
      <c r="K410" s="83">
        <v>1.4375</v>
      </c>
      <c r="L410" s="64">
        <v>21.78</v>
      </c>
      <c r="M410" s="65">
        <v>13.24</v>
      </c>
      <c r="N410" s="66">
        <v>288.37</v>
      </c>
      <c r="AF410" s="46"/>
      <c r="AG410" s="47"/>
      <c r="AH410" s="47"/>
      <c r="AK410" s="58" t="s">
        <v>247</v>
      </c>
      <c r="AN410" s="47"/>
      <c r="AQ410" s="47"/>
      <c r="AS410" s="47"/>
    </row>
    <row r="411" spans="1:45" s="10" customFormat="1" ht="15" x14ac:dyDescent="0.25">
      <c r="A411" s="61"/>
      <c r="B411" s="60" t="s">
        <v>5</v>
      </c>
      <c r="C411" s="308" t="s">
        <v>248</v>
      </c>
      <c r="D411" s="308"/>
      <c r="E411" s="308"/>
      <c r="F411" s="62"/>
      <c r="G411" s="63"/>
      <c r="H411" s="63"/>
      <c r="I411" s="63"/>
      <c r="J411" s="64">
        <v>385.16</v>
      </c>
      <c r="K411" s="83">
        <v>1.4375</v>
      </c>
      <c r="L411" s="64">
        <v>2.77</v>
      </c>
      <c r="M411" s="65">
        <v>44.77</v>
      </c>
      <c r="N411" s="66">
        <v>124.01</v>
      </c>
      <c r="AF411" s="46"/>
      <c r="AG411" s="47"/>
      <c r="AH411" s="47"/>
      <c r="AK411" s="58" t="s">
        <v>248</v>
      </c>
      <c r="AN411" s="47"/>
      <c r="AQ411" s="47"/>
      <c r="AS411" s="47"/>
    </row>
    <row r="412" spans="1:45" s="10" customFormat="1" ht="15" x14ac:dyDescent="0.25">
      <c r="A412" s="61"/>
      <c r="B412" s="60" t="s">
        <v>6</v>
      </c>
      <c r="C412" s="308" t="s">
        <v>263</v>
      </c>
      <c r="D412" s="308"/>
      <c r="E412" s="308"/>
      <c r="F412" s="62"/>
      <c r="G412" s="63"/>
      <c r="H412" s="63"/>
      <c r="I412" s="63"/>
      <c r="J412" s="64">
        <v>4.34</v>
      </c>
      <c r="K412" s="63"/>
      <c r="L412" s="64">
        <v>0.02</v>
      </c>
      <c r="M412" s="65">
        <v>8.16</v>
      </c>
      <c r="N412" s="66">
        <v>0.16</v>
      </c>
      <c r="AF412" s="46"/>
      <c r="AG412" s="47"/>
      <c r="AH412" s="47"/>
      <c r="AK412" s="58" t="s">
        <v>263</v>
      </c>
      <c r="AN412" s="47"/>
      <c r="AQ412" s="47"/>
      <c r="AS412" s="47"/>
    </row>
    <row r="413" spans="1:45" s="10" customFormat="1" ht="15" x14ac:dyDescent="0.25">
      <c r="A413" s="68"/>
      <c r="B413" s="60"/>
      <c r="C413" s="308" t="s">
        <v>249</v>
      </c>
      <c r="D413" s="308"/>
      <c r="E413" s="308"/>
      <c r="F413" s="62" t="s">
        <v>250</v>
      </c>
      <c r="G413" s="65">
        <v>9.84</v>
      </c>
      <c r="H413" s="83">
        <v>1.4375</v>
      </c>
      <c r="I413" s="69">
        <v>7.0724999999999996E-2</v>
      </c>
      <c r="J413" s="70"/>
      <c r="K413" s="63"/>
      <c r="L413" s="70"/>
      <c r="M413" s="63"/>
      <c r="N413" s="71"/>
      <c r="AF413" s="46"/>
      <c r="AG413" s="47"/>
      <c r="AH413" s="47"/>
      <c r="AL413" s="58" t="s">
        <v>249</v>
      </c>
      <c r="AN413" s="47"/>
      <c r="AQ413" s="47"/>
      <c r="AS413" s="47"/>
    </row>
    <row r="414" spans="1:45" s="10" customFormat="1" ht="15" x14ac:dyDescent="0.25">
      <c r="A414" s="68"/>
      <c r="B414" s="60"/>
      <c r="C414" s="308" t="s">
        <v>251</v>
      </c>
      <c r="D414" s="308"/>
      <c r="E414" s="308"/>
      <c r="F414" s="62" t="s">
        <v>250</v>
      </c>
      <c r="G414" s="65">
        <v>28.53</v>
      </c>
      <c r="H414" s="83">
        <v>1.4375</v>
      </c>
      <c r="I414" s="85">
        <v>0.2050594</v>
      </c>
      <c r="J414" s="70"/>
      <c r="K414" s="63"/>
      <c r="L414" s="70"/>
      <c r="M414" s="63"/>
      <c r="N414" s="71"/>
      <c r="AF414" s="46"/>
      <c r="AG414" s="47"/>
      <c r="AH414" s="47"/>
      <c r="AL414" s="58" t="s">
        <v>251</v>
      </c>
      <c r="AN414" s="47"/>
      <c r="AQ414" s="47"/>
      <c r="AS414" s="47"/>
    </row>
    <row r="415" spans="1:45" s="10" customFormat="1" ht="15" x14ac:dyDescent="0.25">
      <c r="A415" s="61"/>
      <c r="B415" s="60"/>
      <c r="C415" s="318" t="s">
        <v>252</v>
      </c>
      <c r="D415" s="318"/>
      <c r="E415" s="318"/>
      <c r="F415" s="73"/>
      <c r="G415" s="74"/>
      <c r="H415" s="74"/>
      <c r="I415" s="74"/>
      <c r="J415" s="75">
        <v>3111.64</v>
      </c>
      <c r="K415" s="74"/>
      <c r="L415" s="76">
        <v>22.35</v>
      </c>
      <c r="M415" s="74"/>
      <c r="N415" s="93">
        <v>313.14999999999998</v>
      </c>
      <c r="AF415" s="46"/>
      <c r="AG415" s="47"/>
      <c r="AH415" s="47"/>
      <c r="AM415" s="58" t="s">
        <v>252</v>
      </c>
      <c r="AN415" s="47"/>
      <c r="AQ415" s="47"/>
      <c r="AS415" s="47"/>
    </row>
    <row r="416" spans="1:45" s="10" customFormat="1" ht="15" x14ac:dyDescent="0.25">
      <c r="A416" s="68"/>
      <c r="B416" s="60"/>
      <c r="C416" s="308" t="s">
        <v>253</v>
      </c>
      <c r="D416" s="308"/>
      <c r="E416" s="308"/>
      <c r="F416" s="62"/>
      <c r="G416" s="63"/>
      <c r="H416" s="63"/>
      <c r="I416" s="63"/>
      <c r="J416" s="70"/>
      <c r="K416" s="63"/>
      <c r="L416" s="64">
        <v>3.32</v>
      </c>
      <c r="M416" s="63"/>
      <c r="N416" s="66">
        <v>148.63</v>
      </c>
      <c r="AF416" s="46"/>
      <c r="AG416" s="47"/>
      <c r="AH416" s="47"/>
      <c r="AL416" s="58" t="s">
        <v>253</v>
      </c>
      <c r="AN416" s="47"/>
      <c r="AQ416" s="47"/>
      <c r="AS416" s="47"/>
    </row>
    <row r="417" spans="1:45" s="10" customFormat="1" ht="23.25" x14ac:dyDescent="0.25">
      <c r="A417" s="68"/>
      <c r="B417" s="60" t="s">
        <v>254</v>
      </c>
      <c r="C417" s="308" t="s">
        <v>255</v>
      </c>
      <c r="D417" s="308"/>
      <c r="E417" s="308"/>
      <c r="F417" s="62" t="s">
        <v>256</v>
      </c>
      <c r="G417" s="78">
        <v>92</v>
      </c>
      <c r="H417" s="63"/>
      <c r="I417" s="78">
        <v>92</v>
      </c>
      <c r="J417" s="70"/>
      <c r="K417" s="63"/>
      <c r="L417" s="64">
        <v>3.05</v>
      </c>
      <c r="M417" s="63"/>
      <c r="N417" s="66">
        <v>136.74</v>
      </c>
      <c r="AF417" s="46"/>
      <c r="AG417" s="47"/>
      <c r="AH417" s="47"/>
      <c r="AL417" s="58" t="s">
        <v>255</v>
      </c>
      <c r="AN417" s="47"/>
      <c r="AQ417" s="47"/>
      <c r="AS417" s="47"/>
    </row>
    <row r="418" spans="1:45" s="10" customFormat="1" ht="45" x14ac:dyDescent="0.25">
      <c r="A418" s="68"/>
      <c r="B418" s="60" t="s">
        <v>257</v>
      </c>
      <c r="C418" s="308" t="s">
        <v>258</v>
      </c>
      <c r="D418" s="308"/>
      <c r="E418" s="308"/>
      <c r="F418" s="62" t="s">
        <v>256</v>
      </c>
      <c r="G418" s="78">
        <v>46</v>
      </c>
      <c r="H418" s="65">
        <v>0.85</v>
      </c>
      <c r="I418" s="72">
        <v>39.1</v>
      </c>
      <c r="J418" s="70"/>
      <c r="K418" s="63"/>
      <c r="L418" s="64">
        <v>1.3</v>
      </c>
      <c r="M418" s="63"/>
      <c r="N418" s="66">
        <v>58.11</v>
      </c>
      <c r="AF418" s="46"/>
      <c r="AG418" s="47"/>
      <c r="AH418" s="47"/>
      <c r="AL418" s="58" t="s">
        <v>258</v>
      </c>
      <c r="AN418" s="47"/>
      <c r="AQ418" s="47"/>
      <c r="AS418" s="47"/>
    </row>
    <row r="419" spans="1:45" s="10" customFormat="1" ht="15" x14ac:dyDescent="0.25">
      <c r="A419" s="79"/>
      <c r="B419" s="80"/>
      <c r="C419" s="316" t="s">
        <v>259</v>
      </c>
      <c r="D419" s="316"/>
      <c r="E419" s="316"/>
      <c r="F419" s="50"/>
      <c r="G419" s="51"/>
      <c r="H419" s="51"/>
      <c r="I419" s="51"/>
      <c r="J419" s="54"/>
      <c r="K419" s="51"/>
      <c r="L419" s="81">
        <v>26.7</v>
      </c>
      <c r="M419" s="74"/>
      <c r="N419" s="94">
        <v>508</v>
      </c>
      <c r="AF419" s="46"/>
      <c r="AG419" s="47"/>
      <c r="AH419" s="47"/>
      <c r="AN419" s="47" t="s">
        <v>259</v>
      </c>
      <c r="AQ419" s="47"/>
      <c r="AS419" s="47"/>
    </row>
    <row r="420" spans="1:45" s="10" customFormat="1" ht="57" x14ac:dyDescent="0.25">
      <c r="A420" s="48" t="s">
        <v>53</v>
      </c>
      <c r="B420" s="49" t="s">
        <v>104</v>
      </c>
      <c r="C420" s="316" t="s">
        <v>105</v>
      </c>
      <c r="D420" s="316"/>
      <c r="E420" s="316"/>
      <c r="F420" s="50" t="s">
        <v>4</v>
      </c>
      <c r="G420" s="51">
        <v>0.7</v>
      </c>
      <c r="H420" s="52">
        <v>1</v>
      </c>
      <c r="I420" s="92">
        <v>0.7</v>
      </c>
      <c r="J420" s="54"/>
      <c r="K420" s="51"/>
      <c r="L420" s="54"/>
      <c r="M420" s="51"/>
      <c r="N420" s="55"/>
      <c r="AF420" s="46"/>
      <c r="AG420" s="47"/>
      <c r="AH420" s="47" t="s">
        <v>105</v>
      </c>
      <c r="AN420" s="47"/>
      <c r="AQ420" s="47"/>
      <c r="AS420" s="47"/>
    </row>
    <row r="421" spans="1:45" s="10" customFormat="1" ht="15" x14ac:dyDescent="0.25">
      <c r="A421" s="56"/>
      <c r="B421" s="57"/>
      <c r="C421" s="308" t="s">
        <v>340</v>
      </c>
      <c r="D421" s="308"/>
      <c r="E421" s="308"/>
      <c r="F421" s="308"/>
      <c r="G421" s="308"/>
      <c r="H421" s="308"/>
      <c r="I421" s="308"/>
      <c r="J421" s="308"/>
      <c r="K421" s="308"/>
      <c r="L421" s="308"/>
      <c r="M421" s="308"/>
      <c r="N421" s="317"/>
      <c r="AF421" s="46"/>
      <c r="AG421" s="47"/>
      <c r="AH421" s="47"/>
      <c r="AI421" s="58" t="s">
        <v>340</v>
      </c>
      <c r="AN421" s="47"/>
      <c r="AQ421" s="47"/>
      <c r="AS421" s="47"/>
    </row>
    <row r="422" spans="1:45" s="10" customFormat="1" ht="23.25" x14ac:dyDescent="0.25">
      <c r="A422" s="59"/>
      <c r="B422" s="60" t="s">
        <v>273</v>
      </c>
      <c r="C422" s="306" t="s">
        <v>274</v>
      </c>
      <c r="D422" s="306"/>
      <c r="E422" s="306"/>
      <c r="F422" s="306"/>
      <c r="G422" s="306"/>
      <c r="H422" s="306"/>
      <c r="I422" s="306"/>
      <c r="J422" s="306"/>
      <c r="K422" s="306"/>
      <c r="L422" s="306"/>
      <c r="M422" s="306"/>
      <c r="N422" s="307"/>
      <c r="AF422" s="46"/>
      <c r="AG422" s="47"/>
      <c r="AH422" s="47"/>
      <c r="AJ422" s="58" t="s">
        <v>274</v>
      </c>
      <c r="AN422" s="47"/>
      <c r="AQ422" s="47"/>
      <c r="AS422" s="47"/>
    </row>
    <row r="423" spans="1:45" s="10" customFormat="1" ht="68.25" x14ac:dyDescent="0.25">
      <c r="A423" s="59"/>
      <c r="B423" s="60" t="s">
        <v>244</v>
      </c>
      <c r="C423" s="306" t="s">
        <v>245</v>
      </c>
      <c r="D423" s="306"/>
      <c r="E423" s="306"/>
      <c r="F423" s="306"/>
      <c r="G423" s="306"/>
      <c r="H423" s="306"/>
      <c r="I423" s="306"/>
      <c r="J423" s="306"/>
      <c r="K423" s="306"/>
      <c r="L423" s="306"/>
      <c r="M423" s="306"/>
      <c r="N423" s="307"/>
      <c r="AF423" s="46"/>
      <c r="AG423" s="47"/>
      <c r="AH423" s="47"/>
      <c r="AJ423" s="58" t="s">
        <v>245</v>
      </c>
      <c r="AN423" s="47"/>
      <c r="AQ423" s="47"/>
      <c r="AS423" s="47"/>
    </row>
    <row r="424" spans="1:45" s="10" customFormat="1" ht="15" x14ac:dyDescent="0.25">
      <c r="A424" s="61"/>
      <c r="B424" s="60" t="s">
        <v>1</v>
      </c>
      <c r="C424" s="308" t="s">
        <v>246</v>
      </c>
      <c r="D424" s="308"/>
      <c r="E424" s="308"/>
      <c r="F424" s="62"/>
      <c r="G424" s="63"/>
      <c r="H424" s="63"/>
      <c r="I424" s="63"/>
      <c r="J424" s="67">
        <v>2480.48</v>
      </c>
      <c r="K424" s="83">
        <v>1.3225</v>
      </c>
      <c r="L424" s="67">
        <v>2296.3000000000002</v>
      </c>
      <c r="M424" s="65">
        <v>44.77</v>
      </c>
      <c r="N424" s="84">
        <v>102805.35</v>
      </c>
      <c r="AF424" s="46"/>
      <c r="AG424" s="47"/>
      <c r="AH424" s="47"/>
      <c r="AK424" s="58" t="s">
        <v>246</v>
      </c>
      <c r="AN424" s="47"/>
      <c r="AQ424" s="47"/>
      <c r="AS424" s="47"/>
    </row>
    <row r="425" spans="1:45" s="10" customFormat="1" ht="15" x14ac:dyDescent="0.25">
      <c r="A425" s="68"/>
      <c r="B425" s="60"/>
      <c r="C425" s="308" t="s">
        <v>249</v>
      </c>
      <c r="D425" s="308"/>
      <c r="E425" s="308"/>
      <c r="F425" s="62" t="s">
        <v>250</v>
      </c>
      <c r="G425" s="78">
        <v>296</v>
      </c>
      <c r="H425" s="83">
        <v>1.3225</v>
      </c>
      <c r="I425" s="86">
        <v>274.02199999999999</v>
      </c>
      <c r="J425" s="70"/>
      <c r="K425" s="63"/>
      <c r="L425" s="70"/>
      <c r="M425" s="63"/>
      <c r="N425" s="71"/>
      <c r="AF425" s="46"/>
      <c r="AG425" s="47"/>
      <c r="AH425" s="47"/>
      <c r="AL425" s="58" t="s">
        <v>249</v>
      </c>
      <c r="AN425" s="47"/>
      <c r="AQ425" s="47"/>
      <c r="AS425" s="47"/>
    </row>
    <row r="426" spans="1:45" s="10" customFormat="1" ht="15" x14ac:dyDescent="0.25">
      <c r="A426" s="61"/>
      <c r="B426" s="60"/>
      <c r="C426" s="318" t="s">
        <v>252</v>
      </c>
      <c r="D426" s="318"/>
      <c r="E426" s="318"/>
      <c r="F426" s="73"/>
      <c r="G426" s="74"/>
      <c r="H426" s="74"/>
      <c r="I426" s="74"/>
      <c r="J426" s="75">
        <v>2480.48</v>
      </c>
      <c r="K426" s="74"/>
      <c r="L426" s="75">
        <v>2296.3000000000002</v>
      </c>
      <c r="M426" s="74"/>
      <c r="N426" s="77">
        <v>102805.35</v>
      </c>
      <c r="AF426" s="46"/>
      <c r="AG426" s="47"/>
      <c r="AH426" s="47"/>
      <c r="AM426" s="58" t="s">
        <v>252</v>
      </c>
      <c r="AN426" s="47"/>
      <c r="AQ426" s="47"/>
      <c r="AS426" s="47"/>
    </row>
    <row r="427" spans="1:45" s="10" customFormat="1" ht="15" x14ac:dyDescent="0.25">
      <c r="A427" s="68"/>
      <c r="B427" s="60"/>
      <c r="C427" s="308" t="s">
        <v>253</v>
      </c>
      <c r="D427" s="308"/>
      <c r="E427" s="308"/>
      <c r="F427" s="62"/>
      <c r="G427" s="63"/>
      <c r="H427" s="63"/>
      <c r="I427" s="63"/>
      <c r="J427" s="70"/>
      <c r="K427" s="63"/>
      <c r="L427" s="67">
        <v>2296.3000000000002</v>
      </c>
      <c r="M427" s="63"/>
      <c r="N427" s="84">
        <v>102805.35</v>
      </c>
      <c r="AF427" s="46"/>
      <c r="AG427" s="47"/>
      <c r="AH427" s="47"/>
      <c r="AL427" s="58" t="s">
        <v>253</v>
      </c>
      <c r="AN427" s="47"/>
      <c r="AQ427" s="47"/>
      <c r="AS427" s="47"/>
    </row>
    <row r="428" spans="1:45" s="10" customFormat="1" ht="23.25" x14ac:dyDescent="0.25">
      <c r="A428" s="68"/>
      <c r="B428" s="60" t="s">
        <v>268</v>
      </c>
      <c r="C428" s="308" t="s">
        <v>269</v>
      </c>
      <c r="D428" s="308"/>
      <c r="E428" s="308"/>
      <c r="F428" s="62" t="s">
        <v>256</v>
      </c>
      <c r="G428" s="78">
        <v>89</v>
      </c>
      <c r="H428" s="63"/>
      <c r="I428" s="78">
        <v>89</v>
      </c>
      <c r="J428" s="70"/>
      <c r="K428" s="63"/>
      <c r="L428" s="67">
        <v>2043.71</v>
      </c>
      <c r="M428" s="63"/>
      <c r="N428" s="84">
        <v>91496.76</v>
      </c>
      <c r="AF428" s="46"/>
      <c r="AG428" s="47"/>
      <c r="AH428" s="47"/>
      <c r="AL428" s="58" t="s">
        <v>269</v>
      </c>
      <c r="AN428" s="47"/>
      <c r="AQ428" s="47"/>
      <c r="AS428" s="47"/>
    </row>
    <row r="429" spans="1:45" s="10" customFormat="1" ht="45" x14ac:dyDescent="0.25">
      <c r="A429" s="68"/>
      <c r="B429" s="60" t="s">
        <v>270</v>
      </c>
      <c r="C429" s="308" t="s">
        <v>271</v>
      </c>
      <c r="D429" s="308"/>
      <c r="E429" s="308"/>
      <c r="F429" s="62" t="s">
        <v>256</v>
      </c>
      <c r="G429" s="78">
        <v>40</v>
      </c>
      <c r="H429" s="65">
        <v>0.85</v>
      </c>
      <c r="I429" s="78">
        <v>34</v>
      </c>
      <c r="J429" s="70"/>
      <c r="K429" s="63"/>
      <c r="L429" s="64">
        <v>780.74</v>
      </c>
      <c r="M429" s="63"/>
      <c r="N429" s="84">
        <v>34953.82</v>
      </c>
      <c r="AF429" s="46"/>
      <c r="AG429" s="47"/>
      <c r="AH429" s="47"/>
      <c r="AL429" s="58" t="s">
        <v>271</v>
      </c>
      <c r="AN429" s="47"/>
      <c r="AQ429" s="47"/>
      <c r="AS429" s="47"/>
    </row>
    <row r="430" spans="1:45" s="10" customFormat="1" ht="15" x14ac:dyDescent="0.25">
      <c r="A430" s="79"/>
      <c r="B430" s="80"/>
      <c r="C430" s="316" t="s">
        <v>259</v>
      </c>
      <c r="D430" s="316"/>
      <c r="E430" s="316"/>
      <c r="F430" s="50"/>
      <c r="G430" s="51"/>
      <c r="H430" s="51"/>
      <c r="I430" s="51"/>
      <c r="J430" s="54"/>
      <c r="K430" s="51"/>
      <c r="L430" s="89">
        <v>5120.75</v>
      </c>
      <c r="M430" s="74"/>
      <c r="N430" s="82">
        <v>229255.93</v>
      </c>
      <c r="AF430" s="46"/>
      <c r="AG430" s="47"/>
      <c r="AH430" s="47"/>
      <c r="AN430" s="47" t="s">
        <v>259</v>
      </c>
      <c r="AQ430" s="47"/>
      <c r="AS430" s="47"/>
    </row>
    <row r="431" spans="1:45" s="10" customFormat="1" ht="23.25" x14ac:dyDescent="0.25">
      <c r="A431" s="48" t="s">
        <v>54</v>
      </c>
      <c r="B431" s="49" t="s">
        <v>11</v>
      </c>
      <c r="C431" s="316" t="s">
        <v>12</v>
      </c>
      <c r="D431" s="316"/>
      <c r="E431" s="316"/>
      <c r="F431" s="50" t="s">
        <v>13</v>
      </c>
      <c r="G431" s="51">
        <v>5</v>
      </c>
      <c r="H431" s="52">
        <v>1</v>
      </c>
      <c r="I431" s="52">
        <v>5</v>
      </c>
      <c r="J431" s="81">
        <v>162.38</v>
      </c>
      <c r="K431" s="51"/>
      <c r="L431" s="81">
        <v>811.9</v>
      </c>
      <c r="M431" s="87">
        <v>8.16</v>
      </c>
      <c r="N431" s="82">
        <v>6625.1</v>
      </c>
      <c r="AF431" s="46"/>
      <c r="AG431" s="47"/>
      <c r="AH431" s="47" t="s">
        <v>12</v>
      </c>
      <c r="AN431" s="47"/>
      <c r="AQ431" s="47"/>
      <c r="AS431" s="47"/>
    </row>
    <row r="432" spans="1:45" s="10" customFormat="1" ht="15" x14ac:dyDescent="0.25">
      <c r="A432" s="79"/>
      <c r="B432" s="80"/>
      <c r="C432" s="308" t="s">
        <v>276</v>
      </c>
      <c r="D432" s="308"/>
      <c r="E432" s="308"/>
      <c r="F432" s="308"/>
      <c r="G432" s="308"/>
      <c r="H432" s="308"/>
      <c r="I432" s="308"/>
      <c r="J432" s="308"/>
      <c r="K432" s="308"/>
      <c r="L432" s="308"/>
      <c r="M432" s="308"/>
      <c r="N432" s="317"/>
      <c r="AF432" s="46"/>
      <c r="AG432" s="47"/>
      <c r="AH432" s="47"/>
      <c r="AN432" s="47"/>
      <c r="AO432" s="58" t="s">
        <v>276</v>
      </c>
      <c r="AQ432" s="47"/>
      <c r="AS432" s="47"/>
    </row>
    <row r="433" spans="1:45" s="10" customFormat="1" ht="15" x14ac:dyDescent="0.25">
      <c r="A433" s="56"/>
      <c r="B433" s="57"/>
      <c r="C433" s="308" t="s">
        <v>277</v>
      </c>
      <c r="D433" s="308"/>
      <c r="E433" s="308"/>
      <c r="F433" s="308"/>
      <c r="G433" s="308"/>
      <c r="H433" s="308"/>
      <c r="I433" s="308"/>
      <c r="J433" s="308"/>
      <c r="K433" s="308"/>
      <c r="L433" s="308"/>
      <c r="M433" s="308"/>
      <c r="N433" s="317"/>
      <c r="AF433" s="46"/>
      <c r="AG433" s="47"/>
      <c r="AH433" s="47"/>
      <c r="AN433" s="47"/>
      <c r="AP433" s="58" t="s">
        <v>277</v>
      </c>
      <c r="AQ433" s="47"/>
      <c r="AS433" s="47"/>
    </row>
    <row r="434" spans="1:45" s="10" customFormat="1" ht="15" x14ac:dyDescent="0.25">
      <c r="A434" s="79"/>
      <c r="B434" s="80"/>
      <c r="C434" s="316" t="s">
        <v>259</v>
      </c>
      <c r="D434" s="316"/>
      <c r="E434" s="316"/>
      <c r="F434" s="50"/>
      <c r="G434" s="51"/>
      <c r="H434" s="51"/>
      <c r="I434" s="51"/>
      <c r="J434" s="54"/>
      <c r="K434" s="51"/>
      <c r="L434" s="81">
        <v>811.9</v>
      </c>
      <c r="M434" s="74"/>
      <c r="N434" s="82">
        <v>6625.1</v>
      </c>
      <c r="AF434" s="46"/>
      <c r="AG434" s="47"/>
      <c r="AH434" s="47"/>
      <c r="AN434" s="47" t="s">
        <v>259</v>
      </c>
      <c r="AQ434" s="47"/>
      <c r="AS434" s="47"/>
    </row>
    <row r="435" spans="1:45" s="10" customFormat="1" ht="34.5" x14ac:dyDescent="0.25">
      <c r="A435" s="48" t="s">
        <v>55</v>
      </c>
      <c r="B435" s="49" t="s">
        <v>90</v>
      </c>
      <c r="C435" s="316" t="s">
        <v>82</v>
      </c>
      <c r="D435" s="316"/>
      <c r="E435" s="316"/>
      <c r="F435" s="50" t="s">
        <v>7</v>
      </c>
      <c r="G435" s="51">
        <v>0.25700000000000001</v>
      </c>
      <c r="H435" s="52">
        <v>1</v>
      </c>
      <c r="I435" s="53">
        <v>0.25700000000000001</v>
      </c>
      <c r="J435" s="54"/>
      <c r="K435" s="51"/>
      <c r="L435" s="54"/>
      <c r="M435" s="51"/>
      <c r="N435" s="55"/>
      <c r="AF435" s="46"/>
      <c r="AG435" s="47"/>
      <c r="AH435" s="47" t="s">
        <v>82</v>
      </c>
      <c r="AN435" s="47"/>
      <c r="AQ435" s="47"/>
      <c r="AS435" s="47"/>
    </row>
    <row r="436" spans="1:45" s="10" customFormat="1" ht="15" x14ac:dyDescent="0.25">
      <c r="A436" s="56"/>
      <c r="B436" s="57"/>
      <c r="C436" s="308" t="s">
        <v>341</v>
      </c>
      <c r="D436" s="308"/>
      <c r="E436" s="308"/>
      <c r="F436" s="308"/>
      <c r="G436" s="308"/>
      <c r="H436" s="308"/>
      <c r="I436" s="308"/>
      <c r="J436" s="308"/>
      <c r="K436" s="308"/>
      <c r="L436" s="308"/>
      <c r="M436" s="308"/>
      <c r="N436" s="317"/>
      <c r="AF436" s="46"/>
      <c r="AG436" s="47"/>
      <c r="AH436" s="47"/>
      <c r="AI436" s="58" t="s">
        <v>341</v>
      </c>
      <c r="AN436" s="47"/>
      <c r="AQ436" s="47"/>
      <c r="AS436" s="47"/>
    </row>
    <row r="437" spans="1:45" s="10" customFormat="1" ht="68.25" x14ac:dyDescent="0.25">
      <c r="A437" s="59"/>
      <c r="B437" s="60" t="s">
        <v>244</v>
      </c>
      <c r="C437" s="306" t="s">
        <v>245</v>
      </c>
      <c r="D437" s="306"/>
      <c r="E437" s="306"/>
      <c r="F437" s="306"/>
      <c r="G437" s="306"/>
      <c r="H437" s="306"/>
      <c r="I437" s="306"/>
      <c r="J437" s="306"/>
      <c r="K437" s="306"/>
      <c r="L437" s="306"/>
      <c r="M437" s="306"/>
      <c r="N437" s="307"/>
      <c r="AF437" s="46"/>
      <c r="AG437" s="47"/>
      <c r="AH437" s="47"/>
      <c r="AJ437" s="58" t="s">
        <v>245</v>
      </c>
      <c r="AN437" s="47"/>
      <c r="AQ437" s="47"/>
      <c r="AS437" s="47"/>
    </row>
    <row r="438" spans="1:45" s="10" customFormat="1" ht="15" x14ac:dyDescent="0.25">
      <c r="A438" s="61"/>
      <c r="B438" s="60" t="s">
        <v>3</v>
      </c>
      <c r="C438" s="308" t="s">
        <v>247</v>
      </c>
      <c r="D438" s="308"/>
      <c r="E438" s="308"/>
      <c r="F438" s="62"/>
      <c r="G438" s="63"/>
      <c r="H438" s="63"/>
      <c r="I438" s="63"/>
      <c r="J438" s="64">
        <v>479.33</v>
      </c>
      <c r="K438" s="65">
        <v>1.1499999999999999</v>
      </c>
      <c r="L438" s="64">
        <v>141.66999999999999</v>
      </c>
      <c r="M438" s="65">
        <v>13.24</v>
      </c>
      <c r="N438" s="84">
        <v>1875.71</v>
      </c>
      <c r="AF438" s="46"/>
      <c r="AG438" s="47"/>
      <c r="AH438" s="47"/>
      <c r="AK438" s="58" t="s">
        <v>247</v>
      </c>
      <c r="AN438" s="47"/>
      <c r="AQ438" s="47"/>
      <c r="AS438" s="47"/>
    </row>
    <row r="439" spans="1:45" s="10" customFormat="1" ht="15" x14ac:dyDescent="0.25">
      <c r="A439" s="61"/>
      <c r="B439" s="60" t="s">
        <v>5</v>
      </c>
      <c r="C439" s="308" t="s">
        <v>248</v>
      </c>
      <c r="D439" s="308"/>
      <c r="E439" s="308"/>
      <c r="F439" s="62"/>
      <c r="G439" s="63"/>
      <c r="H439" s="63"/>
      <c r="I439" s="63"/>
      <c r="J439" s="64">
        <v>93.5</v>
      </c>
      <c r="K439" s="65">
        <v>1.1499999999999999</v>
      </c>
      <c r="L439" s="64">
        <v>27.63</v>
      </c>
      <c r="M439" s="65">
        <v>44.77</v>
      </c>
      <c r="N439" s="84">
        <v>1237</v>
      </c>
      <c r="AF439" s="46"/>
      <c r="AG439" s="47"/>
      <c r="AH439" s="47"/>
      <c r="AK439" s="58" t="s">
        <v>248</v>
      </c>
      <c r="AN439" s="47"/>
      <c r="AQ439" s="47"/>
      <c r="AS439" s="47"/>
    </row>
    <row r="440" spans="1:45" s="10" customFormat="1" ht="15" x14ac:dyDescent="0.25">
      <c r="A440" s="68"/>
      <c r="B440" s="60"/>
      <c r="C440" s="308" t="s">
        <v>251</v>
      </c>
      <c r="D440" s="308"/>
      <c r="E440" s="308"/>
      <c r="F440" s="62" t="s">
        <v>250</v>
      </c>
      <c r="G440" s="65">
        <v>8.06</v>
      </c>
      <c r="H440" s="65">
        <v>1.1499999999999999</v>
      </c>
      <c r="I440" s="69">
        <v>2.3821330000000001</v>
      </c>
      <c r="J440" s="70"/>
      <c r="K440" s="63"/>
      <c r="L440" s="70"/>
      <c r="M440" s="63"/>
      <c r="N440" s="71"/>
      <c r="AF440" s="46"/>
      <c r="AG440" s="47"/>
      <c r="AH440" s="47"/>
      <c r="AL440" s="58" t="s">
        <v>251</v>
      </c>
      <c r="AN440" s="47"/>
      <c r="AQ440" s="47"/>
      <c r="AS440" s="47"/>
    </row>
    <row r="441" spans="1:45" s="10" customFormat="1" ht="15" x14ac:dyDescent="0.25">
      <c r="A441" s="61"/>
      <c r="B441" s="60"/>
      <c r="C441" s="318" t="s">
        <v>252</v>
      </c>
      <c r="D441" s="318"/>
      <c r="E441" s="318"/>
      <c r="F441" s="73"/>
      <c r="G441" s="74"/>
      <c r="H441" s="74"/>
      <c r="I441" s="74"/>
      <c r="J441" s="76">
        <v>479.33</v>
      </c>
      <c r="K441" s="74"/>
      <c r="L441" s="76">
        <v>141.66999999999999</v>
      </c>
      <c r="M441" s="74"/>
      <c r="N441" s="77">
        <v>1875.71</v>
      </c>
      <c r="AF441" s="46"/>
      <c r="AG441" s="47"/>
      <c r="AH441" s="47"/>
      <c r="AM441" s="58" t="s">
        <v>252</v>
      </c>
      <c r="AN441" s="47"/>
      <c r="AQ441" s="47"/>
      <c r="AS441" s="47"/>
    </row>
    <row r="442" spans="1:45" s="10" customFormat="1" ht="15" x14ac:dyDescent="0.25">
      <c r="A442" s="68"/>
      <c r="B442" s="60"/>
      <c r="C442" s="308" t="s">
        <v>253</v>
      </c>
      <c r="D442" s="308"/>
      <c r="E442" s="308"/>
      <c r="F442" s="62"/>
      <c r="G442" s="63"/>
      <c r="H442" s="63"/>
      <c r="I442" s="63"/>
      <c r="J442" s="70"/>
      <c r="K442" s="63"/>
      <c r="L442" s="64">
        <v>27.63</v>
      </c>
      <c r="M442" s="63"/>
      <c r="N442" s="84">
        <v>1237</v>
      </c>
      <c r="AF442" s="46"/>
      <c r="AG442" s="47"/>
      <c r="AH442" s="47"/>
      <c r="AL442" s="58" t="s">
        <v>253</v>
      </c>
      <c r="AN442" s="47"/>
      <c r="AQ442" s="47"/>
      <c r="AS442" s="47"/>
    </row>
    <row r="443" spans="1:45" s="10" customFormat="1" ht="23.25" x14ac:dyDescent="0.25">
      <c r="A443" s="68"/>
      <c r="B443" s="60" t="s">
        <v>254</v>
      </c>
      <c r="C443" s="308" t="s">
        <v>255</v>
      </c>
      <c r="D443" s="308"/>
      <c r="E443" s="308"/>
      <c r="F443" s="62" t="s">
        <v>256</v>
      </c>
      <c r="G443" s="78">
        <v>92</v>
      </c>
      <c r="H443" s="63"/>
      <c r="I443" s="78">
        <v>92</v>
      </c>
      <c r="J443" s="70"/>
      <c r="K443" s="63"/>
      <c r="L443" s="64">
        <v>25.42</v>
      </c>
      <c r="M443" s="63"/>
      <c r="N443" s="84">
        <v>1138.04</v>
      </c>
      <c r="AF443" s="46"/>
      <c r="AG443" s="47"/>
      <c r="AH443" s="47"/>
      <c r="AL443" s="58" t="s">
        <v>255</v>
      </c>
      <c r="AN443" s="47"/>
      <c r="AQ443" s="47"/>
      <c r="AS443" s="47"/>
    </row>
    <row r="444" spans="1:45" s="10" customFormat="1" ht="45" x14ac:dyDescent="0.25">
      <c r="A444" s="68"/>
      <c r="B444" s="60" t="s">
        <v>257</v>
      </c>
      <c r="C444" s="308" t="s">
        <v>258</v>
      </c>
      <c r="D444" s="308"/>
      <c r="E444" s="308"/>
      <c r="F444" s="62" t="s">
        <v>256</v>
      </c>
      <c r="G444" s="78">
        <v>46</v>
      </c>
      <c r="H444" s="65">
        <v>0.85</v>
      </c>
      <c r="I444" s="72">
        <v>39.1</v>
      </c>
      <c r="J444" s="70"/>
      <c r="K444" s="63"/>
      <c r="L444" s="64">
        <v>10.8</v>
      </c>
      <c r="M444" s="63"/>
      <c r="N444" s="66">
        <v>483.67</v>
      </c>
      <c r="AF444" s="46"/>
      <c r="AG444" s="47"/>
      <c r="AH444" s="47"/>
      <c r="AL444" s="58" t="s">
        <v>258</v>
      </c>
      <c r="AN444" s="47"/>
      <c r="AQ444" s="47"/>
      <c r="AS444" s="47"/>
    </row>
    <row r="445" spans="1:45" s="10" customFormat="1" ht="15" x14ac:dyDescent="0.25">
      <c r="A445" s="79"/>
      <c r="B445" s="80"/>
      <c r="C445" s="316" t="s">
        <v>259</v>
      </c>
      <c r="D445" s="316"/>
      <c r="E445" s="316"/>
      <c r="F445" s="50"/>
      <c r="G445" s="51"/>
      <c r="H445" s="51"/>
      <c r="I445" s="51"/>
      <c r="J445" s="54"/>
      <c r="K445" s="51"/>
      <c r="L445" s="81">
        <v>177.89</v>
      </c>
      <c r="M445" s="74"/>
      <c r="N445" s="82">
        <v>3497.42</v>
      </c>
      <c r="AF445" s="46"/>
      <c r="AG445" s="47"/>
      <c r="AH445" s="47"/>
      <c r="AN445" s="47" t="s">
        <v>259</v>
      </c>
      <c r="AQ445" s="47"/>
      <c r="AS445" s="47"/>
    </row>
    <row r="446" spans="1:45" s="10" customFormat="1" ht="23.25" x14ac:dyDescent="0.25">
      <c r="A446" s="48" t="s">
        <v>56</v>
      </c>
      <c r="B446" s="49" t="s">
        <v>91</v>
      </c>
      <c r="C446" s="316" t="s">
        <v>92</v>
      </c>
      <c r="D446" s="316"/>
      <c r="E446" s="316"/>
      <c r="F446" s="50" t="s">
        <v>4</v>
      </c>
      <c r="G446" s="51">
        <v>0.13</v>
      </c>
      <c r="H446" s="52">
        <v>1</v>
      </c>
      <c r="I446" s="87">
        <v>0.13</v>
      </c>
      <c r="J446" s="54"/>
      <c r="K446" s="51"/>
      <c r="L446" s="54"/>
      <c r="M446" s="51"/>
      <c r="N446" s="55"/>
      <c r="AF446" s="46"/>
      <c r="AG446" s="47"/>
      <c r="AH446" s="47" t="s">
        <v>92</v>
      </c>
      <c r="AN446" s="47"/>
      <c r="AQ446" s="47"/>
      <c r="AS446" s="47"/>
    </row>
    <row r="447" spans="1:45" s="10" customFormat="1" ht="15" x14ac:dyDescent="0.25">
      <c r="A447" s="56"/>
      <c r="B447" s="57"/>
      <c r="C447" s="308" t="s">
        <v>342</v>
      </c>
      <c r="D447" s="308"/>
      <c r="E447" s="308"/>
      <c r="F447" s="308"/>
      <c r="G447" s="308"/>
      <c r="H447" s="308"/>
      <c r="I447" s="308"/>
      <c r="J447" s="308"/>
      <c r="K447" s="308"/>
      <c r="L447" s="308"/>
      <c r="M447" s="308"/>
      <c r="N447" s="317"/>
      <c r="AF447" s="46"/>
      <c r="AG447" s="47"/>
      <c r="AH447" s="47"/>
      <c r="AI447" s="58" t="s">
        <v>342</v>
      </c>
      <c r="AN447" s="47"/>
      <c r="AQ447" s="47"/>
      <c r="AS447" s="47"/>
    </row>
    <row r="448" spans="1:45" s="10" customFormat="1" ht="68.25" x14ac:dyDescent="0.25">
      <c r="A448" s="59"/>
      <c r="B448" s="60" t="s">
        <v>244</v>
      </c>
      <c r="C448" s="306" t="s">
        <v>245</v>
      </c>
      <c r="D448" s="306"/>
      <c r="E448" s="306"/>
      <c r="F448" s="306"/>
      <c r="G448" s="306"/>
      <c r="H448" s="306"/>
      <c r="I448" s="306"/>
      <c r="J448" s="306"/>
      <c r="K448" s="306"/>
      <c r="L448" s="306"/>
      <c r="M448" s="306"/>
      <c r="N448" s="307"/>
      <c r="AF448" s="46"/>
      <c r="AG448" s="47"/>
      <c r="AH448" s="47"/>
      <c r="AJ448" s="58" t="s">
        <v>245</v>
      </c>
      <c r="AN448" s="47"/>
      <c r="AQ448" s="47"/>
      <c r="AS448" s="47"/>
    </row>
    <row r="449" spans="1:45" s="10" customFormat="1" ht="15" x14ac:dyDescent="0.25">
      <c r="A449" s="61"/>
      <c r="B449" s="60" t="s">
        <v>1</v>
      </c>
      <c r="C449" s="308" t="s">
        <v>246</v>
      </c>
      <c r="D449" s="308"/>
      <c r="E449" s="308"/>
      <c r="F449" s="62"/>
      <c r="G449" s="63"/>
      <c r="H449" s="63"/>
      <c r="I449" s="63"/>
      <c r="J449" s="64">
        <v>729</v>
      </c>
      <c r="K449" s="65">
        <v>1.1499999999999999</v>
      </c>
      <c r="L449" s="64">
        <v>108.99</v>
      </c>
      <c r="M449" s="65">
        <v>44.77</v>
      </c>
      <c r="N449" s="84">
        <v>4879.4799999999996</v>
      </c>
      <c r="AF449" s="46"/>
      <c r="AG449" s="47"/>
      <c r="AH449" s="47"/>
      <c r="AK449" s="58" t="s">
        <v>246</v>
      </c>
      <c r="AN449" s="47"/>
      <c r="AQ449" s="47"/>
      <c r="AS449" s="47"/>
    </row>
    <row r="450" spans="1:45" s="10" customFormat="1" ht="15" x14ac:dyDescent="0.25">
      <c r="A450" s="68"/>
      <c r="B450" s="60"/>
      <c r="C450" s="308" t="s">
        <v>249</v>
      </c>
      <c r="D450" s="308"/>
      <c r="E450" s="308"/>
      <c r="F450" s="62" t="s">
        <v>250</v>
      </c>
      <c r="G450" s="72">
        <v>97.2</v>
      </c>
      <c r="H450" s="65">
        <v>1.1499999999999999</v>
      </c>
      <c r="I450" s="83">
        <v>14.5314</v>
      </c>
      <c r="J450" s="70"/>
      <c r="K450" s="63"/>
      <c r="L450" s="70"/>
      <c r="M450" s="63"/>
      <c r="N450" s="71"/>
      <c r="AF450" s="46"/>
      <c r="AG450" s="47"/>
      <c r="AH450" s="47"/>
      <c r="AL450" s="58" t="s">
        <v>249</v>
      </c>
      <c r="AN450" s="47"/>
      <c r="AQ450" s="47"/>
      <c r="AS450" s="47"/>
    </row>
    <row r="451" spans="1:45" s="10" customFormat="1" ht="15" x14ac:dyDescent="0.25">
      <c r="A451" s="61"/>
      <c r="B451" s="60"/>
      <c r="C451" s="318" t="s">
        <v>252</v>
      </c>
      <c r="D451" s="318"/>
      <c r="E451" s="318"/>
      <c r="F451" s="73"/>
      <c r="G451" s="74"/>
      <c r="H451" s="74"/>
      <c r="I451" s="74"/>
      <c r="J451" s="76">
        <v>729</v>
      </c>
      <c r="K451" s="74"/>
      <c r="L451" s="76">
        <v>108.99</v>
      </c>
      <c r="M451" s="74"/>
      <c r="N451" s="77">
        <v>4879.4799999999996</v>
      </c>
      <c r="AF451" s="46"/>
      <c r="AG451" s="47"/>
      <c r="AH451" s="47"/>
      <c r="AM451" s="58" t="s">
        <v>252</v>
      </c>
      <c r="AN451" s="47"/>
      <c r="AQ451" s="47"/>
      <c r="AS451" s="47"/>
    </row>
    <row r="452" spans="1:45" s="10" customFormat="1" ht="15" x14ac:dyDescent="0.25">
      <c r="A452" s="68"/>
      <c r="B452" s="60"/>
      <c r="C452" s="308" t="s">
        <v>253</v>
      </c>
      <c r="D452" s="308"/>
      <c r="E452" s="308"/>
      <c r="F452" s="62"/>
      <c r="G452" s="63"/>
      <c r="H452" s="63"/>
      <c r="I452" s="63"/>
      <c r="J452" s="70"/>
      <c r="K452" s="63"/>
      <c r="L452" s="64">
        <v>108.99</v>
      </c>
      <c r="M452" s="63"/>
      <c r="N452" s="84">
        <v>4879.4799999999996</v>
      </c>
      <c r="AF452" s="46"/>
      <c r="AG452" s="47"/>
      <c r="AH452" s="47"/>
      <c r="AL452" s="58" t="s">
        <v>253</v>
      </c>
      <c r="AN452" s="47"/>
      <c r="AQ452" s="47"/>
      <c r="AS452" s="47"/>
    </row>
    <row r="453" spans="1:45" s="10" customFormat="1" ht="23.25" x14ac:dyDescent="0.25">
      <c r="A453" s="68"/>
      <c r="B453" s="60" t="s">
        <v>268</v>
      </c>
      <c r="C453" s="308" t="s">
        <v>269</v>
      </c>
      <c r="D453" s="308"/>
      <c r="E453" s="308"/>
      <c r="F453" s="62" t="s">
        <v>256</v>
      </c>
      <c r="G453" s="78">
        <v>89</v>
      </c>
      <c r="H453" s="63"/>
      <c r="I453" s="78">
        <v>89</v>
      </c>
      <c r="J453" s="70"/>
      <c r="K453" s="63"/>
      <c r="L453" s="64">
        <v>97</v>
      </c>
      <c r="M453" s="63"/>
      <c r="N453" s="84">
        <v>4342.74</v>
      </c>
      <c r="AF453" s="46"/>
      <c r="AG453" s="47"/>
      <c r="AH453" s="47"/>
      <c r="AL453" s="58" t="s">
        <v>269</v>
      </c>
      <c r="AN453" s="47"/>
      <c r="AQ453" s="47"/>
      <c r="AS453" s="47"/>
    </row>
    <row r="454" spans="1:45" s="10" customFormat="1" ht="45" x14ac:dyDescent="0.25">
      <c r="A454" s="68"/>
      <c r="B454" s="60" t="s">
        <v>270</v>
      </c>
      <c r="C454" s="308" t="s">
        <v>271</v>
      </c>
      <c r="D454" s="308"/>
      <c r="E454" s="308"/>
      <c r="F454" s="62" t="s">
        <v>256</v>
      </c>
      <c r="G454" s="78">
        <v>40</v>
      </c>
      <c r="H454" s="65">
        <v>0.85</v>
      </c>
      <c r="I454" s="78">
        <v>34</v>
      </c>
      <c r="J454" s="70"/>
      <c r="K454" s="63"/>
      <c r="L454" s="64">
        <v>37.06</v>
      </c>
      <c r="M454" s="63"/>
      <c r="N454" s="84">
        <v>1659.02</v>
      </c>
      <c r="AF454" s="46"/>
      <c r="AG454" s="47"/>
      <c r="AH454" s="47"/>
      <c r="AL454" s="58" t="s">
        <v>271</v>
      </c>
      <c r="AN454" s="47"/>
      <c r="AQ454" s="47"/>
      <c r="AS454" s="47"/>
    </row>
    <row r="455" spans="1:45" s="10" customFormat="1" ht="15" x14ac:dyDescent="0.25">
      <c r="A455" s="79"/>
      <c r="B455" s="80"/>
      <c r="C455" s="316" t="s">
        <v>259</v>
      </c>
      <c r="D455" s="316"/>
      <c r="E455" s="316"/>
      <c r="F455" s="50"/>
      <c r="G455" s="51"/>
      <c r="H455" s="51"/>
      <c r="I455" s="51"/>
      <c r="J455" s="54"/>
      <c r="K455" s="51"/>
      <c r="L455" s="81">
        <v>243.05</v>
      </c>
      <c r="M455" s="74"/>
      <c r="N455" s="82">
        <v>10881.24</v>
      </c>
      <c r="AF455" s="46"/>
      <c r="AG455" s="47"/>
      <c r="AH455" s="47"/>
      <c r="AN455" s="47" t="s">
        <v>259</v>
      </c>
      <c r="AQ455" s="47"/>
      <c r="AS455" s="47"/>
    </row>
    <row r="456" spans="1:45" s="10" customFormat="1" ht="34.5" x14ac:dyDescent="0.25">
      <c r="A456" s="48" t="s">
        <v>57</v>
      </c>
      <c r="B456" s="49" t="s">
        <v>173</v>
      </c>
      <c r="C456" s="316" t="s">
        <v>174</v>
      </c>
      <c r="D456" s="316"/>
      <c r="E456" s="316"/>
      <c r="F456" s="50" t="s">
        <v>2</v>
      </c>
      <c r="G456" s="51">
        <v>0.33</v>
      </c>
      <c r="H456" s="52">
        <v>1</v>
      </c>
      <c r="I456" s="87">
        <v>0.33</v>
      </c>
      <c r="J456" s="54"/>
      <c r="K456" s="51"/>
      <c r="L456" s="54"/>
      <c r="M456" s="51"/>
      <c r="N456" s="55"/>
      <c r="AF456" s="46"/>
      <c r="AG456" s="47"/>
      <c r="AH456" s="47" t="s">
        <v>174</v>
      </c>
      <c r="AN456" s="47"/>
      <c r="AQ456" s="47"/>
      <c r="AS456" s="47"/>
    </row>
    <row r="457" spans="1:45" s="10" customFormat="1" ht="15" x14ac:dyDescent="0.25">
      <c r="A457" s="56"/>
      <c r="B457" s="57"/>
      <c r="C457" s="308" t="s">
        <v>343</v>
      </c>
      <c r="D457" s="308"/>
      <c r="E457" s="308"/>
      <c r="F457" s="308"/>
      <c r="G457" s="308"/>
      <c r="H457" s="308"/>
      <c r="I457" s="308"/>
      <c r="J457" s="308"/>
      <c r="K457" s="308"/>
      <c r="L457" s="308"/>
      <c r="M457" s="308"/>
      <c r="N457" s="317"/>
      <c r="AF457" s="46"/>
      <c r="AG457" s="47"/>
      <c r="AH457" s="47"/>
      <c r="AI457" s="58" t="s">
        <v>343</v>
      </c>
      <c r="AN457" s="47"/>
      <c r="AQ457" s="47"/>
      <c r="AS457" s="47"/>
    </row>
    <row r="458" spans="1:45" s="10" customFormat="1" ht="68.25" x14ac:dyDescent="0.25">
      <c r="A458" s="59"/>
      <c r="B458" s="60" t="s">
        <v>244</v>
      </c>
      <c r="C458" s="306" t="s">
        <v>245</v>
      </c>
      <c r="D458" s="306"/>
      <c r="E458" s="306"/>
      <c r="F458" s="306"/>
      <c r="G458" s="306"/>
      <c r="H458" s="306"/>
      <c r="I458" s="306"/>
      <c r="J458" s="306"/>
      <c r="K458" s="306"/>
      <c r="L458" s="306"/>
      <c r="M458" s="306"/>
      <c r="N458" s="307"/>
      <c r="AF458" s="46"/>
      <c r="AG458" s="47"/>
      <c r="AH458" s="47"/>
      <c r="AJ458" s="58" t="s">
        <v>245</v>
      </c>
      <c r="AN458" s="47"/>
      <c r="AQ458" s="47"/>
      <c r="AS458" s="47"/>
    </row>
    <row r="459" spans="1:45" s="10" customFormat="1" ht="15" x14ac:dyDescent="0.25">
      <c r="A459" s="61"/>
      <c r="B459" s="60" t="s">
        <v>1</v>
      </c>
      <c r="C459" s="308" t="s">
        <v>246</v>
      </c>
      <c r="D459" s="308"/>
      <c r="E459" s="308"/>
      <c r="F459" s="62"/>
      <c r="G459" s="63"/>
      <c r="H459" s="63"/>
      <c r="I459" s="63"/>
      <c r="J459" s="67">
        <v>2533.37</v>
      </c>
      <c r="K459" s="65">
        <v>1.1499999999999999</v>
      </c>
      <c r="L459" s="64">
        <v>961.41</v>
      </c>
      <c r="M459" s="65">
        <v>44.77</v>
      </c>
      <c r="N459" s="84">
        <v>43042.33</v>
      </c>
      <c r="AF459" s="46"/>
      <c r="AG459" s="47"/>
      <c r="AH459" s="47"/>
      <c r="AK459" s="58" t="s">
        <v>246</v>
      </c>
      <c r="AN459" s="47"/>
      <c r="AQ459" s="47"/>
      <c r="AS459" s="47"/>
    </row>
    <row r="460" spans="1:45" s="10" customFormat="1" ht="15" x14ac:dyDescent="0.25">
      <c r="A460" s="61"/>
      <c r="B460" s="60" t="s">
        <v>3</v>
      </c>
      <c r="C460" s="308" t="s">
        <v>247</v>
      </c>
      <c r="D460" s="308"/>
      <c r="E460" s="308"/>
      <c r="F460" s="62"/>
      <c r="G460" s="63"/>
      <c r="H460" s="63"/>
      <c r="I460" s="63"/>
      <c r="J460" s="67">
        <v>3691.69</v>
      </c>
      <c r="K460" s="65">
        <v>1.1499999999999999</v>
      </c>
      <c r="L460" s="67">
        <v>1401</v>
      </c>
      <c r="M460" s="65">
        <v>13.24</v>
      </c>
      <c r="N460" s="84">
        <v>18549.240000000002</v>
      </c>
      <c r="AF460" s="46"/>
      <c r="AG460" s="47"/>
      <c r="AH460" s="47"/>
      <c r="AK460" s="58" t="s">
        <v>247</v>
      </c>
      <c r="AN460" s="47"/>
      <c r="AQ460" s="47"/>
      <c r="AS460" s="47"/>
    </row>
    <row r="461" spans="1:45" s="10" customFormat="1" ht="15" x14ac:dyDescent="0.25">
      <c r="A461" s="61"/>
      <c r="B461" s="60" t="s">
        <v>5</v>
      </c>
      <c r="C461" s="308" t="s">
        <v>248</v>
      </c>
      <c r="D461" s="308"/>
      <c r="E461" s="308"/>
      <c r="F461" s="62"/>
      <c r="G461" s="63"/>
      <c r="H461" s="63"/>
      <c r="I461" s="63"/>
      <c r="J461" s="64">
        <v>236.45</v>
      </c>
      <c r="K461" s="65">
        <v>1.1499999999999999</v>
      </c>
      <c r="L461" s="64">
        <v>89.73</v>
      </c>
      <c r="M461" s="65">
        <v>44.77</v>
      </c>
      <c r="N461" s="84">
        <v>4017.21</v>
      </c>
      <c r="AF461" s="46"/>
      <c r="AG461" s="47"/>
      <c r="AH461" s="47"/>
      <c r="AK461" s="58" t="s">
        <v>248</v>
      </c>
      <c r="AN461" s="47"/>
      <c r="AQ461" s="47"/>
      <c r="AS461" s="47"/>
    </row>
    <row r="462" spans="1:45" s="10" customFormat="1" ht="15" x14ac:dyDescent="0.25">
      <c r="A462" s="61"/>
      <c r="B462" s="60" t="s">
        <v>6</v>
      </c>
      <c r="C462" s="308" t="s">
        <v>263</v>
      </c>
      <c r="D462" s="308"/>
      <c r="E462" s="308"/>
      <c r="F462" s="62"/>
      <c r="G462" s="63"/>
      <c r="H462" s="63"/>
      <c r="I462" s="63"/>
      <c r="J462" s="67">
        <v>3155.09</v>
      </c>
      <c r="K462" s="63"/>
      <c r="L462" s="67">
        <v>1041.18</v>
      </c>
      <c r="M462" s="65">
        <v>8.16</v>
      </c>
      <c r="N462" s="84">
        <v>8496.0300000000007</v>
      </c>
      <c r="AF462" s="46"/>
      <c r="AG462" s="47"/>
      <c r="AH462" s="47"/>
      <c r="AK462" s="58" t="s">
        <v>263</v>
      </c>
      <c r="AN462" s="47"/>
      <c r="AQ462" s="47"/>
      <c r="AS462" s="47"/>
    </row>
    <row r="463" spans="1:45" s="10" customFormat="1" ht="15" x14ac:dyDescent="0.25">
      <c r="A463" s="68"/>
      <c r="B463" s="60"/>
      <c r="C463" s="308" t="s">
        <v>249</v>
      </c>
      <c r="D463" s="308"/>
      <c r="E463" s="308"/>
      <c r="F463" s="62" t="s">
        <v>250</v>
      </c>
      <c r="G463" s="65">
        <v>266.39</v>
      </c>
      <c r="H463" s="65">
        <v>1.1499999999999999</v>
      </c>
      <c r="I463" s="69">
        <v>101.095005</v>
      </c>
      <c r="J463" s="70"/>
      <c r="K463" s="63"/>
      <c r="L463" s="70"/>
      <c r="M463" s="63"/>
      <c r="N463" s="71"/>
      <c r="AF463" s="46"/>
      <c r="AG463" s="47"/>
      <c r="AH463" s="47"/>
      <c r="AL463" s="58" t="s">
        <v>249</v>
      </c>
      <c r="AN463" s="47"/>
      <c r="AQ463" s="47"/>
      <c r="AS463" s="47"/>
    </row>
    <row r="464" spans="1:45" s="10" customFormat="1" ht="15" x14ac:dyDescent="0.25">
      <c r="A464" s="68"/>
      <c r="B464" s="60"/>
      <c r="C464" s="308" t="s">
        <v>251</v>
      </c>
      <c r="D464" s="308"/>
      <c r="E464" s="308"/>
      <c r="F464" s="62" t="s">
        <v>250</v>
      </c>
      <c r="G464" s="72">
        <v>17.600000000000001</v>
      </c>
      <c r="H464" s="65">
        <v>1.1499999999999999</v>
      </c>
      <c r="I464" s="83">
        <v>6.6791999999999998</v>
      </c>
      <c r="J464" s="70"/>
      <c r="K464" s="63"/>
      <c r="L464" s="70"/>
      <c r="M464" s="63"/>
      <c r="N464" s="71"/>
      <c r="AF464" s="46"/>
      <c r="AG464" s="47"/>
      <c r="AH464" s="47"/>
      <c r="AL464" s="58" t="s">
        <v>251</v>
      </c>
      <c r="AN464" s="47"/>
      <c r="AQ464" s="47"/>
      <c r="AS464" s="47"/>
    </row>
    <row r="465" spans="1:45" s="10" customFormat="1" ht="15" x14ac:dyDescent="0.25">
      <c r="A465" s="61"/>
      <c r="B465" s="60"/>
      <c r="C465" s="318" t="s">
        <v>252</v>
      </c>
      <c r="D465" s="318"/>
      <c r="E465" s="318"/>
      <c r="F465" s="73"/>
      <c r="G465" s="74"/>
      <c r="H465" s="74"/>
      <c r="I465" s="74"/>
      <c r="J465" s="75">
        <v>9380.15</v>
      </c>
      <c r="K465" s="74"/>
      <c r="L465" s="75">
        <v>3403.59</v>
      </c>
      <c r="M465" s="74"/>
      <c r="N465" s="77">
        <v>70087.600000000006</v>
      </c>
      <c r="AF465" s="46"/>
      <c r="AG465" s="47"/>
      <c r="AH465" s="47"/>
      <c r="AM465" s="58" t="s">
        <v>252</v>
      </c>
      <c r="AN465" s="47"/>
      <c r="AQ465" s="47"/>
      <c r="AS465" s="47"/>
    </row>
    <row r="466" spans="1:45" s="10" customFormat="1" ht="15" x14ac:dyDescent="0.25">
      <c r="A466" s="68"/>
      <c r="B466" s="60"/>
      <c r="C466" s="308" t="s">
        <v>253</v>
      </c>
      <c r="D466" s="308"/>
      <c r="E466" s="308"/>
      <c r="F466" s="62"/>
      <c r="G466" s="63"/>
      <c r="H466" s="63"/>
      <c r="I466" s="63"/>
      <c r="J466" s="70"/>
      <c r="K466" s="63"/>
      <c r="L466" s="67">
        <v>1051.1400000000001</v>
      </c>
      <c r="M466" s="63"/>
      <c r="N466" s="84">
        <v>47059.54</v>
      </c>
      <c r="AF466" s="46"/>
      <c r="AG466" s="47"/>
      <c r="AH466" s="47"/>
      <c r="AL466" s="58" t="s">
        <v>253</v>
      </c>
      <c r="AN466" s="47"/>
      <c r="AQ466" s="47"/>
      <c r="AS466" s="47"/>
    </row>
    <row r="467" spans="1:45" s="10" customFormat="1" ht="23.25" x14ac:dyDescent="0.25">
      <c r="A467" s="68"/>
      <c r="B467" s="60" t="s">
        <v>288</v>
      </c>
      <c r="C467" s="308" t="s">
        <v>289</v>
      </c>
      <c r="D467" s="308"/>
      <c r="E467" s="308"/>
      <c r="F467" s="62" t="s">
        <v>256</v>
      </c>
      <c r="G467" s="78">
        <v>117</v>
      </c>
      <c r="H467" s="63"/>
      <c r="I467" s="78">
        <v>117</v>
      </c>
      <c r="J467" s="70"/>
      <c r="K467" s="63"/>
      <c r="L467" s="67">
        <v>1229.83</v>
      </c>
      <c r="M467" s="63"/>
      <c r="N467" s="84">
        <v>55059.66</v>
      </c>
      <c r="AF467" s="46"/>
      <c r="AG467" s="47"/>
      <c r="AH467" s="47"/>
      <c r="AL467" s="58" t="s">
        <v>289</v>
      </c>
      <c r="AN467" s="47"/>
      <c r="AQ467" s="47"/>
      <c r="AS467" s="47"/>
    </row>
    <row r="468" spans="1:45" s="10" customFormat="1" ht="45" x14ac:dyDescent="0.25">
      <c r="A468" s="68"/>
      <c r="B468" s="60" t="s">
        <v>290</v>
      </c>
      <c r="C468" s="308" t="s">
        <v>291</v>
      </c>
      <c r="D468" s="308"/>
      <c r="E468" s="308"/>
      <c r="F468" s="62" t="s">
        <v>256</v>
      </c>
      <c r="G468" s="78">
        <v>74</v>
      </c>
      <c r="H468" s="65">
        <v>0.85</v>
      </c>
      <c r="I468" s="72">
        <v>62.9</v>
      </c>
      <c r="J468" s="70"/>
      <c r="K468" s="63"/>
      <c r="L468" s="64">
        <v>661.17</v>
      </c>
      <c r="M468" s="63"/>
      <c r="N468" s="84">
        <v>29600.45</v>
      </c>
      <c r="AF468" s="46"/>
      <c r="AG468" s="47"/>
      <c r="AH468" s="47"/>
      <c r="AL468" s="58" t="s">
        <v>291</v>
      </c>
      <c r="AN468" s="47"/>
      <c r="AQ468" s="47"/>
      <c r="AS468" s="47"/>
    </row>
    <row r="469" spans="1:45" s="10" customFormat="1" ht="15" x14ac:dyDescent="0.25">
      <c r="A469" s="79"/>
      <c r="B469" s="80"/>
      <c r="C469" s="316" t="s">
        <v>259</v>
      </c>
      <c r="D469" s="316"/>
      <c r="E469" s="316"/>
      <c r="F469" s="50"/>
      <c r="G469" s="51"/>
      <c r="H469" s="51"/>
      <c r="I469" s="51"/>
      <c r="J469" s="54"/>
      <c r="K469" s="51"/>
      <c r="L469" s="89">
        <v>5294.59</v>
      </c>
      <c r="M469" s="74"/>
      <c r="N469" s="82">
        <v>154747.71</v>
      </c>
      <c r="AF469" s="46"/>
      <c r="AG469" s="47"/>
      <c r="AH469" s="47"/>
      <c r="AN469" s="47" t="s">
        <v>259</v>
      </c>
      <c r="AQ469" s="47"/>
      <c r="AS469" s="47"/>
    </row>
    <row r="470" spans="1:45" s="10" customFormat="1" ht="23.25" x14ac:dyDescent="0.25">
      <c r="A470" s="48" t="s">
        <v>58</v>
      </c>
      <c r="B470" s="49" t="s">
        <v>175</v>
      </c>
      <c r="C470" s="316" t="s">
        <v>176</v>
      </c>
      <c r="D470" s="316"/>
      <c r="E470" s="316"/>
      <c r="F470" s="50" t="s">
        <v>13</v>
      </c>
      <c r="G470" s="51">
        <v>-0.33</v>
      </c>
      <c r="H470" s="52">
        <v>1</v>
      </c>
      <c r="I470" s="87">
        <v>-0.33</v>
      </c>
      <c r="J470" s="81">
        <v>976.56</v>
      </c>
      <c r="K470" s="51"/>
      <c r="L470" s="81">
        <v>-322.26</v>
      </c>
      <c r="M470" s="87">
        <v>8.16</v>
      </c>
      <c r="N470" s="82">
        <v>-2629.64</v>
      </c>
      <c r="AF470" s="46"/>
      <c r="AG470" s="47"/>
      <c r="AH470" s="47" t="s">
        <v>176</v>
      </c>
      <c r="AN470" s="47"/>
      <c r="AQ470" s="47"/>
      <c r="AS470" s="47"/>
    </row>
    <row r="471" spans="1:45" s="10" customFormat="1" ht="15" x14ac:dyDescent="0.25">
      <c r="A471" s="79"/>
      <c r="B471" s="80"/>
      <c r="C471" s="308" t="s">
        <v>344</v>
      </c>
      <c r="D471" s="308"/>
      <c r="E471" s="308"/>
      <c r="F471" s="308"/>
      <c r="G471" s="308"/>
      <c r="H471" s="308"/>
      <c r="I471" s="308"/>
      <c r="J471" s="308"/>
      <c r="K471" s="308"/>
      <c r="L471" s="308"/>
      <c r="M471" s="308"/>
      <c r="N471" s="317"/>
      <c r="AF471" s="46"/>
      <c r="AG471" s="47"/>
      <c r="AH471" s="47"/>
      <c r="AN471" s="47"/>
      <c r="AO471" s="58" t="s">
        <v>344</v>
      </c>
      <c r="AQ471" s="47"/>
      <c r="AS471" s="47"/>
    </row>
    <row r="472" spans="1:45" s="10" customFormat="1" ht="15" x14ac:dyDescent="0.25">
      <c r="A472" s="79"/>
      <c r="B472" s="80"/>
      <c r="C472" s="316" t="s">
        <v>259</v>
      </c>
      <c r="D472" s="316"/>
      <c r="E472" s="316"/>
      <c r="F472" s="50"/>
      <c r="G472" s="51"/>
      <c r="H472" s="51"/>
      <c r="I472" s="51"/>
      <c r="J472" s="54"/>
      <c r="K472" s="51"/>
      <c r="L472" s="81">
        <v>-322.26</v>
      </c>
      <c r="M472" s="74"/>
      <c r="N472" s="82">
        <v>-2629.64</v>
      </c>
      <c r="AF472" s="46"/>
      <c r="AG472" s="47"/>
      <c r="AH472" s="47"/>
      <c r="AN472" s="47" t="s">
        <v>259</v>
      </c>
      <c r="AQ472" s="47"/>
      <c r="AS472" s="47"/>
    </row>
    <row r="473" spans="1:45" s="10" customFormat="1" ht="34.5" x14ac:dyDescent="0.25">
      <c r="A473" s="48" t="s">
        <v>59</v>
      </c>
      <c r="B473" s="49" t="s">
        <v>177</v>
      </c>
      <c r="C473" s="316" t="s">
        <v>178</v>
      </c>
      <c r="D473" s="316"/>
      <c r="E473" s="316"/>
      <c r="F473" s="50" t="s">
        <v>49</v>
      </c>
      <c r="G473" s="51">
        <v>6</v>
      </c>
      <c r="H473" s="52">
        <v>1</v>
      </c>
      <c r="I473" s="52">
        <v>6</v>
      </c>
      <c r="J473" s="81">
        <v>551.73</v>
      </c>
      <c r="K473" s="51"/>
      <c r="L473" s="89">
        <v>3310.38</v>
      </c>
      <c r="M473" s="87">
        <v>8.16</v>
      </c>
      <c r="N473" s="82">
        <v>27012.7</v>
      </c>
      <c r="AF473" s="46"/>
      <c r="AG473" s="47"/>
      <c r="AH473" s="47" t="s">
        <v>178</v>
      </c>
      <c r="AN473" s="47"/>
      <c r="AQ473" s="47"/>
      <c r="AS473" s="47"/>
    </row>
    <row r="474" spans="1:45" s="10" customFormat="1" ht="15" x14ac:dyDescent="0.25">
      <c r="A474" s="79"/>
      <c r="B474" s="80"/>
      <c r="C474" s="308" t="s">
        <v>344</v>
      </c>
      <c r="D474" s="308"/>
      <c r="E474" s="308"/>
      <c r="F474" s="308"/>
      <c r="G474" s="308"/>
      <c r="H474" s="308"/>
      <c r="I474" s="308"/>
      <c r="J474" s="308"/>
      <c r="K474" s="308"/>
      <c r="L474" s="308"/>
      <c r="M474" s="308"/>
      <c r="N474" s="317"/>
      <c r="AF474" s="46"/>
      <c r="AG474" s="47"/>
      <c r="AH474" s="47"/>
      <c r="AN474" s="47"/>
      <c r="AO474" s="58" t="s">
        <v>344</v>
      </c>
      <c r="AQ474" s="47"/>
      <c r="AS474" s="47"/>
    </row>
    <row r="475" spans="1:45" s="10" customFormat="1" ht="15" x14ac:dyDescent="0.25">
      <c r="A475" s="79"/>
      <c r="B475" s="80"/>
      <c r="C475" s="316" t="s">
        <v>259</v>
      </c>
      <c r="D475" s="316"/>
      <c r="E475" s="316"/>
      <c r="F475" s="50"/>
      <c r="G475" s="51"/>
      <c r="H475" s="51"/>
      <c r="I475" s="51"/>
      <c r="J475" s="54"/>
      <c r="K475" s="51"/>
      <c r="L475" s="89">
        <v>3310.38</v>
      </c>
      <c r="M475" s="74"/>
      <c r="N475" s="82">
        <v>27012.7</v>
      </c>
      <c r="AF475" s="46"/>
      <c r="AG475" s="47"/>
      <c r="AH475" s="47"/>
      <c r="AN475" s="47" t="s">
        <v>259</v>
      </c>
      <c r="AQ475" s="47"/>
      <c r="AS475" s="47"/>
    </row>
    <row r="476" spans="1:45" s="10" customFormat="1" ht="45.75" x14ac:dyDescent="0.25">
      <c r="A476" s="48" t="s">
        <v>60</v>
      </c>
      <c r="B476" s="49" t="s">
        <v>117</v>
      </c>
      <c r="C476" s="316" t="s">
        <v>118</v>
      </c>
      <c r="D476" s="316"/>
      <c r="E476" s="316"/>
      <c r="F476" s="50" t="s">
        <v>80</v>
      </c>
      <c r="G476" s="51">
        <v>33.33</v>
      </c>
      <c r="H476" s="52">
        <v>1</v>
      </c>
      <c r="I476" s="87">
        <v>33.33</v>
      </c>
      <c r="J476" s="81">
        <v>542.29999999999995</v>
      </c>
      <c r="K476" s="51"/>
      <c r="L476" s="89">
        <v>18074.86</v>
      </c>
      <c r="M476" s="87">
        <v>8.16</v>
      </c>
      <c r="N476" s="82">
        <v>147490.85999999999</v>
      </c>
      <c r="AF476" s="46"/>
      <c r="AG476" s="47"/>
      <c r="AH476" s="47" t="s">
        <v>118</v>
      </c>
      <c r="AN476" s="47"/>
      <c r="AQ476" s="47"/>
      <c r="AS476" s="47"/>
    </row>
    <row r="477" spans="1:45" s="10" customFormat="1" ht="15" x14ac:dyDescent="0.25">
      <c r="A477" s="79"/>
      <c r="B477" s="80"/>
      <c r="C477" s="308" t="s">
        <v>276</v>
      </c>
      <c r="D477" s="308"/>
      <c r="E477" s="308"/>
      <c r="F477" s="308"/>
      <c r="G477" s="308"/>
      <c r="H477" s="308"/>
      <c r="I477" s="308"/>
      <c r="J477" s="308"/>
      <c r="K477" s="308"/>
      <c r="L477" s="308"/>
      <c r="M477" s="308"/>
      <c r="N477" s="317"/>
      <c r="AF477" s="46"/>
      <c r="AG477" s="47"/>
      <c r="AH477" s="47"/>
      <c r="AN477" s="47"/>
      <c r="AO477" s="58" t="s">
        <v>276</v>
      </c>
      <c r="AQ477" s="47"/>
      <c r="AS477" s="47"/>
    </row>
    <row r="478" spans="1:45" s="10" customFormat="1" ht="15" x14ac:dyDescent="0.25">
      <c r="A478" s="79"/>
      <c r="B478" s="80"/>
      <c r="C478" s="316" t="s">
        <v>259</v>
      </c>
      <c r="D478" s="316"/>
      <c r="E478" s="316"/>
      <c r="F478" s="50"/>
      <c r="G478" s="51"/>
      <c r="H478" s="51"/>
      <c r="I478" s="51"/>
      <c r="J478" s="54"/>
      <c r="K478" s="51"/>
      <c r="L478" s="89">
        <v>18074.86</v>
      </c>
      <c r="M478" s="74"/>
      <c r="N478" s="82">
        <v>147490.85999999999</v>
      </c>
      <c r="AF478" s="46"/>
      <c r="AG478" s="47"/>
      <c r="AH478" s="47"/>
      <c r="AN478" s="47" t="s">
        <v>259</v>
      </c>
      <c r="AQ478" s="47"/>
      <c r="AS478" s="47"/>
    </row>
    <row r="479" spans="1:45" s="10" customFormat="1" ht="15" x14ac:dyDescent="0.25">
      <c r="A479" s="48" t="s">
        <v>61</v>
      </c>
      <c r="B479" s="49" t="s">
        <v>113</v>
      </c>
      <c r="C479" s="316" t="s">
        <v>122</v>
      </c>
      <c r="D479" s="316"/>
      <c r="E479" s="316"/>
      <c r="F479" s="50" t="s">
        <v>114</v>
      </c>
      <c r="G479" s="51">
        <v>66</v>
      </c>
      <c r="H479" s="52">
        <v>1</v>
      </c>
      <c r="I479" s="52">
        <v>66</v>
      </c>
      <c r="J479" s="54"/>
      <c r="K479" s="51"/>
      <c r="L479" s="54"/>
      <c r="M479" s="51"/>
      <c r="N479" s="55"/>
      <c r="AF479" s="46"/>
      <c r="AG479" s="47"/>
      <c r="AH479" s="47" t="s">
        <v>122</v>
      </c>
      <c r="AN479" s="47"/>
      <c r="AQ479" s="47"/>
      <c r="AS479" s="47"/>
    </row>
    <row r="480" spans="1:45" s="10" customFormat="1" ht="15" x14ac:dyDescent="0.25">
      <c r="A480" s="56"/>
      <c r="B480" s="57"/>
      <c r="C480" s="308" t="s">
        <v>345</v>
      </c>
      <c r="D480" s="308"/>
      <c r="E480" s="308"/>
      <c r="F480" s="308"/>
      <c r="G480" s="308"/>
      <c r="H480" s="308"/>
      <c r="I480" s="308"/>
      <c r="J480" s="308"/>
      <c r="K480" s="308"/>
      <c r="L480" s="308"/>
      <c r="M480" s="308"/>
      <c r="N480" s="317"/>
      <c r="AF480" s="46"/>
      <c r="AG480" s="47"/>
      <c r="AH480" s="47"/>
      <c r="AI480" s="58" t="s">
        <v>345</v>
      </c>
      <c r="AN480" s="47"/>
      <c r="AQ480" s="47"/>
      <c r="AS480" s="47"/>
    </row>
    <row r="481" spans="1:45" s="10" customFormat="1" ht="68.25" x14ac:dyDescent="0.25">
      <c r="A481" s="59"/>
      <c r="B481" s="60" t="s">
        <v>244</v>
      </c>
      <c r="C481" s="306" t="s">
        <v>245</v>
      </c>
      <c r="D481" s="306"/>
      <c r="E481" s="306"/>
      <c r="F481" s="306"/>
      <c r="G481" s="306"/>
      <c r="H481" s="306"/>
      <c r="I481" s="306"/>
      <c r="J481" s="306"/>
      <c r="K481" s="306"/>
      <c r="L481" s="306"/>
      <c r="M481" s="306"/>
      <c r="N481" s="307"/>
      <c r="AF481" s="46"/>
      <c r="AG481" s="47"/>
      <c r="AH481" s="47"/>
      <c r="AJ481" s="58" t="s">
        <v>245</v>
      </c>
      <c r="AN481" s="47"/>
      <c r="AQ481" s="47"/>
      <c r="AS481" s="47"/>
    </row>
    <row r="482" spans="1:45" s="10" customFormat="1" ht="15" x14ac:dyDescent="0.25">
      <c r="A482" s="61"/>
      <c r="B482" s="60" t="s">
        <v>1</v>
      </c>
      <c r="C482" s="308" t="s">
        <v>246</v>
      </c>
      <c r="D482" s="308"/>
      <c r="E482" s="308"/>
      <c r="F482" s="62"/>
      <c r="G482" s="63"/>
      <c r="H482" s="63"/>
      <c r="I482" s="63"/>
      <c r="J482" s="64">
        <v>3.05</v>
      </c>
      <c r="K482" s="65">
        <v>1.1499999999999999</v>
      </c>
      <c r="L482" s="64">
        <v>231.5</v>
      </c>
      <c r="M482" s="65">
        <v>44.77</v>
      </c>
      <c r="N482" s="84">
        <v>10364.26</v>
      </c>
      <c r="AF482" s="46"/>
      <c r="AG482" s="47"/>
      <c r="AH482" s="47"/>
      <c r="AK482" s="58" t="s">
        <v>246</v>
      </c>
      <c r="AN482" s="47"/>
      <c r="AQ482" s="47"/>
      <c r="AS482" s="47"/>
    </row>
    <row r="483" spans="1:45" s="10" customFormat="1" ht="15" x14ac:dyDescent="0.25">
      <c r="A483" s="68"/>
      <c r="B483" s="60"/>
      <c r="C483" s="308" t="s">
        <v>249</v>
      </c>
      <c r="D483" s="308"/>
      <c r="E483" s="308"/>
      <c r="F483" s="62" t="s">
        <v>250</v>
      </c>
      <c r="G483" s="65">
        <v>0.34</v>
      </c>
      <c r="H483" s="65">
        <v>1.1499999999999999</v>
      </c>
      <c r="I483" s="86">
        <v>25.806000000000001</v>
      </c>
      <c r="J483" s="70"/>
      <c r="K483" s="63"/>
      <c r="L483" s="70"/>
      <c r="M483" s="63"/>
      <c r="N483" s="71"/>
      <c r="AF483" s="46"/>
      <c r="AG483" s="47"/>
      <c r="AH483" s="47"/>
      <c r="AL483" s="58" t="s">
        <v>249</v>
      </c>
      <c r="AN483" s="47"/>
      <c r="AQ483" s="47"/>
      <c r="AS483" s="47"/>
    </row>
    <row r="484" spans="1:45" s="10" customFormat="1" ht="15" x14ac:dyDescent="0.25">
      <c r="A484" s="61"/>
      <c r="B484" s="60"/>
      <c r="C484" s="318" t="s">
        <v>252</v>
      </c>
      <c r="D484" s="318"/>
      <c r="E484" s="318"/>
      <c r="F484" s="73"/>
      <c r="G484" s="74"/>
      <c r="H484" s="74"/>
      <c r="I484" s="74"/>
      <c r="J484" s="76">
        <v>3.05</v>
      </c>
      <c r="K484" s="74"/>
      <c r="L484" s="76">
        <v>231.5</v>
      </c>
      <c r="M484" s="74"/>
      <c r="N484" s="77">
        <v>10364.26</v>
      </c>
      <c r="AF484" s="46"/>
      <c r="AG484" s="47"/>
      <c r="AH484" s="47"/>
      <c r="AM484" s="58" t="s">
        <v>252</v>
      </c>
      <c r="AN484" s="47"/>
      <c r="AQ484" s="47"/>
      <c r="AS484" s="47"/>
    </row>
    <row r="485" spans="1:45" s="10" customFormat="1" ht="15" x14ac:dyDescent="0.25">
      <c r="A485" s="68"/>
      <c r="B485" s="60"/>
      <c r="C485" s="308" t="s">
        <v>253</v>
      </c>
      <c r="D485" s="308"/>
      <c r="E485" s="308"/>
      <c r="F485" s="62"/>
      <c r="G485" s="63"/>
      <c r="H485" s="63"/>
      <c r="I485" s="63"/>
      <c r="J485" s="70"/>
      <c r="K485" s="63"/>
      <c r="L485" s="64">
        <v>231.5</v>
      </c>
      <c r="M485" s="63"/>
      <c r="N485" s="84">
        <v>10364.26</v>
      </c>
      <c r="AF485" s="46"/>
      <c r="AG485" s="47"/>
      <c r="AH485" s="47"/>
      <c r="AL485" s="58" t="s">
        <v>253</v>
      </c>
      <c r="AN485" s="47"/>
      <c r="AQ485" s="47"/>
      <c r="AS485" s="47"/>
    </row>
    <row r="486" spans="1:45" s="10" customFormat="1" ht="22.5" x14ac:dyDescent="0.25">
      <c r="A486" s="68"/>
      <c r="B486" s="60" t="s">
        <v>346</v>
      </c>
      <c r="C486" s="308" t="s">
        <v>347</v>
      </c>
      <c r="D486" s="308"/>
      <c r="E486" s="308"/>
      <c r="F486" s="62" t="s">
        <v>256</v>
      </c>
      <c r="G486" s="78">
        <v>93</v>
      </c>
      <c r="H486" s="63"/>
      <c r="I486" s="78">
        <v>93</v>
      </c>
      <c r="J486" s="70"/>
      <c r="K486" s="63"/>
      <c r="L486" s="64">
        <v>215.3</v>
      </c>
      <c r="M486" s="63"/>
      <c r="N486" s="84">
        <v>9638.76</v>
      </c>
      <c r="AF486" s="46"/>
      <c r="AG486" s="47"/>
      <c r="AH486" s="47"/>
      <c r="AL486" s="58" t="s">
        <v>347</v>
      </c>
      <c r="AN486" s="47"/>
      <c r="AQ486" s="47"/>
      <c r="AS486" s="47"/>
    </row>
    <row r="487" spans="1:45" s="10" customFormat="1" ht="45" x14ac:dyDescent="0.25">
      <c r="A487" s="68"/>
      <c r="B487" s="60" t="s">
        <v>348</v>
      </c>
      <c r="C487" s="308" t="s">
        <v>349</v>
      </c>
      <c r="D487" s="308"/>
      <c r="E487" s="308"/>
      <c r="F487" s="62" t="s">
        <v>256</v>
      </c>
      <c r="G487" s="78">
        <v>62</v>
      </c>
      <c r="H487" s="65">
        <v>0.85</v>
      </c>
      <c r="I487" s="72">
        <v>52.7</v>
      </c>
      <c r="J487" s="70"/>
      <c r="K487" s="63"/>
      <c r="L487" s="64">
        <v>122</v>
      </c>
      <c r="M487" s="63"/>
      <c r="N487" s="84">
        <v>5461.97</v>
      </c>
      <c r="AF487" s="46"/>
      <c r="AG487" s="47"/>
      <c r="AH487" s="47"/>
      <c r="AL487" s="58" t="s">
        <v>349</v>
      </c>
      <c r="AN487" s="47"/>
      <c r="AQ487" s="47"/>
      <c r="AS487" s="47"/>
    </row>
    <row r="488" spans="1:45" s="10" customFormat="1" ht="15" x14ac:dyDescent="0.25">
      <c r="A488" s="79"/>
      <c r="B488" s="80"/>
      <c r="C488" s="316" t="s">
        <v>259</v>
      </c>
      <c r="D488" s="316"/>
      <c r="E488" s="316"/>
      <c r="F488" s="50"/>
      <c r="G488" s="51"/>
      <c r="H488" s="51"/>
      <c r="I488" s="51"/>
      <c r="J488" s="54"/>
      <c r="K488" s="51"/>
      <c r="L488" s="81">
        <v>568.79999999999995</v>
      </c>
      <c r="M488" s="74"/>
      <c r="N488" s="82">
        <v>25464.99</v>
      </c>
      <c r="AF488" s="46"/>
      <c r="AG488" s="47"/>
      <c r="AH488" s="47"/>
      <c r="AN488" s="47" t="s">
        <v>259</v>
      </c>
      <c r="AQ488" s="47"/>
      <c r="AS488" s="47"/>
    </row>
    <row r="489" spans="1:45" s="10" customFormat="1" ht="45.75" x14ac:dyDescent="0.25">
      <c r="A489" s="48" t="s">
        <v>62</v>
      </c>
      <c r="B489" s="49" t="s">
        <v>179</v>
      </c>
      <c r="C489" s="316" t="s">
        <v>180</v>
      </c>
      <c r="D489" s="316"/>
      <c r="E489" s="316"/>
      <c r="F489" s="50" t="s">
        <v>101</v>
      </c>
      <c r="G489" s="51">
        <v>3.3000000000000002E-2</v>
      </c>
      <c r="H489" s="52">
        <v>1</v>
      </c>
      <c r="I489" s="53">
        <v>3.3000000000000002E-2</v>
      </c>
      <c r="J489" s="54"/>
      <c r="K489" s="51"/>
      <c r="L489" s="54"/>
      <c r="M489" s="51"/>
      <c r="N489" s="55"/>
      <c r="AF489" s="46"/>
      <c r="AG489" s="47"/>
      <c r="AH489" s="47" t="s">
        <v>180</v>
      </c>
      <c r="AN489" s="47"/>
      <c r="AQ489" s="47"/>
      <c r="AS489" s="47"/>
    </row>
    <row r="490" spans="1:45" s="10" customFormat="1" ht="15" x14ac:dyDescent="0.25">
      <c r="A490" s="56"/>
      <c r="B490" s="57"/>
      <c r="C490" s="308" t="s">
        <v>350</v>
      </c>
      <c r="D490" s="308"/>
      <c r="E490" s="308"/>
      <c r="F490" s="308"/>
      <c r="G490" s="308"/>
      <c r="H490" s="308"/>
      <c r="I490" s="308"/>
      <c r="J490" s="308"/>
      <c r="K490" s="308"/>
      <c r="L490" s="308"/>
      <c r="M490" s="308"/>
      <c r="N490" s="317"/>
      <c r="AF490" s="46"/>
      <c r="AG490" s="47"/>
      <c r="AH490" s="47"/>
      <c r="AI490" s="58" t="s">
        <v>350</v>
      </c>
      <c r="AN490" s="47"/>
      <c r="AQ490" s="47"/>
      <c r="AS490" s="47"/>
    </row>
    <row r="491" spans="1:45" s="10" customFormat="1" ht="68.25" x14ac:dyDescent="0.25">
      <c r="A491" s="59"/>
      <c r="B491" s="60" t="s">
        <v>244</v>
      </c>
      <c r="C491" s="306" t="s">
        <v>245</v>
      </c>
      <c r="D491" s="306"/>
      <c r="E491" s="306"/>
      <c r="F491" s="306"/>
      <c r="G491" s="306"/>
      <c r="H491" s="306"/>
      <c r="I491" s="306"/>
      <c r="J491" s="306"/>
      <c r="K491" s="306"/>
      <c r="L491" s="306"/>
      <c r="M491" s="306"/>
      <c r="N491" s="307"/>
      <c r="AF491" s="46"/>
      <c r="AG491" s="47"/>
      <c r="AH491" s="47"/>
      <c r="AJ491" s="58" t="s">
        <v>245</v>
      </c>
      <c r="AN491" s="47"/>
      <c r="AQ491" s="47"/>
      <c r="AS491" s="47"/>
    </row>
    <row r="492" spans="1:45" s="10" customFormat="1" ht="15" x14ac:dyDescent="0.25">
      <c r="A492" s="61"/>
      <c r="B492" s="60" t="s">
        <v>1</v>
      </c>
      <c r="C492" s="308" t="s">
        <v>246</v>
      </c>
      <c r="D492" s="308"/>
      <c r="E492" s="308"/>
      <c r="F492" s="62"/>
      <c r="G492" s="63"/>
      <c r="H492" s="63"/>
      <c r="I492" s="63"/>
      <c r="J492" s="67">
        <v>3418.72</v>
      </c>
      <c r="K492" s="65">
        <v>1.1499999999999999</v>
      </c>
      <c r="L492" s="64">
        <v>129.74</v>
      </c>
      <c r="M492" s="65">
        <v>44.77</v>
      </c>
      <c r="N492" s="84">
        <v>5808.46</v>
      </c>
      <c r="AF492" s="46"/>
      <c r="AG492" s="47"/>
      <c r="AH492" s="47"/>
      <c r="AK492" s="58" t="s">
        <v>246</v>
      </c>
      <c r="AN492" s="47"/>
      <c r="AQ492" s="47"/>
      <c r="AS492" s="47"/>
    </row>
    <row r="493" spans="1:45" s="10" customFormat="1" ht="15" x14ac:dyDescent="0.25">
      <c r="A493" s="61"/>
      <c r="B493" s="60" t="s">
        <v>3</v>
      </c>
      <c r="C493" s="308" t="s">
        <v>247</v>
      </c>
      <c r="D493" s="308"/>
      <c r="E493" s="308"/>
      <c r="F493" s="62"/>
      <c r="G493" s="63"/>
      <c r="H493" s="63"/>
      <c r="I493" s="63"/>
      <c r="J493" s="67">
        <v>23357.8</v>
      </c>
      <c r="K493" s="65">
        <v>1.1499999999999999</v>
      </c>
      <c r="L493" s="64">
        <v>886.43</v>
      </c>
      <c r="M493" s="65">
        <v>13.24</v>
      </c>
      <c r="N493" s="84">
        <v>11736.33</v>
      </c>
      <c r="AF493" s="46"/>
      <c r="AG493" s="47"/>
      <c r="AH493" s="47"/>
      <c r="AK493" s="58" t="s">
        <v>247</v>
      </c>
      <c r="AN493" s="47"/>
      <c r="AQ493" s="47"/>
      <c r="AS493" s="47"/>
    </row>
    <row r="494" spans="1:45" s="10" customFormat="1" ht="15" x14ac:dyDescent="0.25">
      <c r="A494" s="61"/>
      <c r="B494" s="60" t="s">
        <v>5</v>
      </c>
      <c r="C494" s="308" t="s">
        <v>248</v>
      </c>
      <c r="D494" s="308"/>
      <c r="E494" s="308"/>
      <c r="F494" s="62"/>
      <c r="G494" s="63"/>
      <c r="H494" s="63"/>
      <c r="I494" s="63"/>
      <c r="J494" s="67">
        <v>1851.05</v>
      </c>
      <c r="K494" s="65">
        <v>1.1499999999999999</v>
      </c>
      <c r="L494" s="64">
        <v>70.25</v>
      </c>
      <c r="M494" s="65">
        <v>44.77</v>
      </c>
      <c r="N494" s="84">
        <v>3145.09</v>
      </c>
      <c r="AF494" s="46"/>
      <c r="AG494" s="47"/>
      <c r="AH494" s="47"/>
      <c r="AK494" s="58" t="s">
        <v>248</v>
      </c>
      <c r="AN494" s="47"/>
      <c r="AQ494" s="47"/>
      <c r="AS494" s="47"/>
    </row>
    <row r="495" spans="1:45" s="10" customFormat="1" ht="15" x14ac:dyDescent="0.25">
      <c r="A495" s="61"/>
      <c r="B495" s="60" t="s">
        <v>6</v>
      </c>
      <c r="C495" s="308" t="s">
        <v>263</v>
      </c>
      <c r="D495" s="308"/>
      <c r="E495" s="308"/>
      <c r="F495" s="62"/>
      <c r="G495" s="63"/>
      <c r="H495" s="63"/>
      <c r="I495" s="63"/>
      <c r="J495" s="67">
        <v>15659.71</v>
      </c>
      <c r="K495" s="63"/>
      <c r="L495" s="64">
        <v>516.77</v>
      </c>
      <c r="M495" s="65">
        <v>8.16</v>
      </c>
      <c r="N495" s="84">
        <v>4216.84</v>
      </c>
      <c r="AF495" s="46"/>
      <c r="AG495" s="47"/>
      <c r="AH495" s="47"/>
      <c r="AK495" s="58" t="s">
        <v>263</v>
      </c>
      <c r="AN495" s="47"/>
      <c r="AQ495" s="47"/>
      <c r="AS495" s="47"/>
    </row>
    <row r="496" spans="1:45" s="10" customFormat="1" ht="15" x14ac:dyDescent="0.25">
      <c r="A496" s="68"/>
      <c r="B496" s="60"/>
      <c r="C496" s="308" t="s">
        <v>249</v>
      </c>
      <c r="D496" s="308"/>
      <c r="E496" s="308"/>
      <c r="F496" s="62" t="s">
        <v>250</v>
      </c>
      <c r="G496" s="78">
        <v>368</v>
      </c>
      <c r="H496" s="65">
        <v>1.1499999999999999</v>
      </c>
      <c r="I496" s="83">
        <v>13.9656</v>
      </c>
      <c r="J496" s="70"/>
      <c r="K496" s="63"/>
      <c r="L496" s="70"/>
      <c r="M496" s="63"/>
      <c r="N496" s="71"/>
      <c r="AF496" s="46"/>
      <c r="AG496" s="47"/>
      <c r="AH496" s="47"/>
      <c r="AL496" s="58" t="s">
        <v>249</v>
      </c>
      <c r="AN496" s="47"/>
      <c r="AQ496" s="47"/>
      <c r="AS496" s="47"/>
    </row>
    <row r="497" spans="1:45" s="10" customFormat="1" ht="15" x14ac:dyDescent="0.25">
      <c r="A497" s="68"/>
      <c r="B497" s="60"/>
      <c r="C497" s="308" t="s">
        <v>251</v>
      </c>
      <c r="D497" s="308"/>
      <c r="E497" s="308"/>
      <c r="F497" s="62" t="s">
        <v>250</v>
      </c>
      <c r="G497" s="72">
        <v>130.4</v>
      </c>
      <c r="H497" s="65">
        <v>1.1499999999999999</v>
      </c>
      <c r="I497" s="91">
        <v>4.9486800000000004</v>
      </c>
      <c r="J497" s="70"/>
      <c r="K497" s="63"/>
      <c r="L497" s="70"/>
      <c r="M497" s="63"/>
      <c r="N497" s="71"/>
      <c r="AF497" s="46"/>
      <c r="AG497" s="47"/>
      <c r="AH497" s="47"/>
      <c r="AL497" s="58" t="s">
        <v>251</v>
      </c>
      <c r="AN497" s="47"/>
      <c r="AQ497" s="47"/>
      <c r="AS497" s="47"/>
    </row>
    <row r="498" spans="1:45" s="10" customFormat="1" ht="15" x14ac:dyDescent="0.25">
      <c r="A498" s="61"/>
      <c r="B498" s="60"/>
      <c r="C498" s="318" t="s">
        <v>252</v>
      </c>
      <c r="D498" s="318"/>
      <c r="E498" s="318"/>
      <c r="F498" s="73"/>
      <c r="G498" s="74"/>
      <c r="H498" s="74"/>
      <c r="I498" s="74"/>
      <c r="J498" s="75">
        <v>42436.23</v>
      </c>
      <c r="K498" s="74"/>
      <c r="L498" s="75">
        <v>1532.94</v>
      </c>
      <c r="M498" s="74"/>
      <c r="N498" s="77">
        <v>21761.63</v>
      </c>
      <c r="AF498" s="46"/>
      <c r="AG498" s="47"/>
      <c r="AH498" s="47"/>
      <c r="AM498" s="58" t="s">
        <v>252</v>
      </c>
      <c r="AN498" s="47"/>
      <c r="AQ498" s="47"/>
      <c r="AS498" s="47"/>
    </row>
    <row r="499" spans="1:45" s="10" customFormat="1" ht="15" x14ac:dyDescent="0.25">
      <c r="A499" s="68"/>
      <c r="B499" s="60"/>
      <c r="C499" s="308" t="s">
        <v>253</v>
      </c>
      <c r="D499" s="308"/>
      <c r="E499" s="308"/>
      <c r="F499" s="62"/>
      <c r="G499" s="63"/>
      <c r="H499" s="63"/>
      <c r="I499" s="63"/>
      <c r="J499" s="70"/>
      <c r="K499" s="63"/>
      <c r="L499" s="64">
        <v>199.99</v>
      </c>
      <c r="M499" s="63"/>
      <c r="N499" s="84">
        <v>8953.5499999999993</v>
      </c>
      <c r="AF499" s="46"/>
      <c r="AG499" s="47"/>
      <c r="AH499" s="47"/>
      <c r="AL499" s="58" t="s">
        <v>253</v>
      </c>
      <c r="AN499" s="47"/>
      <c r="AQ499" s="47"/>
      <c r="AS499" s="47"/>
    </row>
    <row r="500" spans="1:45" s="10" customFormat="1" ht="23.25" x14ac:dyDescent="0.25">
      <c r="A500" s="68"/>
      <c r="B500" s="60" t="s">
        <v>288</v>
      </c>
      <c r="C500" s="308" t="s">
        <v>289</v>
      </c>
      <c r="D500" s="308"/>
      <c r="E500" s="308"/>
      <c r="F500" s="62" t="s">
        <v>256</v>
      </c>
      <c r="G500" s="78">
        <v>117</v>
      </c>
      <c r="H500" s="63"/>
      <c r="I500" s="78">
        <v>117</v>
      </c>
      <c r="J500" s="70"/>
      <c r="K500" s="63"/>
      <c r="L500" s="64">
        <v>233.99</v>
      </c>
      <c r="M500" s="63"/>
      <c r="N500" s="84">
        <v>10475.65</v>
      </c>
      <c r="AF500" s="46"/>
      <c r="AG500" s="47"/>
      <c r="AH500" s="47"/>
      <c r="AL500" s="58" t="s">
        <v>289</v>
      </c>
      <c r="AN500" s="47"/>
      <c r="AQ500" s="47"/>
      <c r="AS500" s="47"/>
    </row>
    <row r="501" spans="1:45" s="10" customFormat="1" ht="45" x14ac:dyDescent="0.25">
      <c r="A501" s="68"/>
      <c r="B501" s="60" t="s">
        <v>290</v>
      </c>
      <c r="C501" s="308" t="s">
        <v>291</v>
      </c>
      <c r="D501" s="308"/>
      <c r="E501" s="308"/>
      <c r="F501" s="62" t="s">
        <v>256</v>
      </c>
      <c r="G501" s="78">
        <v>74</v>
      </c>
      <c r="H501" s="65">
        <v>0.85</v>
      </c>
      <c r="I501" s="72">
        <v>62.9</v>
      </c>
      <c r="J501" s="70"/>
      <c r="K501" s="63"/>
      <c r="L501" s="64">
        <v>125.79</v>
      </c>
      <c r="M501" s="63"/>
      <c r="N501" s="84">
        <v>5631.78</v>
      </c>
      <c r="AF501" s="46"/>
      <c r="AG501" s="47"/>
      <c r="AH501" s="47"/>
      <c r="AL501" s="58" t="s">
        <v>291</v>
      </c>
      <c r="AN501" s="47"/>
      <c r="AQ501" s="47"/>
      <c r="AS501" s="47"/>
    </row>
    <row r="502" spans="1:45" s="10" customFormat="1" ht="15" x14ac:dyDescent="0.25">
      <c r="A502" s="79"/>
      <c r="B502" s="80"/>
      <c r="C502" s="316" t="s">
        <v>259</v>
      </c>
      <c r="D502" s="316"/>
      <c r="E502" s="316"/>
      <c r="F502" s="50"/>
      <c r="G502" s="51"/>
      <c r="H502" s="51"/>
      <c r="I502" s="51"/>
      <c r="J502" s="54"/>
      <c r="K502" s="51"/>
      <c r="L502" s="89">
        <v>1892.72</v>
      </c>
      <c r="M502" s="74"/>
      <c r="N502" s="82">
        <v>37869.06</v>
      </c>
      <c r="AF502" s="46"/>
      <c r="AG502" s="47"/>
      <c r="AH502" s="47"/>
      <c r="AN502" s="47" t="s">
        <v>259</v>
      </c>
      <c r="AQ502" s="47"/>
      <c r="AS502" s="47"/>
    </row>
    <row r="503" spans="1:45" s="10" customFormat="1" ht="57" x14ac:dyDescent="0.25">
      <c r="A503" s="48" t="s">
        <v>63</v>
      </c>
      <c r="B503" s="49" t="s">
        <v>181</v>
      </c>
      <c r="C503" s="316" t="s">
        <v>182</v>
      </c>
      <c r="D503" s="316"/>
      <c r="E503" s="316"/>
      <c r="F503" s="50" t="s">
        <v>101</v>
      </c>
      <c r="G503" s="51">
        <v>3.3000000000000002E-2</v>
      </c>
      <c r="H503" s="52">
        <v>1</v>
      </c>
      <c r="I503" s="53">
        <v>3.3000000000000002E-2</v>
      </c>
      <c r="J503" s="54"/>
      <c r="K503" s="51"/>
      <c r="L503" s="54"/>
      <c r="M503" s="51"/>
      <c r="N503" s="55"/>
      <c r="AF503" s="46"/>
      <c r="AG503" s="47"/>
      <c r="AH503" s="47" t="s">
        <v>182</v>
      </c>
      <c r="AN503" s="47"/>
      <c r="AQ503" s="47"/>
      <c r="AS503" s="47"/>
    </row>
    <row r="504" spans="1:45" s="10" customFormat="1" ht="15" x14ac:dyDescent="0.25">
      <c r="A504" s="56"/>
      <c r="B504" s="57"/>
      <c r="C504" s="308" t="s">
        <v>350</v>
      </c>
      <c r="D504" s="308"/>
      <c r="E504" s="308"/>
      <c r="F504" s="308"/>
      <c r="G504" s="308"/>
      <c r="H504" s="308"/>
      <c r="I504" s="308"/>
      <c r="J504" s="308"/>
      <c r="K504" s="308"/>
      <c r="L504" s="308"/>
      <c r="M504" s="308"/>
      <c r="N504" s="317"/>
      <c r="AF504" s="46"/>
      <c r="AG504" s="47"/>
      <c r="AH504" s="47"/>
      <c r="AI504" s="58" t="s">
        <v>350</v>
      </c>
      <c r="AN504" s="47"/>
      <c r="AQ504" s="47"/>
      <c r="AS504" s="47"/>
    </row>
    <row r="505" spans="1:45" s="10" customFormat="1" ht="68.25" x14ac:dyDescent="0.25">
      <c r="A505" s="59"/>
      <c r="B505" s="60" t="s">
        <v>244</v>
      </c>
      <c r="C505" s="306" t="s">
        <v>245</v>
      </c>
      <c r="D505" s="306"/>
      <c r="E505" s="306"/>
      <c r="F505" s="306"/>
      <c r="G505" s="306"/>
      <c r="H505" s="306"/>
      <c r="I505" s="306"/>
      <c r="J505" s="306"/>
      <c r="K505" s="306"/>
      <c r="L505" s="306"/>
      <c r="M505" s="306"/>
      <c r="N505" s="307"/>
      <c r="AF505" s="46"/>
      <c r="AG505" s="47"/>
      <c r="AH505" s="47"/>
      <c r="AJ505" s="58" t="s">
        <v>245</v>
      </c>
      <c r="AN505" s="47"/>
      <c r="AQ505" s="47"/>
      <c r="AS505" s="47"/>
    </row>
    <row r="506" spans="1:45" s="10" customFormat="1" ht="15" x14ac:dyDescent="0.25">
      <c r="A506" s="61"/>
      <c r="B506" s="60" t="s">
        <v>1</v>
      </c>
      <c r="C506" s="308" t="s">
        <v>246</v>
      </c>
      <c r="D506" s="308"/>
      <c r="E506" s="308"/>
      <c r="F506" s="62"/>
      <c r="G506" s="63"/>
      <c r="H506" s="63"/>
      <c r="I506" s="63"/>
      <c r="J506" s="67">
        <v>1047.55</v>
      </c>
      <c r="K506" s="65">
        <v>1.1499999999999999</v>
      </c>
      <c r="L506" s="64">
        <v>39.75</v>
      </c>
      <c r="M506" s="65">
        <v>44.77</v>
      </c>
      <c r="N506" s="84">
        <v>1779.61</v>
      </c>
      <c r="AF506" s="46"/>
      <c r="AG506" s="47"/>
      <c r="AH506" s="47"/>
      <c r="AK506" s="58" t="s">
        <v>246</v>
      </c>
      <c r="AN506" s="47"/>
      <c r="AQ506" s="47"/>
      <c r="AS506" s="47"/>
    </row>
    <row r="507" spans="1:45" s="10" customFormat="1" ht="15" x14ac:dyDescent="0.25">
      <c r="A507" s="61"/>
      <c r="B507" s="60" t="s">
        <v>3</v>
      </c>
      <c r="C507" s="308" t="s">
        <v>247</v>
      </c>
      <c r="D507" s="308"/>
      <c r="E507" s="308"/>
      <c r="F507" s="62"/>
      <c r="G507" s="63"/>
      <c r="H507" s="63"/>
      <c r="I507" s="63"/>
      <c r="J507" s="67">
        <v>1752.67</v>
      </c>
      <c r="K507" s="65">
        <v>1.1499999999999999</v>
      </c>
      <c r="L507" s="64">
        <v>66.510000000000005</v>
      </c>
      <c r="M507" s="65">
        <v>13.24</v>
      </c>
      <c r="N507" s="66">
        <v>880.59</v>
      </c>
      <c r="AF507" s="46"/>
      <c r="AG507" s="47"/>
      <c r="AH507" s="47"/>
      <c r="AK507" s="58" t="s">
        <v>247</v>
      </c>
      <c r="AN507" s="47"/>
      <c r="AQ507" s="47"/>
      <c r="AS507" s="47"/>
    </row>
    <row r="508" spans="1:45" s="10" customFormat="1" ht="15" x14ac:dyDescent="0.25">
      <c r="A508" s="61"/>
      <c r="B508" s="60" t="s">
        <v>5</v>
      </c>
      <c r="C508" s="308" t="s">
        <v>248</v>
      </c>
      <c r="D508" s="308"/>
      <c r="E508" s="308"/>
      <c r="F508" s="62"/>
      <c r="G508" s="63"/>
      <c r="H508" s="63"/>
      <c r="I508" s="63"/>
      <c r="J508" s="64">
        <v>216.43</v>
      </c>
      <c r="K508" s="65">
        <v>1.1499999999999999</v>
      </c>
      <c r="L508" s="64">
        <v>8.2100000000000009</v>
      </c>
      <c r="M508" s="65">
        <v>44.77</v>
      </c>
      <c r="N508" s="66">
        <v>367.56</v>
      </c>
      <c r="AF508" s="46"/>
      <c r="AG508" s="47"/>
      <c r="AH508" s="47"/>
      <c r="AK508" s="58" t="s">
        <v>248</v>
      </c>
      <c r="AN508" s="47"/>
      <c r="AQ508" s="47"/>
      <c r="AS508" s="47"/>
    </row>
    <row r="509" spans="1:45" s="10" customFormat="1" ht="15" x14ac:dyDescent="0.25">
      <c r="A509" s="61"/>
      <c r="B509" s="60" t="s">
        <v>6</v>
      </c>
      <c r="C509" s="308" t="s">
        <v>263</v>
      </c>
      <c r="D509" s="308"/>
      <c r="E509" s="308"/>
      <c r="F509" s="62"/>
      <c r="G509" s="63"/>
      <c r="H509" s="63"/>
      <c r="I509" s="63"/>
      <c r="J509" s="67">
        <v>1570.54</v>
      </c>
      <c r="K509" s="63"/>
      <c r="L509" s="64">
        <v>51.83</v>
      </c>
      <c r="M509" s="65">
        <v>8.16</v>
      </c>
      <c r="N509" s="66">
        <v>422.93</v>
      </c>
      <c r="AF509" s="46"/>
      <c r="AG509" s="47"/>
      <c r="AH509" s="47"/>
      <c r="AK509" s="58" t="s">
        <v>263</v>
      </c>
      <c r="AN509" s="47"/>
      <c r="AQ509" s="47"/>
      <c r="AS509" s="47"/>
    </row>
    <row r="510" spans="1:45" s="10" customFormat="1" ht="15" x14ac:dyDescent="0.25">
      <c r="A510" s="68"/>
      <c r="B510" s="60"/>
      <c r="C510" s="308" t="s">
        <v>249</v>
      </c>
      <c r="D510" s="308"/>
      <c r="E510" s="308"/>
      <c r="F510" s="62" t="s">
        <v>250</v>
      </c>
      <c r="G510" s="72">
        <v>105.6</v>
      </c>
      <c r="H510" s="65">
        <v>1.1499999999999999</v>
      </c>
      <c r="I510" s="91">
        <v>4.0075200000000004</v>
      </c>
      <c r="J510" s="70"/>
      <c r="K510" s="63"/>
      <c r="L510" s="70"/>
      <c r="M510" s="63"/>
      <c r="N510" s="71"/>
      <c r="AF510" s="46"/>
      <c r="AG510" s="47"/>
      <c r="AH510" s="47"/>
      <c r="AL510" s="58" t="s">
        <v>249</v>
      </c>
      <c r="AN510" s="47"/>
      <c r="AQ510" s="47"/>
      <c r="AS510" s="47"/>
    </row>
    <row r="511" spans="1:45" s="10" customFormat="1" ht="15" x14ac:dyDescent="0.25">
      <c r="A511" s="68"/>
      <c r="B511" s="60"/>
      <c r="C511" s="308" t="s">
        <v>251</v>
      </c>
      <c r="D511" s="308"/>
      <c r="E511" s="308"/>
      <c r="F511" s="62" t="s">
        <v>250</v>
      </c>
      <c r="G511" s="65">
        <v>16.920000000000002</v>
      </c>
      <c r="H511" s="65">
        <v>1.1499999999999999</v>
      </c>
      <c r="I511" s="69">
        <v>0.64211399999999996</v>
      </c>
      <c r="J511" s="70"/>
      <c r="K511" s="63"/>
      <c r="L511" s="70"/>
      <c r="M511" s="63"/>
      <c r="N511" s="71"/>
      <c r="AF511" s="46"/>
      <c r="AG511" s="47"/>
      <c r="AH511" s="47"/>
      <c r="AL511" s="58" t="s">
        <v>251</v>
      </c>
      <c r="AN511" s="47"/>
      <c r="AQ511" s="47"/>
      <c r="AS511" s="47"/>
    </row>
    <row r="512" spans="1:45" s="10" customFormat="1" ht="15" x14ac:dyDescent="0.25">
      <c r="A512" s="61"/>
      <c r="B512" s="60"/>
      <c r="C512" s="318" t="s">
        <v>252</v>
      </c>
      <c r="D512" s="318"/>
      <c r="E512" s="318"/>
      <c r="F512" s="73"/>
      <c r="G512" s="74"/>
      <c r="H512" s="74"/>
      <c r="I512" s="74"/>
      <c r="J512" s="75">
        <v>4370.76</v>
      </c>
      <c r="K512" s="74"/>
      <c r="L512" s="76">
        <v>158.09</v>
      </c>
      <c r="M512" s="74"/>
      <c r="N512" s="77">
        <v>3083.13</v>
      </c>
      <c r="AF512" s="46"/>
      <c r="AG512" s="47"/>
      <c r="AH512" s="47"/>
      <c r="AM512" s="58" t="s">
        <v>252</v>
      </c>
      <c r="AN512" s="47"/>
      <c r="AQ512" s="47"/>
      <c r="AS512" s="47"/>
    </row>
    <row r="513" spans="1:45" s="10" customFormat="1" ht="15" x14ac:dyDescent="0.25">
      <c r="A513" s="68"/>
      <c r="B513" s="60"/>
      <c r="C513" s="308" t="s">
        <v>253</v>
      </c>
      <c r="D513" s="308"/>
      <c r="E513" s="308"/>
      <c r="F513" s="62"/>
      <c r="G513" s="63"/>
      <c r="H513" s="63"/>
      <c r="I513" s="63"/>
      <c r="J513" s="70"/>
      <c r="K513" s="63"/>
      <c r="L513" s="64">
        <v>47.96</v>
      </c>
      <c r="M513" s="63"/>
      <c r="N513" s="84">
        <v>2147.17</v>
      </c>
      <c r="AF513" s="46"/>
      <c r="AG513" s="47"/>
      <c r="AH513" s="47"/>
      <c r="AL513" s="58" t="s">
        <v>253</v>
      </c>
      <c r="AN513" s="47"/>
      <c r="AQ513" s="47"/>
      <c r="AS513" s="47"/>
    </row>
    <row r="514" spans="1:45" s="10" customFormat="1" ht="23.25" x14ac:dyDescent="0.25">
      <c r="A514" s="68"/>
      <c r="B514" s="60" t="s">
        <v>288</v>
      </c>
      <c r="C514" s="308" t="s">
        <v>289</v>
      </c>
      <c r="D514" s="308"/>
      <c r="E514" s="308"/>
      <c r="F514" s="62" t="s">
        <v>256</v>
      </c>
      <c r="G514" s="78">
        <v>117</v>
      </c>
      <c r="H514" s="63"/>
      <c r="I514" s="78">
        <v>117</v>
      </c>
      <c r="J514" s="70"/>
      <c r="K514" s="63"/>
      <c r="L514" s="64">
        <v>56.11</v>
      </c>
      <c r="M514" s="63"/>
      <c r="N514" s="84">
        <v>2512.19</v>
      </c>
      <c r="AF514" s="46"/>
      <c r="AG514" s="47"/>
      <c r="AH514" s="47"/>
      <c r="AL514" s="58" t="s">
        <v>289</v>
      </c>
      <c r="AN514" s="47"/>
      <c r="AQ514" s="47"/>
      <c r="AS514" s="47"/>
    </row>
    <row r="515" spans="1:45" s="10" customFormat="1" ht="45" x14ac:dyDescent="0.25">
      <c r="A515" s="68"/>
      <c r="B515" s="60" t="s">
        <v>290</v>
      </c>
      <c r="C515" s="308" t="s">
        <v>291</v>
      </c>
      <c r="D515" s="308"/>
      <c r="E515" s="308"/>
      <c r="F515" s="62" t="s">
        <v>256</v>
      </c>
      <c r="G515" s="78">
        <v>74</v>
      </c>
      <c r="H515" s="65">
        <v>0.85</v>
      </c>
      <c r="I515" s="72">
        <v>62.9</v>
      </c>
      <c r="J515" s="70"/>
      <c r="K515" s="63"/>
      <c r="L515" s="64">
        <v>30.17</v>
      </c>
      <c r="M515" s="63"/>
      <c r="N515" s="84">
        <v>1350.57</v>
      </c>
      <c r="AF515" s="46"/>
      <c r="AG515" s="47"/>
      <c r="AH515" s="47"/>
      <c r="AL515" s="58" t="s">
        <v>291</v>
      </c>
      <c r="AN515" s="47"/>
      <c r="AQ515" s="47"/>
      <c r="AS515" s="47"/>
    </row>
    <row r="516" spans="1:45" s="10" customFormat="1" ht="15" x14ac:dyDescent="0.25">
      <c r="A516" s="79"/>
      <c r="B516" s="80"/>
      <c r="C516" s="316" t="s">
        <v>259</v>
      </c>
      <c r="D516" s="316"/>
      <c r="E516" s="316"/>
      <c r="F516" s="50"/>
      <c r="G516" s="51"/>
      <c r="H516" s="51"/>
      <c r="I516" s="51"/>
      <c r="J516" s="54"/>
      <c r="K516" s="51"/>
      <c r="L516" s="81">
        <v>244.37</v>
      </c>
      <c r="M516" s="74"/>
      <c r="N516" s="82">
        <v>6945.89</v>
      </c>
      <c r="AF516" s="46"/>
      <c r="AG516" s="47"/>
      <c r="AH516" s="47"/>
      <c r="AN516" s="47" t="s">
        <v>259</v>
      </c>
      <c r="AQ516" s="47"/>
      <c r="AS516" s="47"/>
    </row>
    <row r="517" spans="1:45" s="10" customFormat="1" ht="15" x14ac:dyDescent="0.25">
      <c r="A517" s="48" t="s">
        <v>64</v>
      </c>
      <c r="B517" s="49" t="s">
        <v>183</v>
      </c>
      <c r="C517" s="316" t="s">
        <v>184</v>
      </c>
      <c r="D517" s="316"/>
      <c r="E517" s="316"/>
      <c r="F517" s="50" t="s">
        <v>43</v>
      </c>
      <c r="G517" s="51">
        <v>0.46794000000000002</v>
      </c>
      <c r="H517" s="52">
        <v>1</v>
      </c>
      <c r="I517" s="90">
        <v>0.46794000000000002</v>
      </c>
      <c r="J517" s="89">
        <v>43982.400000000001</v>
      </c>
      <c r="K517" s="51"/>
      <c r="L517" s="89">
        <v>20581.12</v>
      </c>
      <c r="M517" s="87">
        <v>8.16</v>
      </c>
      <c r="N517" s="82">
        <v>167941.94</v>
      </c>
      <c r="AF517" s="46"/>
      <c r="AG517" s="47"/>
      <c r="AH517" s="47" t="s">
        <v>184</v>
      </c>
      <c r="AN517" s="47"/>
      <c r="AQ517" s="47"/>
      <c r="AS517" s="47"/>
    </row>
    <row r="518" spans="1:45" s="10" customFormat="1" ht="15" x14ac:dyDescent="0.25">
      <c r="A518" s="79"/>
      <c r="B518" s="80"/>
      <c r="C518" s="308" t="s">
        <v>344</v>
      </c>
      <c r="D518" s="308"/>
      <c r="E518" s="308"/>
      <c r="F518" s="308"/>
      <c r="G518" s="308"/>
      <c r="H518" s="308"/>
      <c r="I518" s="308"/>
      <c r="J518" s="308"/>
      <c r="K518" s="308"/>
      <c r="L518" s="308"/>
      <c r="M518" s="308"/>
      <c r="N518" s="317"/>
      <c r="AF518" s="46"/>
      <c r="AG518" s="47"/>
      <c r="AH518" s="47"/>
      <c r="AN518" s="47"/>
      <c r="AO518" s="58" t="s">
        <v>344</v>
      </c>
      <c r="AQ518" s="47"/>
      <c r="AS518" s="47"/>
    </row>
    <row r="519" spans="1:45" s="10" customFormat="1" ht="15" x14ac:dyDescent="0.25">
      <c r="A519" s="56"/>
      <c r="B519" s="57"/>
      <c r="C519" s="308" t="s">
        <v>351</v>
      </c>
      <c r="D519" s="308"/>
      <c r="E519" s="308"/>
      <c r="F519" s="308"/>
      <c r="G519" s="308"/>
      <c r="H519" s="308"/>
      <c r="I519" s="308"/>
      <c r="J519" s="308"/>
      <c r="K519" s="308"/>
      <c r="L519" s="308"/>
      <c r="M519" s="308"/>
      <c r="N519" s="317"/>
      <c r="AF519" s="46"/>
      <c r="AG519" s="47"/>
      <c r="AH519" s="47"/>
      <c r="AI519" s="58" t="s">
        <v>351</v>
      </c>
      <c r="AN519" s="47"/>
      <c r="AQ519" s="47"/>
      <c r="AS519" s="47"/>
    </row>
    <row r="520" spans="1:45" s="10" customFormat="1" ht="15" x14ac:dyDescent="0.25">
      <c r="A520" s="79"/>
      <c r="B520" s="80"/>
      <c r="C520" s="316" t="s">
        <v>259</v>
      </c>
      <c r="D520" s="316"/>
      <c r="E520" s="316"/>
      <c r="F520" s="50"/>
      <c r="G520" s="51"/>
      <c r="H520" s="51"/>
      <c r="I520" s="51"/>
      <c r="J520" s="54"/>
      <c r="K520" s="51"/>
      <c r="L520" s="89">
        <v>20581.12</v>
      </c>
      <c r="M520" s="74"/>
      <c r="N520" s="82">
        <v>167941.94</v>
      </c>
      <c r="AF520" s="46"/>
      <c r="AG520" s="47"/>
      <c r="AH520" s="47"/>
      <c r="AN520" s="47" t="s">
        <v>259</v>
      </c>
      <c r="AQ520" s="47"/>
      <c r="AS520" s="47"/>
    </row>
    <row r="521" spans="1:45" s="10" customFormat="1" ht="34.5" x14ac:dyDescent="0.25">
      <c r="A521" s="48" t="s">
        <v>65</v>
      </c>
      <c r="B521" s="49" t="s">
        <v>185</v>
      </c>
      <c r="C521" s="316" t="s">
        <v>186</v>
      </c>
      <c r="D521" s="316"/>
      <c r="E521" s="316"/>
      <c r="F521" s="50" t="s">
        <v>13</v>
      </c>
      <c r="G521" s="51">
        <v>4</v>
      </c>
      <c r="H521" s="52">
        <v>1</v>
      </c>
      <c r="I521" s="52">
        <v>4</v>
      </c>
      <c r="J521" s="54"/>
      <c r="K521" s="51"/>
      <c r="L521" s="54"/>
      <c r="M521" s="51"/>
      <c r="N521" s="55"/>
      <c r="AF521" s="46"/>
      <c r="AG521" s="47"/>
      <c r="AH521" s="47" t="s">
        <v>186</v>
      </c>
      <c r="AN521" s="47"/>
      <c r="AQ521" s="47"/>
      <c r="AS521" s="47"/>
    </row>
    <row r="522" spans="1:45" s="10" customFormat="1" ht="68.25" x14ac:dyDescent="0.25">
      <c r="A522" s="59"/>
      <c r="B522" s="60" t="s">
        <v>244</v>
      </c>
      <c r="C522" s="306" t="s">
        <v>245</v>
      </c>
      <c r="D522" s="306"/>
      <c r="E522" s="306"/>
      <c r="F522" s="306"/>
      <c r="G522" s="306"/>
      <c r="H522" s="306"/>
      <c r="I522" s="306"/>
      <c r="J522" s="306"/>
      <c r="K522" s="306"/>
      <c r="L522" s="306"/>
      <c r="M522" s="306"/>
      <c r="N522" s="307"/>
      <c r="AF522" s="46"/>
      <c r="AG522" s="47"/>
      <c r="AH522" s="47"/>
      <c r="AJ522" s="58" t="s">
        <v>245</v>
      </c>
      <c r="AN522" s="47"/>
      <c r="AQ522" s="47"/>
      <c r="AS522" s="47"/>
    </row>
    <row r="523" spans="1:45" s="10" customFormat="1" ht="15" x14ac:dyDescent="0.25">
      <c r="A523" s="61"/>
      <c r="B523" s="60" t="s">
        <v>1</v>
      </c>
      <c r="C523" s="308" t="s">
        <v>246</v>
      </c>
      <c r="D523" s="308"/>
      <c r="E523" s="308"/>
      <c r="F523" s="62"/>
      <c r="G523" s="63"/>
      <c r="H523" s="63"/>
      <c r="I523" s="63"/>
      <c r="J523" s="64">
        <v>20.64</v>
      </c>
      <c r="K523" s="65">
        <v>1.1499999999999999</v>
      </c>
      <c r="L523" s="64">
        <v>94.94</v>
      </c>
      <c r="M523" s="65">
        <v>44.77</v>
      </c>
      <c r="N523" s="84">
        <v>4250.46</v>
      </c>
      <c r="AF523" s="46"/>
      <c r="AG523" s="47"/>
      <c r="AH523" s="47"/>
      <c r="AK523" s="58" t="s">
        <v>246</v>
      </c>
      <c r="AN523" s="47"/>
      <c r="AQ523" s="47"/>
      <c r="AS523" s="47"/>
    </row>
    <row r="524" spans="1:45" s="10" customFormat="1" ht="15" x14ac:dyDescent="0.25">
      <c r="A524" s="61"/>
      <c r="B524" s="60" t="s">
        <v>3</v>
      </c>
      <c r="C524" s="308" t="s">
        <v>247</v>
      </c>
      <c r="D524" s="308"/>
      <c r="E524" s="308"/>
      <c r="F524" s="62"/>
      <c r="G524" s="63"/>
      <c r="H524" s="63"/>
      <c r="I524" s="63"/>
      <c r="J524" s="64">
        <v>75.010000000000005</v>
      </c>
      <c r="K524" s="65">
        <v>1.1499999999999999</v>
      </c>
      <c r="L524" s="64">
        <v>345.05</v>
      </c>
      <c r="M524" s="65">
        <v>13.24</v>
      </c>
      <c r="N524" s="84">
        <v>4568.46</v>
      </c>
      <c r="AF524" s="46"/>
      <c r="AG524" s="47"/>
      <c r="AH524" s="47"/>
      <c r="AK524" s="58" t="s">
        <v>247</v>
      </c>
      <c r="AN524" s="47"/>
      <c r="AQ524" s="47"/>
      <c r="AS524" s="47"/>
    </row>
    <row r="525" spans="1:45" s="10" customFormat="1" ht="15" x14ac:dyDescent="0.25">
      <c r="A525" s="61"/>
      <c r="B525" s="60" t="s">
        <v>5</v>
      </c>
      <c r="C525" s="308" t="s">
        <v>248</v>
      </c>
      <c r="D525" s="308"/>
      <c r="E525" s="308"/>
      <c r="F525" s="62"/>
      <c r="G525" s="63"/>
      <c r="H525" s="63"/>
      <c r="I525" s="63"/>
      <c r="J525" s="64">
        <v>10.86</v>
      </c>
      <c r="K525" s="65">
        <v>1.1499999999999999</v>
      </c>
      <c r="L525" s="64">
        <v>49.96</v>
      </c>
      <c r="M525" s="65">
        <v>44.77</v>
      </c>
      <c r="N525" s="84">
        <v>2236.71</v>
      </c>
      <c r="AF525" s="46"/>
      <c r="AG525" s="47"/>
      <c r="AH525" s="47"/>
      <c r="AK525" s="58" t="s">
        <v>248</v>
      </c>
      <c r="AN525" s="47"/>
      <c r="AQ525" s="47"/>
      <c r="AS525" s="47"/>
    </row>
    <row r="526" spans="1:45" s="10" customFormat="1" ht="15" x14ac:dyDescent="0.25">
      <c r="A526" s="61"/>
      <c r="B526" s="60" t="s">
        <v>6</v>
      </c>
      <c r="C526" s="308" t="s">
        <v>263</v>
      </c>
      <c r="D526" s="308"/>
      <c r="E526" s="308"/>
      <c r="F526" s="62"/>
      <c r="G526" s="63"/>
      <c r="H526" s="63"/>
      <c r="I526" s="63"/>
      <c r="J526" s="64">
        <v>507.7</v>
      </c>
      <c r="K526" s="63"/>
      <c r="L526" s="67">
        <v>2030.8</v>
      </c>
      <c r="M526" s="65">
        <v>8.16</v>
      </c>
      <c r="N526" s="84">
        <v>16571.330000000002</v>
      </c>
      <c r="AF526" s="46"/>
      <c r="AG526" s="47"/>
      <c r="AH526" s="47"/>
      <c r="AK526" s="58" t="s">
        <v>263</v>
      </c>
      <c r="AN526" s="47"/>
      <c r="AQ526" s="47"/>
      <c r="AS526" s="47"/>
    </row>
    <row r="527" spans="1:45" s="10" customFormat="1" ht="15" x14ac:dyDescent="0.25">
      <c r="A527" s="68"/>
      <c r="B527" s="60"/>
      <c r="C527" s="308" t="s">
        <v>249</v>
      </c>
      <c r="D527" s="308"/>
      <c r="E527" s="308"/>
      <c r="F527" s="62" t="s">
        <v>250</v>
      </c>
      <c r="G527" s="65">
        <v>2.33</v>
      </c>
      <c r="H527" s="65">
        <v>1.1499999999999999</v>
      </c>
      <c r="I527" s="86">
        <v>10.718</v>
      </c>
      <c r="J527" s="70"/>
      <c r="K527" s="63"/>
      <c r="L527" s="70"/>
      <c r="M527" s="63"/>
      <c r="N527" s="71"/>
      <c r="AF527" s="46"/>
      <c r="AG527" s="47"/>
      <c r="AH527" s="47"/>
      <c r="AL527" s="58" t="s">
        <v>249</v>
      </c>
      <c r="AN527" s="47"/>
      <c r="AQ527" s="47"/>
      <c r="AS527" s="47"/>
    </row>
    <row r="528" spans="1:45" s="10" customFormat="1" ht="15" x14ac:dyDescent="0.25">
      <c r="A528" s="68"/>
      <c r="B528" s="60"/>
      <c r="C528" s="308" t="s">
        <v>251</v>
      </c>
      <c r="D528" s="308"/>
      <c r="E528" s="308"/>
      <c r="F528" s="62" t="s">
        <v>250</v>
      </c>
      <c r="G528" s="65">
        <v>0.69</v>
      </c>
      <c r="H528" s="65">
        <v>1.1499999999999999</v>
      </c>
      <c r="I528" s="86">
        <v>3.1739999999999999</v>
      </c>
      <c r="J528" s="70"/>
      <c r="K528" s="63"/>
      <c r="L528" s="70"/>
      <c r="M528" s="63"/>
      <c r="N528" s="71"/>
      <c r="AF528" s="46"/>
      <c r="AG528" s="47"/>
      <c r="AH528" s="47"/>
      <c r="AL528" s="58" t="s">
        <v>251</v>
      </c>
      <c r="AN528" s="47"/>
      <c r="AQ528" s="47"/>
      <c r="AS528" s="47"/>
    </row>
    <row r="529" spans="1:45" s="10" customFormat="1" ht="15" x14ac:dyDescent="0.25">
      <c r="A529" s="61"/>
      <c r="B529" s="60"/>
      <c r="C529" s="318" t="s">
        <v>252</v>
      </c>
      <c r="D529" s="318"/>
      <c r="E529" s="318"/>
      <c r="F529" s="73"/>
      <c r="G529" s="74"/>
      <c r="H529" s="74"/>
      <c r="I529" s="74"/>
      <c r="J529" s="76">
        <v>603.35</v>
      </c>
      <c r="K529" s="74"/>
      <c r="L529" s="75">
        <v>2470.79</v>
      </c>
      <c r="M529" s="74"/>
      <c r="N529" s="77">
        <v>25390.25</v>
      </c>
      <c r="AF529" s="46"/>
      <c r="AG529" s="47"/>
      <c r="AH529" s="47"/>
      <c r="AM529" s="58" t="s">
        <v>252</v>
      </c>
      <c r="AN529" s="47"/>
      <c r="AQ529" s="47"/>
      <c r="AS529" s="47"/>
    </row>
    <row r="530" spans="1:45" s="10" customFormat="1" ht="15" x14ac:dyDescent="0.25">
      <c r="A530" s="68"/>
      <c r="B530" s="60"/>
      <c r="C530" s="308" t="s">
        <v>253</v>
      </c>
      <c r="D530" s="308"/>
      <c r="E530" s="308"/>
      <c r="F530" s="62"/>
      <c r="G530" s="63"/>
      <c r="H530" s="63"/>
      <c r="I530" s="63"/>
      <c r="J530" s="70"/>
      <c r="K530" s="63"/>
      <c r="L530" s="64">
        <v>144.9</v>
      </c>
      <c r="M530" s="63"/>
      <c r="N530" s="84">
        <v>6487.17</v>
      </c>
      <c r="AF530" s="46"/>
      <c r="AG530" s="47"/>
      <c r="AH530" s="47"/>
      <c r="AL530" s="58" t="s">
        <v>253</v>
      </c>
      <c r="AN530" s="47"/>
      <c r="AQ530" s="47"/>
      <c r="AS530" s="47"/>
    </row>
    <row r="531" spans="1:45" s="10" customFormat="1" ht="34.5" x14ac:dyDescent="0.25">
      <c r="A531" s="68"/>
      <c r="B531" s="60" t="s">
        <v>352</v>
      </c>
      <c r="C531" s="308" t="s">
        <v>353</v>
      </c>
      <c r="D531" s="308"/>
      <c r="E531" s="308"/>
      <c r="F531" s="62" t="s">
        <v>256</v>
      </c>
      <c r="G531" s="78">
        <v>104</v>
      </c>
      <c r="H531" s="63"/>
      <c r="I531" s="78">
        <v>104</v>
      </c>
      <c r="J531" s="70"/>
      <c r="K531" s="63"/>
      <c r="L531" s="64">
        <v>150.69999999999999</v>
      </c>
      <c r="M531" s="63"/>
      <c r="N531" s="84">
        <v>6746.66</v>
      </c>
      <c r="AF531" s="46"/>
      <c r="AG531" s="47"/>
      <c r="AH531" s="47"/>
      <c r="AL531" s="58" t="s">
        <v>353</v>
      </c>
      <c r="AN531" s="47"/>
      <c r="AQ531" s="47"/>
      <c r="AS531" s="47"/>
    </row>
    <row r="532" spans="1:45" s="10" customFormat="1" ht="34.5" x14ac:dyDescent="0.25">
      <c r="A532" s="68"/>
      <c r="B532" s="60" t="s">
        <v>354</v>
      </c>
      <c r="C532" s="308" t="s">
        <v>355</v>
      </c>
      <c r="D532" s="308"/>
      <c r="E532" s="308"/>
      <c r="F532" s="62" t="s">
        <v>256</v>
      </c>
      <c r="G532" s="78">
        <v>60</v>
      </c>
      <c r="H532" s="63"/>
      <c r="I532" s="78">
        <v>60</v>
      </c>
      <c r="J532" s="70"/>
      <c r="K532" s="63"/>
      <c r="L532" s="64">
        <v>86.94</v>
      </c>
      <c r="M532" s="63"/>
      <c r="N532" s="84">
        <v>3892.3</v>
      </c>
      <c r="AF532" s="46"/>
      <c r="AG532" s="47"/>
      <c r="AH532" s="47"/>
      <c r="AL532" s="58" t="s">
        <v>355</v>
      </c>
      <c r="AN532" s="47"/>
      <c r="AQ532" s="47"/>
      <c r="AS532" s="47"/>
    </row>
    <row r="533" spans="1:45" s="10" customFormat="1" ht="15" x14ac:dyDescent="0.25">
      <c r="A533" s="79"/>
      <c r="B533" s="80"/>
      <c r="C533" s="316" t="s">
        <v>259</v>
      </c>
      <c r="D533" s="316"/>
      <c r="E533" s="316"/>
      <c r="F533" s="50"/>
      <c r="G533" s="51"/>
      <c r="H533" s="51"/>
      <c r="I533" s="51"/>
      <c r="J533" s="54"/>
      <c r="K533" s="51"/>
      <c r="L533" s="89">
        <v>2708.43</v>
      </c>
      <c r="M533" s="74"/>
      <c r="N533" s="82">
        <v>36029.21</v>
      </c>
      <c r="AF533" s="46"/>
      <c r="AG533" s="47"/>
      <c r="AH533" s="47"/>
      <c r="AN533" s="47" t="s">
        <v>259</v>
      </c>
      <c r="AQ533" s="47"/>
      <c r="AS533" s="47"/>
    </row>
    <row r="534" spans="1:45" s="10" customFormat="1" ht="0" hidden="1" customHeight="1" x14ac:dyDescent="0.25">
      <c r="A534" s="95"/>
      <c r="B534" s="96"/>
      <c r="C534" s="96"/>
      <c r="D534" s="96"/>
      <c r="E534" s="96"/>
      <c r="F534" s="97"/>
      <c r="G534" s="97"/>
      <c r="H534" s="97"/>
      <c r="I534" s="97"/>
      <c r="J534" s="98"/>
      <c r="K534" s="97"/>
      <c r="L534" s="98"/>
      <c r="M534" s="63"/>
      <c r="N534" s="98"/>
      <c r="AF534" s="46"/>
      <c r="AG534" s="47"/>
      <c r="AH534" s="47"/>
      <c r="AN534" s="47"/>
      <c r="AQ534" s="47"/>
      <c r="AS534" s="47"/>
    </row>
    <row r="535" spans="1:45" s="10" customFormat="1" ht="15" x14ac:dyDescent="0.25">
      <c r="A535" s="99"/>
      <c r="B535" s="100"/>
      <c r="C535" s="316" t="s">
        <v>356</v>
      </c>
      <c r="D535" s="316"/>
      <c r="E535" s="316"/>
      <c r="F535" s="316"/>
      <c r="G535" s="316"/>
      <c r="H535" s="316"/>
      <c r="I535" s="316"/>
      <c r="J535" s="316"/>
      <c r="K535" s="316"/>
      <c r="L535" s="101"/>
      <c r="M535" s="102"/>
      <c r="N535" s="103"/>
      <c r="AF535" s="46"/>
      <c r="AG535" s="47"/>
      <c r="AH535" s="47"/>
      <c r="AN535" s="47"/>
      <c r="AQ535" s="47" t="s">
        <v>356</v>
      </c>
      <c r="AS535" s="47"/>
    </row>
    <row r="536" spans="1:45" s="10" customFormat="1" ht="15" x14ac:dyDescent="0.25">
      <c r="A536" s="104"/>
      <c r="B536" s="60"/>
      <c r="C536" s="308" t="s">
        <v>321</v>
      </c>
      <c r="D536" s="308"/>
      <c r="E536" s="308"/>
      <c r="F536" s="308"/>
      <c r="G536" s="308"/>
      <c r="H536" s="308"/>
      <c r="I536" s="308"/>
      <c r="J536" s="308"/>
      <c r="K536" s="308"/>
      <c r="L536" s="105">
        <v>53349.83</v>
      </c>
      <c r="M536" s="106"/>
      <c r="N536" s="107"/>
      <c r="AF536" s="46"/>
      <c r="AG536" s="47"/>
      <c r="AH536" s="47"/>
      <c r="AN536" s="47"/>
      <c r="AQ536" s="47"/>
      <c r="AR536" s="58" t="s">
        <v>321</v>
      </c>
      <c r="AS536" s="47"/>
    </row>
    <row r="537" spans="1:45" s="10" customFormat="1" ht="15" x14ac:dyDescent="0.25">
      <c r="A537" s="104"/>
      <c r="B537" s="60"/>
      <c r="C537" s="308" t="s">
        <v>322</v>
      </c>
      <c r="D537" s="308"/>
      <c r="E537" s="308"/>
      <c r="F537" s="308"/>
      <c r="G537" s="308"/>
      <c r="H537" s="308"/>
      <c r="I537" s="308"/>
      <c r="J537" s="308"/>
      <c r="K537" s="308"/>
      <c r="L537" s="108"/>
      <c r="M537" s="106"/>
      <c r="N537" s="107"/>
      <c r="AF537" s="46"/>
      <c r="AG537" s="47"/>
      <c r="AH537" s="47"/>
      <c r="AN537" s="47"/>
      <c r="AQ537" s="47"/>
      <c r="AR537" s="58" t="s">
        <v>322</v>
      </c>
      <c r="AS537" s="47"/>
    </row>
    <row r="538" spans="1:45" s="10" customFormat="1" ht="15" x14ac:dyDescent="0.25">
      <c r="A538" s="104"/>
      <c r="B538" s="60"/>
      <c r="C538" s="308" t="s">
        <v>323</v>
      </c>
      <c r="D538" s="308"/>
      <c r="E538" s="308"/>
      <c r="F538" s="308"/>
      <c r="G538" s="308"/>
      <c r="H538" s="308"/>
      <c r="I538" s="308"/>
      <c r="J538" s="308"/>
      <c r="K538" s="308"/>
      <c r="L538" s="105">
        <v>3879.11</v>
      </c>
      <c r="M538" s="106"/>
      <c r="N538" s="107"/>
      <c r="AF538" s="46"/>
      <c r="AG538" s="47"/>
      <c r="AH538" s="47"/>
      <c r="AN538" s="47"/>
      <c r="AQ538" s="47"/>
      <c r="AR538" s="58" t="s">
        <v>323</v>
      </c>
      <c r="AS538" s="47"/>
    </row>
    <row r="539" spans="1:45" s="10" customFormat="1" ht="15" x14ac:dyDescent="0.25">
      <c r="A539" s="104"/>
      <c r="B539" s="60"/>
      <c r="C539" s="308" t="s">
        <v>324</v>
      </c>
      <c r="D539" s="308"/>
      <c r="E539" s="308"/>
      <c r="F539" s="308"/>
      <c r="G539" s="308"/>
      <c r="H539" s="308"/>
      <c r="I539" s="308"/>
      <c r="J539" s="308"/>
      <c r="K539" s="308"/>
      <c r="L539" s="105">
        <v>3374.12</v>
      </c>
      <c r="M539" s="106"/>
      <c r="N539" s="107"/>
      <c r="AF539" s="46"/>
      <c r="AG539" s="47"/>
      <c r="AH539" s="47"/>
      <c r="AN539" s="47"/>
      <c r="AQ539" s="47"/>
      <c r="AR539" s="58" t="s">
        <v>324</v>
      </c>
      <c r="AS539" s="47"/>
    </row>
    <row r="540" spans="1:45" s="10" customFormat="1" ht="15" x14ac:dyDescent="0.25">
      <c r="A540" s="104"/>
      <c r="B540" s="60"/>
      <c r="C540" s="308" t="s">
        <v>325</v>
      </c>
      <c r="D540" s="308"/>
      <c r="E540" s="308"/>
      <c r="F540" s="308"/>
      <c r="G540" s="308"/>
      <c r="H540" s="308"/>
      <c r="I540" s="308"/>
      <c r="J540" s="308"/>
      <c r="K540" s="308"/>
      <c r="L540" s="109">
        <v>308.48</v>
      </c>
      <c r="M540" s="106"/>
      <c r="N540" s="107"/>
      <c r="AF540" s="46"/>
      <c r="AG540" s="47"/>
      <c r="AH540" s="47"/>
      <c r="AN540" s="47"/>
      <c r="AQ540" s="47"/>
      <c r="AR540" s="58" t="s">
        <v>325</v>
      </c>
      <c r="AS540" s="47"/>
    </row>
    <row r="541" spans="1:45" s="10" customFormat="1" ht="15" x14ac:dyDescent="0.25">
      <c r="A541" s="104"/>
      <c r="B541" s="60"/>
      <c r="C541" s="308" t="s">
        <v>326</v>
      </c>
      <c r="D541" s="308"/>
      <c r="E541" s="308"/>
      <c r="F541" s="308"/>
      <c r="G541" s="308"/>
      <c r="H541" s="308"/>
      <c r="I541" s="308"/>
      <c r="J541" s="308"/>
      <c r="K541" s="308"/>
      <c r="L541" s="105">
        <v>46096.6</v>
      </c>
      <c r="M541" s="106"/>
      <c r="N541" s="107"/>
      <c r="AF541" s="46"/>
      <c r="AG541" s="47"/>
      <c r="AH541" s="47"/>
      <c r="AN541" s="47"/>
      <c r="AQ541" s="47"/>
      <c r="AR541" s="58" t="s">
        <v>326</v>
      </c>
      <c r="AS541" s="47"/>
    </row>
    <row r="542" spans="1:45" s="10" customFormat="1" ht="15" x14ac:dyDescent="0.25">
      <c r="A542" s="104"/>
      <c r="B542" s="60"/>
      <c r="C542" s="308" t="s">
        <v>327</v>
      </c>
      <c r="D542" s="308"/>
      <c r="E542" s="308"/>
      <c r="F542" s="308"/>
      <c r="G542" s="308"/>
      <c r="H542" s="308"/>
      <c r="I542" s="308"/>
      <c r="J542" s="308"/>
      <c r="K542" s="308"/>
      <c r="L542" s="105">
        <v>59360.36</v>
      </c>
      <c r="M542" s="106"/>
      <c r="N542" s="107"/>
      <c r="AF542" s="46"/>
      <c r="AG542" s="47"/>
      <c r="AH542" s="47"/>
      <c r="AN542" s="47"/>
      <c r="AQ542" s="47"/>
      <c r="AR542" s="58" t="s">
        <v>327</v>
      </c>
      <c r="AS542" s="47"/>
    </row>
    <row r="543" spans="1:45" s="10" customFormat="1" ht="15" x14ac:dyDescent="0.25">
      <c r="A543" s="104"/>
      <c r="B543" s="60"/>
      <c r="C543" s="308" t="s">
        <v>322</v>
      </c>
      <c r="D543" s="308"/>
      <c r="E543" s="308"/>
      <c r="F543" s="308"/>
      <c r="G543" s="308"/>
      <c r="H543" s="308"/>
      <c r="I543" s="308"/>
      <c r="J543" s="308"/>
      <c r="K543" s="308"/>
      <c r="L543" s="108"/>
      <c r="M543" s="106"/>
      <c r="N543" s="107"/>
      <c r="AF543" s="46"/>
      <c r="AG543" s="47"/>
      <c r="AH543" s="47"/>
      <c r="AN543" s="47"/>
      <c r="AQ543" s="47"/>
      <c r="AR543" s="58" t="s">
        <v>322</v>
      </c>
      <c r="AS543" s="47"/>
    </row>
    <row r="544" spans="1:45" s="10" customFormat="1" ht="15" x14ac:dyDescent="0.25">
      <c r="A544" s="104"/>
      <c r="B544" s="60"/>
      <c r="C544" s="308" t="s">
        <v>328</v>
      </c>
      <c r="D544" s="308"/>
      <c r="E544" s="308"/>
      <c r="F544" s="308"/>
      <c r="G544" s="308"/>
      <c r="H544" s="308"/>
      <c r="I544" s="308"/>
      <c r="J544" s="308"/>
      <c r="K544" s="308"/>
      <c r="L544" s="105">
        <v>3879.11</v>
      </c>
      <c r="M544" s="106"/>
      <c r="N544" s="107"/>
      <c r="AF544" s="46"/>
      <c r="AG544" s="47"/>
      <c r="AH544" s="47"/>
      <c r="AN544" s="47"/>
      <c r="AQ544" s="47"/>
      <c r="AR544" s="58" t="s">
        <v>328</v>
      </c>
      <c r="AS544" s="47"/>
    </row>
    <row r="545" spans="1:47" s="10" customFormat="1" ht="15" x14ac:dyDescent="0.25">
      <c r="A545" s="104"/>
      <c r="B545" s="60"/>
      <c r="C545" s="308" t="s">
        <v>329</v>
      </c>
      <c r="D545" s="308"/>
      <c r="E545" s="308"/>
      <c r="F545" s="308"/>
      <c r="G545" s="308"/>
      <c r="H545" s="308"/>
      <c r="I545" s="308"/>
      <c r="J545" s="308"/>
      <c r="K545" s="308"/>
      <c r="L545" s="105">
        <v>3374.12</v>
      </c>
      <c r="M545" s="106"/>
      <c r="N545" s="107"/>
      <c r="AF545" s="46"/>
      <c r="AG545" s="47"/>
      <c r="AH545" s="47"/>
      <c r="AN545" s="47"/>
      <c r="AQ545" s="47"/>
      <c r="AR545" s="58" t="s">
        <v>329</v>
      </c>
      <c r="AS545" s="47"/>
    </row>
    <row r="546" spans="1:47" s="10" customFormat="1" ht="15" x14ac:dyDescent="0.25">
      <c r="A546" s="104"/>
      <c r="B546" s="60"/>
      <c r="C546" s="308" t="s">
        <v>330</v>
      </c>
      <c r="D546" s="308"/>
      <c r="E546" s="308"/>
      <c r="F546" s="308"/>
      <c r="G546" s="308"/>
      <c r="H546" s="308"/>
      <c r="I546" s="308"/>
      <c r="J546" s="308"/>
      <c r="K546" s="308"/>
      <c r="L546" s="109">
        <v>308.48</v>
      </c>
      <c r="M546" s="106"/>
      <c r="N546" s="107"/>
      <c r="AF546" s="46"/>
      <c r="AG546" s="47"/>
      <c r="AH546" s="47"/>
      <c r="AN546" s="47"/>
      <c r="AQ546" s="47"/>
      <c r="AR546" s="58" t="s">
        <v>330</v>
      </c>
      <c r="AS546" s="47"/>
    </row>
    <row r="547" spans="1:47" s="10" customFormat="1" ht="15" x14ac:dyDescent="0.25">
      <c r="A547" s="104"/>
      <c r="B547" s="60"/>
      <c r="C547" s="308" t="s">
        <v>331</v>
      </c>
      <c r="D547" s="308"/>
      <c r="E547" s="308"/>
      <c r="F547" s="308"/>
      <c r="G547" s="308"/>
      <c r="H547" s="308"/>
      <c r="I547" s="308"/>
      <c r="J547" s="308"/>
      <c r="K547" s="308"/>
      <c r="L547" s="105">
        <v>46096.6</v>
      </c>
      <c r="M547" s="106"/>
      <c r="N547" s="107"/>
      <c r="AF547" s="46"/>
      <c r="AG547" s="47"/>
      <c r="AH547" s="47"/>
      <c r="AN547" s="47"/>
      <c r="AQ547" s="47"/>
      <c r="AR547" s="58" t="s">
        <v>331</v>
      </c>
      <c r="AS547" s="47"/>
    </row>
    <row r="548" spans="1:47" s="10" customFormat="1" ht="15" x14ac:dyDescent="0.25">
      <c r="A548" s="104"/>
      <c r="B548" s="60"/>
      <c r="C548" s="308" t="s">
        <v>332</v>
      </c>
      <c r="D548" s="308"/>
      <c r="E548" s="308"/>
      <c r="F548" s="308"/>
      <c r="G548" s="308"/>
      <c r="H548" s="308"/>
      <c r="I548" s="308"/>
      <c r="J548" s="308"/>
      <c r="K548" s="308"/>
      <c r="L548" s="105">
        <v>4124.8999999999996</v>
      </c>
      <c r="M548" s="106"/>
      <c r="N548" s="107"/>
      <c r="AF548" s="46"/>
      <c r="AG548" s="47"/>
      <c r="AH548" s="47"/>
      <c r="AN548" s="47"/>
      <c r="AQ548" s="47"/>
      <c r="AR548" s="58" t="s">
        <v>332</v>
      </c>
      <c r="AS548" s="47"/>
    </row>
    <row r="549" spans="1:47" s="10" customFormat="1" ht="15" x14ac:dyDescent="0.25">
      <c r="A549" s="104"/>
      <c r="B549" s="60"/>
      <c r="C549" s="308" t="s">
        <v>333</v>
      </c>
      <c r="D549" s="308"/>
      <c r="E549" s="308"/>
      <c r="F549" s="308"/>
      <c r="G549" s="308"/>
      <c r="H549" s="308"/>
      <c r="I549" s="308"/>
      <c r="J549" s="308"/>
      <c r="K549" s="308"/>
      <c r="L549" s="105">
        <v>1885.63</v>
      </c>
      <c r="M549" s="106"/>
      <c r="N549" s="107"/>
      <c r="AF549" s="46"/>
      <c r="AG549" s="47"/>
      <c r="AH549" s="47"/>
      <c r="AN549" s="47"/>
      <c r="AQ549" s="47"/>
      <c r="AR549" s="58" t="s">
        <v>333</v>
      </c>
      <c r="AS549" s="47"/>
    </row>
    <row r="550" spans="1:47" s="10" customFormat="1" ht="15" x14ac:dyDescent="0.25">
      <c r="A550" s="104"/>
      <c r="B550" s="60"/>
      <c r="C550" s="308" t="s">
        <v>334</v>
      </c>
      <c r="D550" s="308"/>
      <c r="E550" s="308"/>
      <c r="F550" s="308"/>
      <c r="G550" s="308"/>
      <c r="H550" s="308"/>
      <c r="I550" s="308"/>
      <c r="J550" s="308"/>
      <c r="K550" s="308"/>
      <c r="L550" s="105">
        <v>4187.59</v>
      </c>
      <c r="M550" s="106"/>
      <c r="N550" s="107"/>
      <c r="AF550" s="46"/>
      <c r="AG550" s="47"/>
      <c r="AH550" s="47"/>
      <c r="AN550" s="47"/>
      <c r="AQ550" s="47"/>
      <c r="AR550" s="58" t="s">
        <v>334</v>
      </c>
      <c r="AS550" s="47"/>
    </row>
    <row r="551" spans="1:47" s="10" customFormat="1" ht="15" x14ac:dyDescent="0.25">
      <c r="A551" s="104"/>
      <c r="B551" s="60"/>
      <c r="C551" s="308" t="s">
        <v>335</v>
      </c>
      <c r="D551" s="308"/>
      <c r="E551" s="308"/>
      <c r="F551" s="308"/>
      <c r="G551" s="308"/>
      <c r="H551" s="308"/>
      <c r="I551" s="308"/>
      <c r="J551" s="308"/>
      <c r="K551" s="308"/>
      <c r="L551" s="105">
        <v>4124.8999999999996</v>
      </c>
      <c r="M551" s="106"/>
      <c r="N551" s="107"/>
      <c r="AF551" s="46"/>
      <c r="AG551" s="47"/>
      <c r="AH551" s="47"/>
      <c r="AN551" s="47"/>
      <c r="AQ551" s="47"/>
      <c r="AR551" s="58" t="s">
        <v>335</v>
      </c>
      <c r="AS551" s="47"/>
    </row>
    <row r="552" spans="1:47" s="10" customFormat="1" ht="15" x14ac:dyDescent="0.25">
      <c r="A552" s="104"/>
      <c r="B552" s="60"/>
      <c r="C552" s="308" t="s">
        <v>336</v>
      </c>
      <c r="D552" s="308"/>
      <c r="E552" s="308"/>
      <c r="F552" s="308"/>
      <c r="G552" s="308"/>
      <c r="H552" s="308"/>
      <c r="I552" s="308"/>
      <c r="J552" s="308"/>
      <c r="K552" s="308"/>
      <c r="L552" s="105">
        <v>1885.63</v>
      </c>
      <c r="M552" s="106"/>
      <c r="N552" s="107"/>
      <c r="AF552" s="46"/>
      <c r="AG552" s="47"/>
      <c r="AH552" s="47"/>
      <c r="AN552" s="47"/>
      <c r="AQ552" s="47"/>
      <c r="AR552" s="58" t="s">
        <v>336</v>
      </c>
      <c r="AS552" s="47"/>
    </row>
    <row r="553" spans="1:47" s="10" customFormat="1" ht="15" x14ac:dyDescent="0.25">
      <c r="A553" s="104"/>
      <c r="B553" s="110"/>
      <c r="C553" s="319" t="s">
        <v>357</v>
      </c>
      <c r="D553" s="319"/>
      <c r="E553" s="319"/>
      <c r="F553" s="319"/>
      <c r="G553" s="319"/>
      <c r="H553" s="319"/>
      <c r="I553" s="319"/>
      <c r="J553" s="319"/>
      <c r="K553" s="319"/>
      <c r="L553" s="111">
        <v>59360.36</v>
      </c>
      <c r="M553" s="112"/>
      <c r="N553" s="113"/>
      <c r="AF553" s="46"/>
      <c r="AG553" s="47"/>
      <c r="AH553" s="47"/>
      <c r="AN553" s="47"/>
      <c r="AQ553" s="47"/>
      <c r="AS553" s="47" t="s">
        <v>357</v>
      </c>
    </row>
    <row r="554" spans="1:47" s="10" customFormat="1" ht="11.25" hidden="1" customHeight="1" x14ac:dyDescent="0.25"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5"/>
      <c r="M554" s="115"/>
      <c r="N554" s="115"/>
      <c r="R554" s="116"/>
    </row>
    <row r="555" spans="1:47" s="10" customFormat="1" ht="15" x14ac:dyDescent="0.25">
      <c r="A555" s="99"/>
      <c r="B555" s="100"/>
      <c r="C555" s="316" t="s">
        <v>358</v>
      </c>
      <c r="D555" s="316"/>
      <c r="E555" s="316"/>
      <c r="F555" s="316"/>
      <c r="G555" s="316"/>
      <c r="H555" s="316"/>
      <c r="I555" s="316"/>
      <c r="J555" s="316"/>
      <c r="K555" s="316"/>
      <c r="L555" s="101"/>
      <c r="M555" s="102"/>
      <c r="N555" s="103"/>
      <c r="AT555" s="47" t="s">
        <v>358</v>
      </c>
    </row>
    <row r="556" spans="1:47" s="10" customFormat="1" ht="15" x14ac:dyDescent="0.25">
      <c r="A556" s="104"/>
      <c r="B556" s="60"/>
      <c r="C556" s="308" t="s">
        <v>321</v>
      </c>
      <c r="D556" s="308"/>
      <c r="E556" s="308"/>
      <c r="F556" s="308"/>
      <c r="G556" s="308"/>
      <c r="H556" s="308"/>
      <c r="I556" s="308"/>
      <c r="J556" s="308"/>
      <c r="K556" s="308"/>
      <c r="L556" s="105">
        <v>87469.63</v>
      </c>
      <c r="M556" s="106"/>
      <c r="N556" s="117">
        <v>1109701.26</v>
      </c>
      <c r="AT556" s="47"/>
      <c r="AU556" s="58" t="s">
        <v>321</v>
      </c>
    </row>
    <row r="557" spans="1:47" s="10" customFormat="1" ht="15" x14ac:dyDescent="0.25">
      <c r="A557" s="104"/>
      <c r="B557" s="60"/>
      <c r="C557" s="308" t="s">
        <v>322</v>
      </c>
      <c r="D557" s="308"/>
      <c r="E557" s="308"/>
      <c r="F557" s="308"/>
      <c r="G557" s="308"/>
      <c r="H557" s="308"/>
      <c r="I557" s="308"/>
      <c r="J557" s="308"/>
      <c r="K557" s="308"/>
      <c r="L557" s="108"/>
      <c r="M557" s="106"/>
      <c r="N557" s="107"/>
      <c r="AT557" s="47"/>
      <c r="AU557" s="58" t="s">
        <v>322</v>
      </c>
    </row>
    <row r="558" spans="1:47" s="10" customFormat="1" ht="15" x14ac:dyDescent="0.25">
      <c r="A558" s="104"/>
      <c r="B558" s="60"/>
      <c r="C558" s="308" t="s">
        <v>323</v>
      </c>
      <c r="D558" s="308"/>
      <c r="E558" s="308"/>
      <c r="F558" s="308"/>
      <c r="G558" s="308"/>
      <c r="H558" s="308"/>
      <c r="I558" s="308"/>
      <c r="J558" s="308"/>
      <c r="K558" s="308"/>
      <c r="L558" s="105">
        <v>10017.34</v>
      </c>
      <c r="M558" s="106"/>
      <c r="N558" s="117">
        <v>448476.32</v>
      </c>
      <c r="AT558" s="47"/>
      <c r="AU558" s="58" t="s">
        <v>323</v>
      </c>
    </row>
    <row r="559" spans="1:47" s="10" customFormat="1" ht="15" x14ac:dyDescent="0.25">
      <c r="A559" s="104"/>
      <c r="B559" s="60"/>
      <c r="C559" s="308" t="s">
        <v>324</v>
      </c>
      <c r="D559" s="308"/>
      <c r="E559" s="308"/>
      <c r="F559" s="308"/>
      <c r="G559" s="308"/>
      <c r="H559" s="308"/>
      <c r="I559" s="308"/>
      <c r="J559" s="308"/>
      <c r="K559" s="308"/>
      <c r="L559" s="105">
        <v>5750.84</v>
      </c>
      <c r="M559" s="106"/>
      <c r="N559" s="117">
        <v>76141.11</v>
      </c>
      <c r="AT559" s="47"/>
      <c r="AU559" s="58" t="s">
        <v>324</v>
      </c>
    </row>
    <row r="560" spans="1:47" s="10" customFormat="1" ht="15" x14ac:dyDescent="0.25">
      <c r="A560" s="104"/>
      <c r="B560" s="60"/>
      <c r="C560" s="308" t="s">
        <v>325</v>
      </c>
      <c r="D560" s="308"/>
      <c r="E560" s="308"/>
      <c r="F560" s="308"/>
      <c r="G560" s="308"/>
      <c r="H560" s="308"/>
      <c r="I560" s="308"/>
      <c r="J560" s="308"/>
      <c r="K560" s="308"/>
      <c r="L560" s="109">
        <v>637.39</v>
      </c>
      <c r="M560" s="106"/>
      <c r="N560" s="117">
        <v>28535.97</v>
      </c>
      <c r="AT560" s="47"/>
      <c r="AU560" s="58" t="s">
        <v>325</v>
      </c>
    </row>
    <row r="561" spans="1:48" s="10" customFormat="1" ht="15" x14ac:dyDescent="0.25">
      <c r="A561" s="104"/>
      <c r="B561" s="60"/>
      <c r="C561" s="308" t="s">
        <v>326</v>
      </c>
      <c r="D561" s="308"/>
      <c r="E561" s="308"/>
      <c r="F561" s="308"/>
      <c r="G561" s="308"/>
      <c r="H561" s="308"/>
      <c r="I561" s="308"/>
      <c r="J561" s="308"/>
      <c r="K561" s="308"/>
      <c r="L561" s="105">
        <v>71701.45</v>
      </c>
      <c r="M561" s="106"/>
      <c r="N561" s="117">
        <v>585083.82999999996</v>
      </c>
      <c r="AT561" s="47"/>
      <c r="AU561" s="58" t="s">
        <v>326</v>
      </c>
    </row>
    <row r="562" spans="1:48" s="10" customFormat="1" ht="15" x14ac:dyDescent="0.25">
      <c r="A562" s="104"/>
      <c r="B562" s="60"/>
      <c r="C562" s="308" t="s">
        <v>327</v>
      </c>
      <c r="D562" s="308"/>
      <c r="E562" s="308"/>
      <c r="F562" s="308"/>
      <c r="G562" s="308"/>
      <c r="H562" s="308"/>
      <c r="I562" s="308"/>
      <c r="J562" s="308"/>
      <c r="K562" s="308"/>
      <c r="L562" s="105">
        <v>101967.36</v>
      </c>
      <c r="M562" s="106"/>
      <c r="N562" s="117">
        <v>1758763.66</v>
      </c>
      <c r="AT562" s="47"/>
      <c r="AU562" s="58" t="s">
        <v>327</v>
      </c>
    </row>
    <row r="563" spans="1:48" s="10" customFormat="1" ht="15" x14ac:dyDescent="0.25">
      <c r="A563" s="104"/>
      <c r="B563" s="60"/>
      <c r="C563" s="308" t="s">
        <v>322</v>
      </c>
      <c r="D563" s="308"/>
      <c r="E563" s="308"/>
      <c r="F563" s="308"/>
      <c r="G563" s="308"/>
      <c r="H563" s="308"/>
      <c r="I563" s="308"/>
      <c r="J563" s="308"/>
      <c r="K563" s="308"/>
      <c r="L563" s="108"/>
      <c r="M563" s="106"/>
      <c r="N563" s="107"/>
      <c r="AT563" s="47"/>
      <c r="AU563" s="58" t="s">
        <v>322</v>
      </c>
    </row>
    <row r="564" spans="1:48" s="10" customFormat="1" ht="15" x14ac:dyDescent="0.25">
      <c r="A564" s="104"/>
      <c r="B564" s="60"/>
      <c r="C564" s="308" t="s">
        <v>328</v>
      </c>
      <c r="D564" s="308"/>
      <c r="E564" s="308"/>
      <c r="F564" s="308"/>
      <c r="G564" s="308"/>
      <c r="H564" s="308"/>
      <c r="I564" s="308"/>
      <c r="J564" s="308"/>
      <c r="K564" s="308"/>
      <c r="L564" s="105">
        <v>10017.34</v>
      </c>
      <c r="M564" s="106"/>
      <c r="N564" s="117">
        <v>448476.32</v>
      </c>
      <c r="AT564" s="47"/>
      <c r="AU564" s="58" t="s">
        <v>328</v>
      </c>
    </row>
    <row r="565" spans="1:48" s="10" customFormat="1" ht="15" x14ac:dyDescent="0.25">
      <c r="A565" s="104"/>
      <c r="B565" s="60"/>
      <c r="C565" s="308" t="s">
        <v>329</v>
      </c>
      <c r="D565" s="308"/>
      <c r="E565" s="308"/>
      <c r="F565" s="308"/>
      <c r="G565" s="308"/>
      <c r="H565" s="308"/>
      <c r="I565" s="308"/>
      <c r="J565" s="308"/>
      <c r="K565" s="308"/>
      <c r="L565" s="105">
        <v>5750.84</v>
      </c>
      <c r="M565" s="106"/>
      <c r="N565" s="117">
        <v>76141.11</v>
      </c>
      <c r="AT565" s="47"/>
      <c r="AU565" s="58" t="s">
        <v>329</v>
      </c>
    </row>
    <row r="566" spans="1:48" s="10" customFormat="1" ht="15" x14ac:dyDescent="0.25">
      <c r="A566" s="104"/>
      <c r="B566" s="60"/>
      <c r="C566" s="308" t="s">
        <v>330</v>
      </c>
      <c r="D566" s="308"/>
      <c r="E566" s="308"/>
      <c r="F566" s="308"/>
      <c r="G566" s="308"/>
      <c r="H566" s="308"/>
      <c r="I566" s="308"/>
      <c r="J566" s="308"/>
      <c r="K566" s="308"/>
      <c r="L566" s="109">
        <v>637.39</v>
      </c>
      <c r="M566" s="106"/>
      <c r="N566" s="117">
        <v>28535.97</v>
      </c>
      <c r="AT566" s="47"/>
      <c r="AU566" s="58" t="s">
        <v>330</v>
      </c>
    </row>
    <row r="567" spans="1:48" s="10" customFormat="1" ht="15" x14ac:dyDescent="0.25">
      <c r="A567" s="104"/>
      <c r="B567" s="60"/>
      <c r="C567" s="308" t="s">
        <v>331</v>
      </c>
      <c r="D567" s="308"/>
      <c r="E567" s="308"/>
      <c r="F567" s="308"/>
      <c r="G567" s="308"/>
      <c r="H567" s="308"/>
      <c r="I567" s="308"/>
      <c r="J567" s="308"/>
      <c r="K567" s="308"/>
      <c r="L567" s="105">
        <v>71701.45</v>
      </c>
      <c r="M567" s="106"/>
      <c r="N567" s="117">
        <v>585083.82999999996</v>
      </c>
      <c r="AT567" s="47"/>
      <c r="AU567" s="58" t="s">
        <v>331</v>
      </c>
    </row>
    <row r="568" spans="1:48" s="10" customFormat="1" ht="15" x14ac:dyDescent="0.25">
      <c r="A568" s="104"/>
      <c r="B568" s="60"/>
      <c r="C568" s="308" t="s">
        <v>332</v>
      </c>
      <c r="D568" s="308"/>
      <c r="E568" s="308"/>
      <c r="F568" s="308"/>
      <c r="G568" s="308"/>
      <c r="H568" s="308"/>
      <c r="I568" s="308"/>
      <c r="J568" s="308"/>
      <c r="K568" s="308"/>
      <c r="L568" s="105">
        <v>10132.780000000001</v>
      </c>
      <c r="M568" s="106"/>
      <c r="N568" s="117">
        <v>453644.26</v>
      </c>
      <c r="AT568" s="47"/>
      <c r="AU568" s="58" t="s">
        <v>332</v>
      </c>
    </row>
    <row r="569" spans="1:48" s="10" customFormat="1" ht="15" x14ac:dyDescent="0.25">
      <c r="A569" s="104"/>
      <c r="B569" s="60"/>
      <c r="C569" s="308" t="s">
        <v>333</v>
      </c>
      <c r="D569" s="308"/>
      <c r="E569" s="308"/>
      <c r="F569" s="308"/>
      <c r="G569" s="308"/>
      <c r="H569" s="308"/>
      <c r="I569" s="308"/>
      <c r="J569" s="308"/>
      <c r="K569" s="308"/>
      <c r="L569" s="105">
        <v>4364.95</v>
      </c>
      <c r="M569" s="106"/>
      <c r="N569" s="117">
        <v>195418.14</v>
      </c>
      <c r="AT569" s="47"/>
      <c r="AU569" s="58" t="s">
        <v>333</v>
      </c>
    </row>
    <row r="570" spans="1:48" s="10" customFormat="1" ht="15" x14ac:dyDescent="0.25">
      <c r="A570" s="104"/>
      <c r="B570" s="60"/>
      <c r="C570" s="308" t="s">
        <v>334</v>
      </c>
      <c r="D570" s="308"/>
      <c r="E570" s="308"/>
      <c r="F570" s="308"/>
      <c r="G570" s="308"/>
      <c r="H570" s="308"/>
      <c r="I570" s="308"/>
      <c r="J570" s="308"/>
      <c r="K570" s="308"/>
      <c r="L570" s="105">
        <v>10654.73</v>
      </c>
      <c r="M570" s="106"/>
      <c r="N570" s="117">
        <v>477012.29</v>
      </c>
      <c r="AT570" s="47"/>
      <c r="AU570" s="58" t="s">
        <v>334</v>
      </c>
    </row>
    <row r="571" spans="1:48" s="10" customFormat="1" ht="15" x14ac:dyDescent="0.25">
      <c r="A571" s="104"/>
      <c r="B571" s="60"/>
      <c r="C571" s="308" t="s">
        <v>335</v>
      </c>
      <c r="D571" s="308"/>
      <c r="E571" s="308"/>
      <c r="F571" s="308"/>
      <c r="G571" s="308"/>
      <c r="H571" s="308"/>
      <c r="I571" s="308"/>
      <c r="J571" s="308"/>
      <c r="K571" s="308"/>
      <c r="L571" s="105">
        <v>10132.780000000001</v>
      </c>
      <c r="M571" s="106"/>
      <c r="N571" s="117">
        <v>453644.26</v>
      </c>
      <c r="AT571" s="47"/>
      <c r="AU571" s="58" t="s">
        <v>335</v>
      </c>
    </row>
    <row r="572" spans="1:48" s="10" customFormat="1" ht="15" x14ac:dyDescent="0.25">
      <c r="A572" s="104"/>
      <c r="B572" s="60"/>
      <c r="C572" s="308" t="s">
        <v>336</v>
      </c>
      <c r="D572" s="308"/>
      <c r="E572" s="308"/>
      <c r="F572" s="308"/>
      <c r="G572" s="308"/>
      <c r="H572" s="308"/>
      <c r="I572" s="308"/>
      <c r="J572" s="308"/>
      <c r="K572" s="308"/>
      <c r="L572" s="105">
        <v>4364.95</v>
      </c>
      <c r="M572" s="106"/>
      <c r="N572" s="117">
        <v>195418.14</v>
      </c>
      <c r="AT572" s="47"/>
      <c r="AU572" s="58" t="s">
        <v>336</v>
      </c>
    </row>
    <row r="573" spans="1:48" s="10" customFormat="1" ht="15" x14ac:dyDescent="0.25">
      <c r="A573" s="104"/>
      <c r="B573" s="110"/>
      <c r="C573" s="321" t="s">
        <v>359</v>
      </c>
      <c r="D573" s="319"/>
      <c r="E573" s="319"/>
      <c r="F573" s="319"/>
      <c r="G573" s="319"/>
      <c r="H573" s="319"/>
      <c r="I573" s="319"/>
      <c r="J573" s="319"/>
      <c r="K573" s="319"/>
      <c r="L573" s="111">
        <v>101967.36</v>
      </c>
      <c r="M573" s="112"/>
      <c r="N573" s="118">
        <v>1758763.66</v>
      </c>
      <c r="AT573" s="47"/>
      <c r="AV573" s="47" t="s">
        <v>360</v>
      </c>
    </row>
    <row r="574" spans="1:48" s="10" customFormat="1" ht="15" x14ac:dyDescent="0.25">
      <c r="A574" s="104"/>
      <c r="B574" s="110"/>
      <c r="C574" s="320" t="s">
        <v>361</v>
      </c>
      <c r="D574" s="320"/>
      <c r="E574" s="320"/>
      <c r="F574" s="320"/>
      <c r="G574" s="320"/>
      <c r="H574" s="320"/>
      <c r="I574" s="320"/>
      <c r="J574" s="320"/>
      <c r="K574" s="320"/>
      <c r="L574" s="111"/>
      <c r="M574" s="112"/>
      <c r="N574" s="119">
        <f>ROUND(N573*0.082,2)</f>
        <v>144218.62</v>
      </c>
      <c r="AQ574" s="47"/>
      <c r="AS574" s="47"/>
    </row>
    <row r="575" spans="1:48" s="10" customFormat="1" ht="15" x14ac:dyDescent="0.25">
      <c r="A575" s="104"/>
      <c r="B575" s="110"/>
      <c r="C575" s="321" t="s">
        <v>362</v>
      </c>
      <c r="D575" s="319"/>
      <c r="E575" s="319"/>
      <c r="F575" s="319"/>
      <c r="G575" s="319"/>
      <c r="H575" s="319"/>
      <c r="I575" s="319"/>
      <c r="J575" s="319"/>
      <c r="K575" s="319"/>
      <c r="L575" s="111"/>
      <c r="M575" s="112"/>
      <c r="N575" s="118">
        <f>N573+N574</f>
        <v>1902982.2799999998</v>
      </c>
      <c r="AQ575" s="47"/>
      <c r="AS575" s="47"/>
    </row>
    <row r="576" spans="1:48" s="10" customFormat="1" ht="15" x14ac:dyDescent="0.25">
      <c r="A576" s="104"/>
      <c r="B576" s="110"/>
      <c r="C576" s="320" t="s">
        <v>363</v>
      </c>
      <c r="D576" s="320"/>
      <c r="E576" s="320"/>
      <c r="F576" s="320"/>
      <c r="G576" s="320"/>
      <c r="H576" s="320"/>
      <c r="I576" s="320"/>
      <c r="J576" s="320"/>
      <c r="K576" s="320"/>
      <c r="L576" s="111"/>
      <c r="M576" s="112"/>
      <c r="N576" s="119">
        <f>ROUND(N575*0.024,2)</f>
        <v>45671.57</v>
      </c>
      <c r="AQ576" s="47"/>
      <c r="AS576" s="47"/>
    </row>
    <row r="577" spans="1:52" s="10" customFormat="1" ht="15" x14ac:dyDescent="0.25">
      <c r="A577" s="104"/>
      <c r="B577" s="110"/>
      <c r="C577" s="321" t="s">
        <v>364</v>
      </c>
      <c r="D577" s="319"/>
      <c r="E577" s="319"/>
      <c r="F577" s="319"/>
      <c r="G577" s="319"/>
      <c r="H577" s="319"/>
      <c r="I577" s="319"/>
      <c r="J577" s="319"/>
      <c r="K577" s="319"/>
      <c r="L577" s="111"/>
      <c r="M577" s="112"/>
      <c r="N577" s="118">
        <f>N575+N576</f>
        <v>1948653.8499999999</v>
      </c>
      <c r="AQ577" s="47"/>
      <c r="AS577" s="47"/>
    </row>
    <row r="578" spans="1:52" s="10" customFormat="1" ht="15" x14ac:dyDescent="0.25">
      <c r="A578" s="104"/>
      <c r="B578" s="110"/>
      <c r="C578" s="321" t="s">
        <v>365</v>
      </c>
      <c r="D578" s="319"/>
      <c r="E578" s="319"/>
      <c r="F578" s="319"/>
      <c r="G578" s="319"/>
      <c r="H578" s="319"/>
      <c r="I578" s="319"/>
      <c r="J578" s="319"/>
      <c r="K578" s="319"/>
      <c r="L578" s="111"/>
      <c r="M578" s="112"/>
      <c r="N578" s="118">
        <f>ROUND(N577*1.05136042,2)</f>
        <v>2048737.53</v>
      </c>
      <c r="AQ578" s="47"/>
      <c r="AS578" s="47"/>
    </row>
    <row r="579" spans="1:52" s="10" customFormat="1" ht="15" x14ac:dyDescent="0.25">
      <c r="A579" s="104"/>
      <c r="B579" s="110"/>
      <c r="C579" s="321" t="s">
        <v>366</v>
      </c>
      <c r="D579" s="319"/>
      <c r="E579" s="319"/>
      <c r="F579" s="319"/>
      <c r="G579" s="319"/>
      <c r="H579" s="319"/>
      <c r="I579" s="319"/>
      <c r="J579" s="319"/>
      <c r="K579" s="319"/>
      <c r="L579" s="111"/>
      <c r="M579" s="112"/>
      <c r="N579" s="118">
        <f>N578</f>
        <v>2048737.53</v>
      </c>
      <c r="AQ579" s="47"/>
      <c r="AS579" s="47"/>
    </row>
    <row r="580" spans="1:52" s="124" customFormat="1" ht="15" x14ac:dyDescent="0.25">
      <c r="A580" s="120"/>
      <c r="B580" s="121"/>
      <c r="C580" s="320" t="s">
        <v>367</v>
      </c>
      <c r="D580" s="320"/>
      <c r="E580" s="320"/>
      <c r="F580" s="320"/>
      <c r="G580" s="320"/>
      <c r="H580" s="320"/>
      <c r="I580" s="320"/>
      <c r="J580" s="320"/>
      <c r="K580" s="320"/>
      <c r="L580" s="122"/>
      <c r="M580" s="123"/>
      <c r="N580" s="119">
        <f>ROUND(N579*0.2,2)</f>
        <v>409747.51</v>
      </c>
      <c r="AQ580" s="125"/>
      <c r="AS580" s="125"/>
    </row>
    <row r="581" spans="1:52" s="10" customFormat="1" ht="15" x14ac:dyDescent="0.25">
      <c r="A581" s="126"/>
      <c r="B581" s="127"/>
      <c r="C581" s="323" t="s">
        <v>368</v>
      </c>
      <c r="D581" s="324"/>
      <c r="E581" s="324"/>
      <c r="F581" s="324"/>
      <c r="G581" s="324"/>
      <c r="H581" s="324"/>
      <c r="I581" s="324"/>
      <c r="J581" s="324"/>
      <c r="K581" s="324"/>
      <c r="L581" s="128"/>
      <c r="M581" s="129"/>
      <c r="N581" s="130">
        <f>N579+N580</f>
        <v>2458485.04</v>
      </c>
      <c r="AQ581" s="47"/>
      <c r="AS581" s="47"/>
    </row>
    <row r="582" spans="1:52" s="10" customFormat="1" ht="26.25" customHeight="1" x14ac:dyDescent="0.25">
      <c r="A582" s="131"/>
      <c r="B582" s="132"/>
      <c r="C582" s="132"/>
      <c r="D582" s="132"/>
      <c r="E582" s="132"/>
      <c r="F582" s="132"/>
      <c r="G582" s="132"/>
      <c r="H582" s="132"/>
      <c r="I582" s="132"/>
      <c r="J582" s="132"/>
      <c r="K582" s="132"/>
      <c r="L582" s="132"/>
      <c r="M582" s="132"/>
      <c r="N582" s="132"/>
    </row>
    <row r="583" spans="1:52" s="14" customFormat="1" ht="15" x14ac:dyDescent="0.25">
      <c r="A583" s="12"/>
      <c r="B583" s="133" t="s">
        <v>369</v>
      </c>
      <c r="C583" s="325"/>
      <c r="D583" s="325"/>
      <c r="E583" s="325"/>
      <c r="F583" s="325"/>
      <c r="G583" s="325"/>
      <c r="H583" s="326"/>
      <c r="I583" s="326"/>
      <c r="J583" s="326"/>
      <c r="K583" s="326"/>
      <c r="L583" s="326"/>
      <c r="M583" s="10"/>
      <c r="N583" s="10"/>
      <c r="O583" s="10"/>
      <c r="P583" s="10"/>
      <c r="Q583" s="10"/>
      <c r="R583" s="10"/>
      <c r="S583" s="10"/>
      <c r="T583" s="10"/>
      <c r="U583" s="10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 t="s">
        <v>197</v>
      </c>
      <c r="AX583" s="18" t="s">
        <v>370</v>
      </c>
      <c r="AY583" s="18"/>
      <c r="AZ583" s="18"/>
    </row>
    <row r="584" spans="1:52" s="134" customFormat="1" ht="16.5" customHeight="1" x14ac:dyDescent="0.25">
      <c r="A584" s="16"/>
      <c r="B584" s="133"/>
      <c r="C584" s="322" t="s">
        <v>371</v>
      </c>
      <c r="D584" s="322"/>
      <c r="E584" s="322"/>
      <c r="F584" s="322"/>
      <c r="G584" s="322"/>
      <c r="H584" s="322"/>
      <c r="I584" s="322"/>
      <c r="J584" s="322"/>
      <c r="K584" s="322"/>
      <c r="L584" s="322"/>
      <c r="V584" s="135"/>
      <c r="W584" s="135"/>
      <c r="X584" s="135"/>
      <c r="Y584" s="135"/>
      <c r="Z584" s="135"/>
      <c r="AA584" s="135"/>
      <c r="AB584" s="135"/>
      <c r="AC584" s="135"/>
      <c r="AD584" s="135"/>
      <c r="AE584" s="135"/>
      <c r="AF584" s="135"/>
      <c r="AG584" s="135"/>
      <c r="AH584" s="135"/>
      <c r="AI584" s="135"/>
      <c r="AJ584" s="135"/>
      <c r="AK584" s="135"/>
      <c r="AL584" s="135"/>
      <c r="AM584" s="135"/>
      <c r="AN584" s="135"/>
      <c r="AO584" s="135"/>
      <c r="AP584" s="135"/>
      <c r="AQ584" s="135"/>
      <c r="AR584" s="135"/>
      <c r="AS584" s="135"/>
      <c r="AT584" s="135"/>
      <c r="AU584" s="135"/>
      <c r="AV584" s="135"/>
      <c r="AW584" s="135"/>
      <c r="AX584" s="135"/>
      <c r="AY584" s="135"/>
      <c r="AZ584" s="135"/>
    </row>
    <row r="585" spans="1:52" s="14" customFormat="1" ht="15" x14ac:dyDescent="0.25">
      <c r="A585" s="12"/>
      <c r="B585" s="133" t="s">
        <v>372</v>
      </c>
      <c r="C585" s="325"/>
      <c r="D585" s="325"/>
      <c r="E585" s="325"/>
      <c r="F585" s="325"/>
      <c r="G585" s="325"/>
      <c r="H585" s="326"/>
      <c r="I585" s="326"/>
      <c r="J585" s="326"/>
      <c r="K585" s="326"/>
      <c r="L585" s="326"/>
      <c r="M585" s="10"/>
      <c r="N585" s="10"/>
      <c r="O585" s="10"/>
      <c r="P585" s="10"/>
      <c r="Q585" s="10"/>
      <c r="R585" s="10"/>
      <c r="S585" s="10"/>
      <c r="T585" s="10"/>
      <c r="U585" s="10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 t="s">
        <v>197</v>
      </c>
      <c r="AZ585" s="18" t="s">
        <v>197</v>
      </c>
    </row>
    <row r="586" spans="1:52" s="134" customFormat="1" ht="16.5" customHeight="1" x14ac:dyDescent="0.25">
      <c r="A586" s="16"/>
      <c r="C586" s="322" t="s">
        <v>371</v>
      </c>
      <c r="D586" s="322"/>
      <c r="E586" s="322"/>
      <c r="F586" s="322"/>
      <c r="G586" s="322"/>
      <c r="H586" s="322"/>
      <c r="I586" s="322"/>
      <c r="J586" s="322"/>
      <c r="K586" s="322"/>
      <c r="L586" s="322"/>
      <c r="V586" s="135"/>
      <c r="W586" s="135"/>
      <c r="X586" s="135"/>
      <c r="Y586" s="135"/>
      <c r="Z586" s="135"/>
      <c r="AA586" s="135"/>
      <c r="AB586" s="135"/>
      <c r="AC586" s="135"/>
      <c r="AD586" s="135"/>
      <c r="AE586" s="135"/>
      <c r="AF586" s="135"/>
      <c r="AG586" s="135"/>
      <c r="AH586" s="135"/>
      <c r="AI586" s="135"/>
      <c r="AJ586" s="135"/>
      <c r="AK586" s="135"/>
      <c r="AL586" s="135"/>
      <c r="AM586" s="135"/>
      <c r="AN586" s="135"/>
      <c r="AO586" s="135"/>
      <c r="AP586" s="135"/>
      <c r="AQ586" s="135"/>
      <c r="AR586" s="135"/>
      <c r="AS586" s="135"/>
      <c r="AT586" s="135"/>
      <c r="AU586" s="135"/>
      <c r="AV586" s="135"/>
      <c r="AW586" s="135"/>
      <c r="AX586" s="135"/>
      <c r="AY586" s="135"/>
      <c r="AZ586" s="135"/>
    </row>
    <row r="587" spans="1:52" s="14" customFormat="1" ht="19.5" customHeight="1" x14ac:dyDescent="0.2">
      <c r="A587" s="12"/>
      <c r="C587" s="136"/>
      <c r="D587" s="136"/>
      <c r="E587" s="136"/>
      <c r="F587" s="136"/>
      <c r="G587" s="136"/>
      <c r="H587" s="136"/>
      <c r="I587" s="136"/>
      <c r="J587" s="136"/>
      <c r="K587" s="136"/>
      <c r="L587" s="136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</row>
    <row r="588" spans="1:52" s="10" customFormat="1" ht="22.5" customHeight="1" x14ac:dyDescent="0.25">
      <c r="A588" s="306" t="s">
        <v>373</v>
      </c>
      <c r="B588" s="306"/>
      <c r="C588" s="306"/>
      <c r="D588" s="306"/>
      <c r="E588" s="306"/>
      <c r="F588" s="306"/>
      <c r="G588" s="306"/>
      <c r="H588" s="306"/>
      <c r="I588" s="306"/>
      <c r="J588" s="306"/>
      <c r="K588" s="306"/>
      <c r="L588" s="306"/>
      <c r="M588" s="306"/>
      <c r="N588" s="306"/>
      <c r="O588" s="114"/>
      <c r="P588" s="114"/>
    </row>
    <row r="589" spans="1:52" s="10" customFormat="1" ht="12.75" customHeight="1" x14ac:dyDescent="0.25">
      <c r="A589" s="306" t="s">
        <v>374</v>
      </c>
      <c r="B589" s="306"/>
      <c r="C589" s="306"/>
      <c r="D589" s="306"/>
      <c r="E589" s="306"/>
      <c r="F589" s="306"/>
      <c r="G589" s="306"/>
      <c r="H589" s="306"/>
      <c r="I589" s="306"/>
      <c r="J589" s="306"/>
      <c r="K589" s="306"/>
      <c r="L589" s="306"/>
      <c r="M589" s="306"/>
      <c r="N589" s="306"/>
      <c r="O589" s="114"/>
      <c r="P589" s="114"/>
    </row>
    <row r="590" spans="1:52" s="10" customFormat="1" ht="12.75" customHeight="1" x14ac:dyDescent="0.25">
      <c r="A590" s="306" t="s">
        <v>375</v>
      </c>
      <c r="B590" s="306"/>
      <c r="C590" s="306"/>
      <c r="D590" s="306"/>
      <c r="E590" s="306"/>
      <c r="F590" s="306"/>
      <c r="G590" s="306"/>
      <c r="H590" s="306"/>
      <c r="I590" s="306"/>
      <c r="J590" s="306"/>
      <c r="K590" s="306"/>
      <c r="L590" s="306"/>
      <c r="M590" s="306"/>
      <c r="N590" s="306"/>
      <c r="O590" s="114"/>
      <c r="P590" s="114"/>
    </row>
    <row r="591" spans="1:52" s="10" customFormat="1" ht="19.5" customHeight="1" x14ac:dyDescent="0.25"/>
    <row r="592" spans="1:52" s="10" customFormat="1" ht="15" x14ac:dyDescent="0.25">
      <c r="B592" s="137"/>
      <c r="D592" s="137"/>
      <c r="F592" s="137"/>
    </row>
  </sheetData>
  <mergeCells count="583">
    <mergeCell ref="C586:L586"/>
    <mergeCell ref="A588:N588"/>
    <mergeCell ref="A589:N589"/>
    <mergeCell ref="A590:N590"/>
    <mergeCell ref="C580:K580"/>
    <mergeCell ref="C581:K581"/>
    <mergeCell ref="C583:G583"/>
    <mergeCell ref="H583:L583"/>
    <mergeCell ref="C584:L584"/>
    <mergeCell ref="C585:G585"/>
    <mergeCell ref="H585:L585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13:N13"/>
    <mergeCell ref="A14:N14"/>
    <mergeCell ref="A16:N16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3315-AA40-4A64-86AD-3A19AB29A9F3}">
  <sheetPr>
    <tabColor rgb="FF00B0F0"/>
    <pageSetUpPr fitToPage="1"/>
  </sheetPr>
  <dimension ref="A1:R77"/>
  <sheetViews>
    <sheetView tabSelected="1" zoomScale="110" zoomScaleNormal="110" workbookViewId="0">
      <selection activeCell="O9" sqref="O9"/>
    </sheetView>
  </sheetViews>
  <sheetFormatPr defaultColWidth="9.140625" defaultRowHeight="11.25" x14ac:dyDescent="0.25"/>
  <cols>
    <col min="1" max="1" width="9.140625" style="284" customWidth="1"/>
    <col min="2" max="2" width="11.140625" style="220" customWidth="1"/>
    <col min="3" max="3" width="61.140625" style="282" customWidth="1"/>
    <col min="4" max="4" width="8.5703125" style="220" customWidth="1"/>
    <col min="5" max="5" width="10.5703125" style="220" customWidth="1"/>
    <col min="6" max="7" width="12.7109375" style="287" customWidth="1"/>
    <col min="8" max="9" width="12.7109375" style="220" customWidth="1"/>
    <col min="10" max="10" width="16.28515625" style="287" customWidth="1"/>
    <col min="11" max="11" width="12.7109375" style="220" customWidth="1"/>
    <col min="12" max="12" width="23.85546875" style="220" customWidth="1"/>
    <col min="13" max="14" width="9.140625" style="220"/>
    <col min="15" max="15" width="21" style="139" customWidth="1"/>
    <col min="16" max="16" width="15.42578125" style="139" customWidth="1"/>
    <col min="17" max="17" width="20.140625" style="139" customWidth="1"/>
    <col min="18" max="18" width="24.140625" style="220" customWidth="1"/>
    <col min="19" max="16384" width="9.140625" style="220"/>
  </cols>
  <sheetData>
    <row r="1" spans="1:17" ht="22.5" x14ac:dyDescent="0.25">
      <c r="A1" s="2" t="s">
        <v>0</v>
      </c>
      <c r="B1" s="3" t="s">
        <v>84</v>
      </c>
      <c r="C1" s="3" t="s">
        <v>83</v>
      </c>
      <c r="D1" s="1" t="s">
        <v>78</v>
      </c>
      <c r="E1" s="1" t="s">
        <v>79</v>
      </c>
      <c r="F1" s="4" t="s">
        <v>85</v>
      </c>
      <c r="G1" s="4" t="s">
        <v>94</v>
      </c>
      <c r="H1" s="149" t="s">
        <v>93</v>
      </c>
      <c r="I1" s="149" t="s">
        <v>88</v>
      </c>
      <c r="J1" s="6" t="s">
        <v>87</v>
      </c>
      <c r="K1" s="4" t="s">
        <v>386</v>
      </c>
    </row>
    <row r="2" spans="1:17" s="223" customFormat="1" x14ac:dyDescent="0.25">
      <c r="A2" s="7" t="s">
        <v>123</v>
      </c>
      <c r="B2" s="7"/>
      <c r="C2" s="147"/>
      <c r="D2" s="7"/>
      <c r="E2" s="7"/>
      <c r="F2" s="8"/>
      <c r="G2" s="8"/>
      <c r="H2" s="221"/>
      <c r="I2" s="221"/>
      <c r="J2" s="222"/>
      <c r="K2" s="221"/>
      <c r="O2" s="140"/>
      <c r="P2" s="140"/>
      <c r="Q2" s="140"/>
    </row>
    <row r="3" spans="1:17" s="223" customFormat="1" x14ac:dyDescent="0.25">
      <c r="A3" s="7" t="s">
        <v>119</v>
      </c>
      <c r="B3" s="7"/>
      <c r="C3" s="147"/>
      <c r="D3" s="7"/>
      <c r="E3" s="7"/>
      <c r="F3" s="8"/>
      <c r="G3" s="8"/>
      <c r="H3" s="221"/>
      <c r="I3" s="221"/>
      <c r="J3" s="222"/>
      <c r="K3" s="221"/>
      <c r="O3" s="140"/>
      <c r="P3" s="140"/>
      <c r="Q3" s="140"/>
    </row>
    <row r="4" spans="1:17" ht="22.5" x14ac:dyDescent="0.25">
      <c r="A4" s="224" t="s">
        <v>1</v>
      </c>
      <c r="B4" s="225" t="s">
        <v>102</v>
      </c>
      <c r="C4" s="226" t="s">
        <v>379</v>
      </c>
      <c r="D4" s="224" t="s">
        <v>7</v>
      </c>
      <c r="E4" s="227">
        <v>2.7E-2</v>
      </c>
      <c r="F4" s="228">
        <f t="shared" ref="F4:F63" si="0">G4/E4</f>
        <v>59700.000000000007</v>
      </c>
      <c r="G4" s="229">
        <v>1611.9</v>
      </c>
      <c r="H4" s="230">
        <f>196.25/1000-I5-I6</f>
        <v>4.1700000000000348E-3</v>
      </c>
      <c r="I4" s="230">
        <f>H4</f>
        <v>4.1700000000000348E-3</v>
      </c>
      <c r="J4" s="231">
        <f>F4*I4</f>
        <v>248.94900000000212</v>
      </c>
      <c r="K4" s="229">
        <f>J4-G4</f>
        <v>-1362.950999999998</v>
      </c>
    </row>
    <row r="5" spans="1:17" ht="22.5" x14ac:dyDescent="0.25">
      <c r="A5" s="224" t="s">
        <v>3</v>
      </c>
      <c r="B5" s="225" t="s">
        <v>89</v>
      </c>
      <c r="C5" s="226" t="s">
        <v>380</v>
      </c>
      <c r="D5" s="224" t="s">
        <v>7</v>
      </c>
      <c r="E5" s="227">
        <v>3.3000000000000002E-2</v>
      </c>
      <c r="F5" s="228">
        <f t="shared" si="0"/>
        <v>101620</v>
      </c>
      <c r="G5" s="229">
        <v>3353.46</v>
      </c>
      <c r="H5" s="230">
        <f>(30.52+15.72)/1000</f>
        <v>4.6240000000000003E-2</v>
      </c>
      <c r="I5" s="230">
        <f>33/1000</f>
        <v>3.3000000000000002E-2</v>
      </c>
      <c r="J5" s="231">
        <f t="shared" ref="J5:J63" si="1">F5*I5</f>
        <v>3353.46</v>
      </c>
      <c r="K5" s="229">
        <f t="shared" ref="K5:K63" si="2">J5-G5</f>
        <v>0</v>
      </c>
    </row>
    <row r="6" spans="1:17" ht="22.5" x14ac:dyDescent="0.25">
      <c r="A6" s="224" t="s">
        <v>5</v>
      </c>
      <c r="B6" s="225" t="s">
        <v>124</v>
      </c>
      <c r="C6" s="226" t="s">
        <v>381</v>
      </c>
      <c r="D6" s="224" t="s">
        <v>7</v>
      </c>
      <c r="E6" s="227">
        <v>0.16800000000000001</v>
      </c>
      <c r="F6" s="228">
        <f t="shared" si="0"/>
        <v>66931.488095238092</v>
      </c>
      <c r="G6" s="229">
        <v>11244.49</v>
      </c>
      <c r="H6" s="230">
        <f>(6.16+9.72+143.2)/1000</f>
        <v>0.15907999999999997</v>
      </c>
      <c r="I6" s="230">
        <f>H6</f>
        <v>0.15907999999999997</v>
      </c>
      <c r="J6" s="231">
        <f t="shared" si="1"/>
        <v>10647.461126190474</v>
      </c>
      <c r="K6" s="229">
        <f t="shared" si="2"/>
        <v>-597.02887380952598</v>
      </c>
    </row>
    <row r="7" spans="1:17" ht="22.5" x14ac:dyDescent="0.25">
      <c r="A7" s="224" t="s">
        <v>6</v>
      </c>
      <c r="B7" s="225" t="s">
        <v>95</v>
      </c>
      <c r="C7" s="226" t="s">
        <v>382</v>
      </c>
      <c r="D7" s="224" t="s">
        <v>4</v>
      </c>
      <c r="E7" s="227">
        <v>0.02</v>
      </c>
      <c r="F7" s="228">
        <f t="shared" si="0"/>
        <v>165480.5</v>
      </c>
      <c r="G7" s="229">
        <v>3309.61</v>
      </c>
      <c r="H7" s="230">
        <f>0.76/100</f>
        <v>7.6E-3</v>
      </c>
      <c r="I7" s="230">
        <f>H7</f>
        <v>7.6E-3</v>
      </c>
      <c r="J7" s="231">
        <f t="shared" si="1"/>
        <v>1257.6518000000001</v>
      </c>
      <c r="K7" s="229">
        <f t="shared" si="2"/>
        <v>-2051.9582</v>
      </c>
    </row>
    <row r="8" spans="1:17" ht="22.5" x14ac:dyDescent="0.25">
      <c r="A8" s="224" t="s">
        <v>8</v>
      </c>
      <c r="B8" s="225" t="s">
        <v>126</v>
      </c>
      <c r="C8" s="226" t="s">
        <v>383</v>
      </c>
      <c r="D8" s="224" t="s">
        <v>4</v>
      </c>
      <c r="E8" s="227">
        <v>1.6831</v>
      </c>
      <c r="F8" s="228">
        <f t="shared" si="0"/>
        <v>292102.56075099518</v>
      </c>
      <c r="G8" s="229">
        <v>491637.82</v>
      </c>
      <c r="H8" s="232">
        <f>2.92/100</f>
        <v>2.92E-2</v>
      </c>
      <c r="I8" s="230">
        <f>H8</f>
        <v>2.92E-2</v>
      </c>
      <c r="J8" s="231">
        <f t="shared" si="1"/>
        <v>8529.3947739290597</v>
      </c>
      <c r="K8" s="279">
        <f t="shared" si="2"/>
        <v>-483108.42522607092</v>
      </c>
      <c r="L8" s="281" t="s">
        <v>390</v>
      </c>
    </row>
    <row r="9" spans="1:17" ht="22.5" x14ac:dyDescent="0.25">
      <c r="A9" s="224" t="s">
        <v>9</v>
      </c>
      <c r="B9" s="225" t="s">
        <v>128</v>
      </c>
      <c r="C9" s="226" t="s">
        <v>384</v>
      </c>
      <c r="D9" s="224" t="s">
        <v>4</v>
      </c>
      <c r="E9" s="227">
        <v>1.3690000000000001E-2</v>
      </c>
      <c r="F9" s="228">
        <f t="shared" si="0"/>
        <v>374348.42951059167</v>
      </c>
      <c r="G9" s="229">
        <v>5124.83</v>
      </c>
      <c r="H9" s="230">
        <f>H8-I8</f>
        <v>0</v>
      </c>
      <c r="I9" s="230">
        <v>0</v>
      </c>
      <c r="J9" s="231">
        <f t="shared" si="1"/>
        <v>0</v>
      </c>
      <c r="K9" s="229">
        <f t="shared" si="2"/>
        <v>-5124.83</v>
      </c>
    </row>
    <row r="10" spans="1:17" x14ac:dyDescent="0.25">
      <c r="A10" s="224" t="s">
        <v>10</v>
      </c>
      <c r="B10" s="225" t="s">
        <v>11</v>
      </c>
      <c r="C10" s="226" t="s">
        <v>12</v>
      </c>
      <c r="D10" s="224" t="s">
        <v>13</v>
      </c>
      <c r="E10" s="227">
        <v>33</v>
      </c>
      <c r="F10" s="228">
        <f t="shared" si="0"/>
        <v>1325.0209090909091</v>
      </c>
      <c r="G10" s="229">
        <v>43725.69</v>
      </c>
      <c r="H10" s="230">
        <v>33</v>
      </c>
      <c r="I10" s="230">
        <f>E10</f>
        <v>33</v>
      </c>
      <c r="J10" s="231">
        <f t="shared" si="1"/>
        <v>43725.69</v>
      </c>
      <c r="K10" s="229">
        <f t="shared" si="2"/>
        <v>0</v>
      </c>
    </row>
    <row r="11" spans="1:17" ht="22.5" x14ac:dyDescent="0.25">
      <c r="A11" s="224" t="s">
        <v>14</v>
      </c>
      <c r="B11" s="225" t="s">
        <v>90</v>
      </c>
      <c r="C11" s="226" t="s">
        <v>82</v>
      </c>
      <c r="D11" s="224" t="s">
        <v>7</v>
      </c>
      <c r="E11" s="227">
        <v>0.36</v>
      </c>
      <c r="F11" s="228">
        <f t="shared" si="0"/>
        <v>13609.388888888891</v>
      </c>
      <c r="G11" s="229">
        <v>4899.38</v>
      </c>
      <c r="H11" s="230">
        <f>(131.48+22.21+11.02-28)/1000</f>
        <v>0.13671</v>
      </c>
      <c r="I11" s="230">
        <f>H11</f>
        <v>0.13671</v>
      </c>
      <c r="J11" s="231">
        <f t="shared" si="1"/>
        <v>1860.5395550000003</v>
      </c>
      <c r="K11" s="229">
        <f t="shared" si="2"/>
        <v>-3038.8404449999998</v>
      </c>
    </row>
    <row r="12" spans="1:17" x14ac:dyDescent="0.25">
      <c r="A12" s="224" t="s">
        <v>15</v>
      </c>
      <c r="B12" s="225" t="s">
        <v>91</v>
      </c>
      <c r="C12" s="226" t="s">
        <v>92</v>
      </c>
      <c r="D12" s="224" t="s">
        <v>4</v>
      </c>
      <c r="E12" s="227">
        <v>0.28000000000000003</v>
      </c>
      <c r="F12" s="228">
        <f t="shared" si="0"/>
        <v>83699.178571428565</v>
      </c>
      <c r="G12" s="229">
        <v>23435.77</v>
      </c>
      <c r="H12" s="230">
        <f>E12</f>
        <v>0.28000000000000003</v>
      </c>
      <c r="I12" s="230">
        <f>H12</f>
        <v>0.28000000000000003</v>
      </c>
      <c r="J12" s="231">
        <f t="shared" si="1"/>
        <v>23435.77</v>
      </c>
      <c r="K12" s="229">
        <f t="shared" si="2"/>
        <v>0</v>
      </c>
    </row>
    <row r="13" spans="1:17" x14ac:dyDescent="0.25">
      <c r="A13" s="224" t="s">
        <v>16</v>
      </c>
      <c r="B13" s="225" t="s">
        <v>130</v>
      </c>
      <c r="C13" s="226" t="s">
        <v>131</v>
      </c>
      <c r="D13" s="224" t="s">
        <v>13</v>
      </c>
      <c r="E13" s="227">
        <v>9</v>
      </c>
      <c r="F13" s="228">
        <f t="shared" si="0"/>
        <v>825.62888888888892</v>
      </c>
      <c r="G13" s="229">
        <v>7430.66</v>
      </c>
      <c r="H13" s="233">
        <v>11.49</v>
      </c>
      <c r="I13" s="230">
        <f>E13</f>
        <v>9</v>
      </c>
      <c r="J13" s="231">
        <f t="shared" si="1"/>
        <v>7430.66</v>
      </c>
      <c r="K13" s="229">
        <f t="shared" si="2"/>
        <v>0</v>
      </c>
    </row>
    <row r="14" spans="1:17" s="223" customFormat="1" x14ac:dyDescent="0.25">
      <c r="A14" s="7" t="s">
        <v>132</v>
      </c>
      <c r="B14" s="7"/>
      <c r="C14" s="147"/>
      <c r="D14" s="7"/>
      <c r="E14" s="7"/>
      <c r="F14" s="234"/>
      <c r="G14" s="8"/>
      <c r="H14" s="221"/>
      <c r="I14" s="221"/>
      <c r="J14" s="231"/>
      <c r="K14" s="229"/>
      <c r="O14" s="140"/>
      <c r="P14" s="140"/>
      <c r="Q14" s="140"/>
    </row>
    <row r="15" spans="1:17" x14ac:dyDescent="0.25">
      <c r="A15" s="224" t="s">
        <v>17</v>
      </c>
      <c r="B15" s="225" t="s">
        <v>66</v>
      </c>
      <c r="C15" s="226" t="s">
        <v>67</v>
      </c>
      <c r="D15" s="224" t="s">
        <v>13</v>
      </c>
      <c r="E15" s="227">
        <v>0.8</v>
      </c>
      <c r="F15" s="228">
        <f t="shared" si="0"/>
        <v>1133.75</v>
      </c>
      <c r="G15" s="229">
        <v>907</v>
      </c>
      <c r="H15" s="233">
        <v>9.7200000000000006</v>
      </c>
      <c r="I15" s="230">
        <f>E15</f>
        <v>0.8</v>
      </c>
      <c r="J15" s="231">
        <f t="shared" si="1"/>
        <v>907</v>
      </c>
      <c r="K15" s="229">
        <f t="shared" si="2"/>
        <v>0</v>
      </c>
    </row>
    <row r="16" spans="1:17" s="244" customFormat="1" x14ac:dyDescent="0.25">
      <c r="A16" s="235" t="s">
        <v>18</v>
      </c>
      <c r="B16" s="236" t="s">
        <v>130</v>
      </c>
      <c r="C16" s="237" t="s">
        <v>106</v>
      </c>
      <c r="D16" s="235" t="s">
        <v>13</v>
      </c>
      <c r="E16" s="238">
        <v>0.92</v>
      </c>
      <c r="F16" s="239">
        <f t="shared" si="0"/>
        <v>2685.5217391304345</v>
      </c>
      <c r="G16" s="240">
        <v>2470.6799999999998</v>
      </c>
      <c r="H16" s="241">
        <f>1.15*H15</f>
        <v>11.177999999999999</v>
      </c>
      <c r="I16" s="242">
        <f>E16</f>
        <v>0.92</v>
      </c>
      <c r="J16" s="243">
        <f t="shared" si="1"/>
        <v>2470.6799999999998</v>
      </c>
      <c r="K16" s="229">
        <f t="shared" si="2"/>
        <v>0</v>
      </c>
      <c r="O16" s="141"/>
      <c r="P16" s="141"/>
      <c r="Q16" s="141"/>
    </row>
    <row r="17" spans="1:17" x14ac:dyDescent="0.25">
      <c r="A17" s="224" t="s">
        <v>19</v>
      </c>
      <c r="B17" s="225" t="s">
        <v>133</v>
      </c>
      <c r="C17" s="226" t="s">
        <v>134</v>
      </c>
      <c r="D17" s="224" t="s">
        <v>110</v>
      </c>
      <c r="E17" s="227">
        <v>0.3</v>
      </c>
      <c r="F17" s="228">
        <f t="shared" si="0"/>
        <v>12745.7</v>
      </c>
      <c r="G17" s="229">
        <v>3823.71</v>
      </c>
      <c r="H17" s="231">
        <f>2.71/10</f>
        <v>0.27100000000000002</v>
      </c>
      <c r="I17" s="231">
        <f>H17</f>
        <v>0.27100000000000002</v>
      </c>
      <c r="J17" s="231">
        <f t="shared" si="1"/>
        <v>3454.0847000000003</v>
      </c>
      <c r="K17" s="229">
        <f t="shared" si="2"/>
        <v>-369.6252999999997</v>
      </c>
    </row>
    <row r="18" spans="1:17" s="244" customFormat="1" x14ac:dyDescent="0.25">
      <c r="A18" s="235" t="s">
        <v>20</v>
      </c>
      <c r="B18" s="236" t="s">
        <v>130</v>
      </c>
      <c r="C18" s="237" t="s">
        <v>131</v>
      </c>
      <c r="D18" s="235" t="s">
        <v>13</v>
      </c>
      <c r="E18" s="238">
        <v>3.3</v>
      </c>
      <c r="F18" s="239">
        <f t="shared" si="0"/>
        <v>825.61818181818182</v>
      </c>
      <c r="G18" s="240">
        <v>2724.54</v>
      </c>
      <c r="H18" s="243">
        <f>H17*10*1.1</f>
        <v>2.9810000000000003</v>
      </c>
      <c r="I18" s="243">
        <f>H18</f>
        <v>2.9810000000000003</v>
      </c>
      <c r="J18" s="243">
        <f t="shared" si="1"/>
        <v>2461.1678000000002</v>
      </c>
      <c r="K18" s="229">
        <f t="shared" si="2"/>
        <v>-263.37219999999979</v>
      </c>
      <c r="O18" s="141"/>
      <c r="P18" s="141"/>
      <c r="Q18" s="141"/>
    </row>
    <row r="19" spans="1:17" s="223" customFormat="1" x14ac:dyDescent="0.25">
      <c r="A19" s="7" t="s">
        <v>135</v>
      </c>
      <c r="B19" s="7"/>
      <c r="C19" s="147"/>
      <c r="D19" s="7"/>
      <c r="E19" s="7"/>
      <c r="F19" s="234"/>
      <c r="G19" s="8"/>
      <c r="H19" s="221"/>
      <c r="I19" s="221"/>
      <c r="J19" s="231">
        <f t="shared" si="1"/>
        <v>0</v>
      </c>
      <c r="K19" s="229">
        <f t="shared" si="2"/>
        <v>0</v>
      </c>
      <c r="O19" s="140"/>
      <c r="P19" s="140"/>
      <c r="Q19" s="140"/>
    </row>
    <row r="20" spans="1:17" ht="22.5" x14ac:dyDescent="0.25">
      <c r="A20" s="224" t="s">
        <v>21</v>
      </c>
      <c r="B20" s="225" t="s">
        <v>136</v>
      </c>
      <c r="C20" s="226" t="s">
        <v>137</v>
      </c>
      <c r="D20" s="224" t="s">
        <v>2</v>
      </c>
      <c r="E20" s="227">
        <v>0.28999999999999998</v>
      </c>
      <c r="F20" s="228">
        <f t="shared" si="0"/>
        <v>48468.862068965522</v>
      </c>
      <c r="G20" s="229">
        <v>14055.97</v>
      </c>
      <c r="H20" s="230">
        <f>E20</f>
        <v>0.28999999999999998</v>
      </c>
      <c r="I20" s="230">
        <f>H20</f>
        <v>0.28999999999999998</v>
      </c>
      <c r="J20" s="231">
        <f t="shared" si="1"/>
        <v>14055.970000000001</v>
      </c>
      <c r="K20" s="229">
        <f t="shared" si="2"/>
        <v>0</v>
      </c>
    </row>
    <row r="21" spans="1:17" s="244" customFormat="1" ht="22.5" x14ac:dyDescent="0.25">
      <c r="A21" s="235" t="s">
        <v>22</v>
      </c>
      <c r="B21" s="236" t="s">
        <v>138</v>
      </c>
      <c r="C21" s="237" t="s">
        <v>139</v>
      </c>
      <c r="D21" s="235" t="s">
        <v>80</v>
      </c>
      <c r="E21" s="238">
        <v>29</v>
      </c>
      <c r="F21" s="239">
        <f t="shared" si="0"/>
        <v>1942.6510344827586</v>
      </c>
      <c r="G21" s="240">
        <v>56336.88</v>
      </c>
      <c r="H21" s="242">
        <f>H20*100</f>
        <v>28.999999999999996</v>
      </c>
      <c r="I21" s="242">
        <f>H21</f>
        <v>28.999999999999996</v>
      </c>
      <c r="J21" s="243">
        <f t="shared" si="1"/>
        <v>56336.87999999999</v>
      </c>
      <c r="K21" s="229">
        <f t="shared" si="2"/>
        <v>0</v>
      </c>
      <c r="O21" s="141"/>
      <c r="P21" s="141"/>
      <c r="Q21" s="141"/>
    </row>
    <row r="22" spans="1:17" s="223" customFormat="1" x14ac:dyDescent="0.25">
      <c r="A22" s="7" t="s">
        <v>140</v>
      </c>
      <c r="B22" s="7"/>
      <c r="C22" s="147"/>
      <c r="D22" s="7"/>
      <c r="E22" s="7"/>
      <c r="F22" s="234"/>
      <c r="G22" s="8"/>
      <c r="H22" s="221"/>
      <c r="I22" s="221"/>
      <c r="J22" s="231"/>
      <c r="K22" s="229"/>
      <c r="O22" s="140"/>
      <c r="P22" s="140"/>
      <c r="Q22" s="140"/>
    </row>
    <row r="23" spans="1:17" ht="22.5" x14ac:dyDescent="0.25">
      <c r="A23" s="224" t="s">
        <v>23</v>
      </c>
      <c r="B23" s="225" t="s">
        <v>141</v>
      </c>
      <c r="C23" s="226" t="s">
        <v>142</v>
      </c>
      <c r="D23" s="224" t="s">
        <v>110</v>
      </c>
      <c r="E23" s="227">
        <v>0.625</v>
      </c>
      <c r="F23" s="228">
        <f t="shared" si="0"/>
        <v>179293.21599999999</v>
      </c>
      <c r="G23" s="229">
        <v>112058.26</v>
      </c>
      <c r="H23" s="230">
        <f>E23-0.59/10</f>
        <v>0.56600000000000006</v>
      </c>
      <c r="I23" s="230">
        <f>H23</f>
        <v>0.56600000000000006</v>
      </c>
      <c r="J23" s="231">
        <f t="shared" si="1"/>
        <v>101479.96025600001</v>
      </c>
      <c r="K23" s="229">
        <f t="shared" si="2"/>
        <v>-10578.299743999989</v>
      </c>
    </row>
    <row r="24" spans="1:17" s="253" customFormat="1" ht="22.5" x14ac:dyDescent="0.25">
      <c r="A24" s="245" t="s">
        <v>24</v>
      </c>
      <c r="B24" s="246" t="s">
        <v>143</v>
      </c>
      <c r="C24" s="247" t="s">
        <v>144</v>
      </c>
      <c r="D24" s="245" t="s">
        <v>49</v>
      </c>
      <c r="E24" s="248">
        <v>1</v>
      </c>
      <c r="F24" s="249">
        <f t="shared" si="0"/>
        <v>7412.87</v>
      </c>
      <c r="G24" s="250">
        <v>7412.87</v>
      </c>
      <c r="H24" s="241">
        <v>0</v>
      </c>
      <c r="I24" s="241">
        <f>H24</f>
        <v>0</v>
      </c>
      <c r="J24" s="251">
        <f t="shared" si="1"/>
        <v>0</v>
      </c>
      <c r="K24" s="252">
        <f t="shared" si="2"/>
        <v>-7412.87</v>
      </c>
      <c r="L24" s="281" t="s">
        <v>389</v>
      </c>
      <c r="O24" s="142"/>
      <c r="P24" s="142"/>
      <c r="Q24" s="142"/>
    </row>
    <row r="25" spans="1:17" s="244" customFormat="1" ht="22.5" x14ac:dyDescent="0.25">
      <c r="A25" s="235" t="s">
        <v>25</v>
      </c>
      <c r="B25" s="236" t="s">
        <v>145</v>
      </c>
      <c r="C25" s="237" t="s">
        <v>146</v>
      </c>
      <c r="D25" s="235" t="s">
        <v>49</v>
      </c>
      <c r="E25" s="238">
        <v>1</v>
      </c>
      <c r="F25" s="239">
        <f t="shared" si="0"/>
        <v>7129.56</v>
      </c>
      <c r="G25" s="240">
        <v>7129.56</v>
      </c>
      <c r="H25" s="242">
        <v>1</v>
      </c>
      <c r="I25" s="242">
        <f>H25</f>
        <v>1</v>
      </c>
      <c r="J25" s="243">
        <f t="shared" si="1"/>
        <v>7129.56</v>
      </c>
      <c r="K25" s="229">
        <f t="shared" si="2"/>
        <v>0</v>
      </c>
      <c r="O25" s="141"/>
      <c r="P25" s="141"/>
      <c r="Q25" s="141"/>
    </row>
    <row r="26" spans="1:17" s="244" customFormat="1" ht="22.5" x14ac:dyDescent="0.25">
      <c r="A26" s="235" t="s">
        <v>26</v>
      </c>
      <c r="B26" s="236" t="s">
        <v>147</v>
      </c>
      <c r="C26" s="237" t="s">
        <v>148</v>
      </c>
      <c r="D26" s="235" t="s">
        <v>49</v>
      </c>
      <c r="E26" s="238">
        <v>1</v>
      </c>
      <c r="F26" s="239">
        <f t="shared" si="0"/>
        <v>4845.82</v>
      </c>
      <c r="G26" s="240">
        <v>4845.82</v>
      </c>
      <c r="H26" s="242">
        <v>1</v>
      </c>
      <c r="I26" s="242">
        <f t="shared" ref="I26:I29" si="3">H26</f>
        <v>1</v>
      </c>
      <c r="J26" s="243">
        <f t="shared" si="1"/>
        <v>4845.82</v>
      </c>
      <c r="K26" s="229">
        <f t="shared" si="2"/>
        <v>0</v>
      </c>
      <c r="O26" s="141"/>
      <c r="P26" s="141"/>
      <c r="Q26" s="141"/>
    </row>
    <row r="27" spans="1:17" s="244" customFormat="1" ht="22.5" x14ac:dyDescent="0.25">
      <c r="A27" s="235" t="s">
        <v>27</v>
      </c>
      <c r="B27" s="236" t="s">
        <v>149</v>
      </c>
      <c r="C27" s="237" t="s">
        <v>150</v>
      </c>
      <c r="D27" s="235" t="s">
        <v>49</v>
      </c>
      <c r="E27" s="238">
        <v>3</v>
      </c>
      <c r="F27" s="239">
        <f t="shared" si="0"/>
        <v>7353.4666666666672</v>
      </c>
      <c r="G27" s="240">
        <v>22060.400000000001</v>
      </c>
      <c r="H27" s="242">
        <v>3</v>
      </c>
      <c r="I27" s="242">
        <f t="shared" si="3"/>
        <v>3</v>
      </c>
      <c r="J27" s="243">
        <f t="shared" si="1"/>
        <v>22060.400000000001</v>
      </c>
      <c r="K27" s="229">
        <f t="shared" si="2"/>
        <v>0</v>
      </c>
      <c r="O27" s="141"/>
      <c r="P27" s="141"/>
      <c r="Q27" s="141"/>
    </row>
    <row r="28" spans="1:17" s="244" customFormat="1" ht="22.5" x14ac:dyDescent="0.25">
      <c r="A28" s="235" t="s">
        <v>28</v>
      </c>
      <c r="B28" s="236" t="s">
        <v>151</v>
      </c>
      <c r="C28" s="237" t="s">
        <v>152</v>
      </c>
      <c r="D28" s="235" t="s">
        <v>49</v>
      </c>
      <c r="E28" s="238">
        <v>1</v>
      </c>
      <c r="F28" s="239">
        <f t="shared" si="0"/>
        <v>256.47000000000003</v>
      </c>
      <c r="G28" s="240">
        <v>256.47000000000003</v>
      </c>
      <c r="H28" s="242">
        <v>1</v>
      </c>
      <c r="I28" s="242">
        <f t="shared" si="3"/>
        <v>1</v>
      </c>
      <c r="J28" s="243">
        <f t="shared" si="1"/>
        <v>256.47000000000003</v>
      </c>
      <c r="K28" s="229">
        <f t="shared" si="2"/>
        <v>0</v>
      </c>
      <c r="O28" s="141"/>
      <c r="P28" s="141"/>
      <c r="Q28" s="141"/>
    </row>
    <row r="29" spans="1:17" s="244" customFormat="1" x14ac:dyDescent="0.25">
      <c r="A29" s="235" t="s">
        <v>29</v>
      </c>
      <c r="B29" s="236" t="s">
        <v>153</v>
      </c>
      <c r="C29" s="237" t="s">
        <v>154</v>
      </c>
      <c r="D29" s="235" t="s">
        <v>49</v>
      </c>
      <c r="E29" s="238">
        <v>1</v>
      </c>
      <c r="F29" s="239">
        <f t="shared" si="0"/>
        <v>4863.6899999999996</v>
      </c>
      <c r="G29" s="240">
        <v>4863.6899999999996</v>
      </c>
      <c r="H29" s="242">
        <v>1</v>
      </c>
      <c r="I29" s="242">
        <f t="shared" si="3"/>
        <v>1</v>
      </c>
      <c r="J29" s="243">
        <f t="shared" si="1"/>
        <v>4863.6899999999996</v>
      </c>
      <c r="K29" s="229">
        <f t="shared" si="2"/>
        <v>0</v>
      </c>
      <c r="O29" s="141"/>
      <c r="P29" s="141"/>
      <c r="Q29" s="141"/>
    </row>
    <row r="30" spans="1:17" s="244" customFormat="1" x14ac:dyDescent="0.25">
      <c r="A30" s="235" t="s">
        <v>30</v>
      </c>
      <c r="B30" s="236" t="s">
        <v>107</v>
      </c>
      <c r="C30" s="237" t="s">
        <v>108</v>
      </c>
      <c r="D30" s="235" t="s">
        <v>43</v>
      </c>
      <c r="E30" s="238">
        <v>2.682E-2</v>
      </c>
      <c r="F30" s="239">
        <f t="shared" si="0"/>
        <v>61778.150633855337</v>
      </c>
      <c r="G30" s="240">
        <v>1656.89</v>
      </c>
      <c r="H30" s="254">
        <f>(22.62+3)/1000</f>
        <v>2.562E-2</v>
      </c>
      <c r="I30" s="254">
        <v>2.5999999999999999E-2</v>
      </c>
      <c r="J30" s="243">
        <f t="shared" si="1"/>
        <v>1606.2319164802386</v>
      </c>
      <c r="K30" s="229">
        <f t="shared" si="2"/>
        <v>-50.658083519761476</v>
      </c>
      <c r="O30" s="141"/>
      <c r="P30" s="141"/>
      <c r="Q30" s="141"/>
    </row>
    <row r="31" spans="1:17" s="244" customFormat="1" ht="22.5" x14ac:dyDescent="0.25">
      <c r="A31" s="235" t="s">
        <v>31</v>
      </c>
      <c r="B31" s="236" t="s">
        <v>155</v>
      </c>
      <c r="C31" s="237" t="s">
        <v>156</v>
      </c>
      <c r="D31" s="235" t="s">
        <v>49</v>
      </c>
      <c r="E31" s="238">
        <v>1</v>
      </c>
      <c r="F31" s="239">
        <f t="shared" si="0"/>
        <v>2307.9699999999998</v>
      </c>
      <c r="G31" s="240">
        <v>2307.9699999999998</v>
      </c>
      <c r="H31" s="242">
        <v>1</v>
      </c>
      <c r="I31" s="242">
        <f t="shared" ref="I31:I37" si="4">H31</f>
        <v>1</v>
      </c>
      <c r="J31" s="243">
        <f t="shared" si="1"/>
        <v>2307.9699999999998</v>
      </c>
      <c r="K31" s="229">
        <f t="shared" si="2"/>
        <v>0</v>
      </c>
      <c r="O31" s="141"/>
      <c r="P31" s="141"/>
      <c r="Q31" s="141"/>
    </row>
    <row r="32" spans="1:17" ht="22.5" x14ac:dyDescent="0.25">
      <c r="A32" s="224" t="s">
        <v>32</v>
      </c>
      <c r="B32" s="225" t="s">
        <v>68</v>
      </c>
      <c r="C32" s="226" t="s">
        <v>69</v>
      </c>
      <c r="D32" s="224" t="s">
        <v>51</v>
      </c>
      <c r="E32" s="227">
        <v>0.375</v>
      </c>
      <c r="F32" s="228">
        <f t="shared" si="0"/>
        <v>29688.399999999998</v>
      </c>
      <c r="G32" s="229">
        <v>11133.15</v>
      </c>
      <c r="H32" s="232">
        <f>34.8/100</f>
        <v>0.34799999999999998</v>
      </c>
      <c r="I32" s="230">
        <f t="shared" si="4"/>
        <v>0.34799999999999998</v>
      </c>
      <c r="J32" s="231">
        <f t="shared" si="1"/>
        <v>10331.563199999999</v>
      </c>
      <c r="K32" s="229">
        <f t="shared" si="2"/>
        <v>-801.58680000000095</v>
      </c>
    </row>
    <row r="33" spans="1:17" s="244" customFormat="1" x14ac:dyDescent="0.25">
      <c r="A33" s="235" t="s">
        <v>33</v>
      </c>
      <c r="B33" s="236" t="s">
        <v>97</v>
      </c>
      <c r="C33" s="237" t="s">
        <v>157</v>
      </c>
      <c r="D33" s="235" t="s">
        <v>43</v>
      </c>
      <c r="E33" s="238">
        <v>7.4999999999999997E-2</v>
      </c>
      <c r="F33" s="239">
        <f t="shared" si="0"/>
        <v>176237.46666666667</v>
      </c>
      <c r="G33" s="240">
        <v>13217.81</v>
      </c>
      <c r="H33" s="254">
        <f>H32*2*100/1000</f>
        <v>6.9599999999999995E-2</v>
      </c>
      <c r="I33" s="254">
        <f t="shared" si="4"/>
        <v>6.9599999999999995E-2</v>
      </c>
      <c r="J33" s="243">
        <f t="shared" si="1"/>
        <v>12266.12768</v>
      </c>
      <c r="K33" s="229">
        <f t="shared" si="2"/>
        <v>-951.68231999999989</v>
      </c>
      <c r="O33" s="141"/>
      <c r="P33" s="141"/>
      <c r="Q33" s="141"/>
    </row>
    <row r="34" spans="1:17" s="244" customFormat="1" x14ac:dyDescent="0.25">
      <c r="A34" s="235" t="s">
        <v>34</v>
      </c>
      <c r="B34" s="236" t="s">
        <v>70</v>
      </c>
      <c r="C34" s="237" t="s">
        <v>71</v>
      </c>
      <c r="D34" s="235" t="s">
        <v>43</v>
      </c>
      <c r="E34" s="238">
        <v>1.2E-2</v>
      </c>
      <c r="F34" s="239">
        <f t="shared" si="0"/>
        <v>96988.333333333328</v>
      </c>
      <c r="G34" s="240">
        <v>1163.8599999999999</v>
      </c>
      <c r="H34" s="254">
        <f>0.32*H32*100/1000</f>
        <v>1.1136E-2</v>
      </c>
      <c r="I34" s="254">
        <f t="shared" si="4"/>
        <v>1.1136E-2</v>
      </c>
      <c r="J34" s="243">
        <f t="shared" si="1"/>
        <v>1080.0620799999999</v>
      </c>
      <c r="K34" s="229">
        <f t="shared" si="2"/>
        <v>-83.797919999999976</v>
      </c>
      <c r="O34" s="141"/>
      <c r="P34" s="141"/>
      <c r="Q34" s="141"/>
    </row>
    <row r="35" spans="1:17" s="262" customFormat="1" ht="22.5" x14ac:dyDescent="0.25">
      <c r="A35" s="255" t="s">
        <v>35</v>
      </c>
      <c r="B35" s="256" t="s">
        <v>158</v>
      </c>
      <c r="C35" s="257" t="s">
        <v>159</v>
      </c>
      <c r="D35" s="255" t="s">
        <v>4</v>
      </c>
      <c r="E35" s="258">
        <v>5.0000000000000001E-3</v>
      </c>
      <c r="F35" s="259">
        <f t="shared" si="0"/>
        <v>1930093.9999999998</v>
      </c>
      <c r="G35" s="260">
        <v>9650.4699999999993</v>
      </c>
      <c r="H35" s="232">
        <f>E35</f>
        <v>5.0000000000000001E-3</v>
      </c>
      <c r="I35" s="232">
        <f t="shared" si="4"/>
        <v>5.0000000000000001E-3</v>
      </c>
      <c r="J35" s="261">
        <f t="shared" si="1"/>
        <v>9650.4699999999993</v>
      </c>
      <c r="K35" s="260">
        <f t="shared" si="2"/>
        <v>0</v>
      </c>
      <c r="O35" s="143"/>
      <c r="P35" s="143"/>
      <c r="Q35" s="143"/>
    </row>
    <row r="36" spans="1:17" s="253" customFormat="1" ht="22.5" x14ac:dyDescent="0.25">
      <c r="A36" s="263" t="s">
        <v>36</v>
      </c>
      <c r="B36" s="264" t="s">
        <v>160</v>
      </c>
      <c r="C36" s="265" t="s">
        <v>161</v>
      </c>
      <c r="D36" s="263" t="s">
        <v>13</v>
      </c>
      <c r="E36" s="266">
        <v>0.50749999999999995</v>
      </c>
      <c r="F36" s="267">
        <f t="shared" si="0"/>
        <v>6940.9064039408877</v>
      </c>
      <c r="G36" s="268">
        <v>3522.51</v>
      </c>
      <c r="H36" s="269">
        <f>E36</f>
        <v>0.50749999999999995</v>
      </c>
      <c r="I36" s="269">
        <f t="shared" si="4"/>
        <v>0.50749999999999995</v>
      </c>
      <c r="J36" s="270">
        <f t="shared" si="1"/>
        <v>3522.51</v>
      </c>
      <c r="K36" s="260">
        <f t="shared" si="2"/>
        <v>0</v>
      </c>
      <c r="O36" s="142"/>
      <c r="P36" s="142"/>
      <c r="Q36" s="142"/>
    </row>
    <row r="37" spans="1:17" s="253" customFormat="1" ht="22.5" x14ac:dyDescent="0.25">
      <c r="A37" s="245" t="s">
        <v>37</v>
      </c>
      <c r="B37" s="246" t="s">
        <v>162</v>
      </c>
      <c r="C37" s="247" t="s">
        <v>163</v>
      </c>
      <c r="D37" s="245" t="s">
        <v>43</v>
      </c>
      <c r="E37" s="248">
        <v>2.9000000000000001E-2</v>
      </c>
      <c r="F37" s="249">
        <f t="shared" si="0"/>
        <v>65395.517241379312</v>
      </c>
      <c r="G37" s="250">
        <v>1896.47</v>
      </c>
      <c r="H37" s="271">
        <v>0</v>
      </c>
      <c r="I37" s="271">
        <f t="shared" si="4"/>
        <v>0</v>
      </c>
      <c r="J37" s="251">
        <f t="shared" si="1"/>
        <v>0</v>
      </c>
      <c r="K37" s="252">
        <f t="shared" si="2"/>
        <v>-1896.47</v>
      </c>
      <c r="L37" s="281" t="s">
        <v>387</v>
      </c>
      <c r="O37" s="142"/>
      <c r="P37" s="142"/>
      <c r="Q37" s="142"/>
    </row>
    <row r="38" spans="1:17" s="262" customFormat="1" x14ac:dyDescent="0.25">
      <c r="A38" s="272" t="s">
        <v>38</v>
      </c>
      <c r="B38" s="273" t="s">
        <v>120</v>
      </c>
      <c r="C38" s="274" t="s">
        <v>121</v>
      </c>
      <c r="D38" s="272" t="s">
        <v>43</v>
      </c>
      <c r="E38" s="218">
        <v>1.14E-2</v>
      </c>
      <c r="F38" s="275">
        <f t="shared" si="0"/>
        <v>233056.14035087719</v>
      </c>
      <c r="G38" s="252">
        <v>2656.84</v>
      </c>
      <c r="H38" s="276">
        <v>0</v>
      </c>
      <c r="I38" s="271">
        <f t="shared" ref="I38:I47" si="5">H38</f>
        <v>0</v>
      </c>
      <c r="J38" s="277">
        <f t="shared" si="1"/>
        <v>0</v>
      </c>
      <c r="K38" s="252">
        <f t="shared" si="2"/>
        <v>-2656.84</v>
      </c>
      <c r="O38" s="143"/>
      <c r="P38" s="143"/>
      <c r="Q38" s="143"/>
    </row>
    <row r="39" spans="1:17" s="253" customFormat="1" ht="33.75" x14ac:dyDescent="0.25">
      <c r="A39" s="245" t="s">
        <v>39</v>
      </c>
      <c r="B39" s="246" t="s">
        <v>164</v>
      </c>
      <c r="C39" s="247" t="s">
        <v>165</v>
      </c>
      <c r="D39" s="245" t="s">
        <v>43</v>
      </c>
      <c r="E39" s="248">
        <v>1.14E-2</v>
      </c>
      <c r="F39" s="249">
        <f t="shared" si="0"/>
        <v>55487.719298245611</v>
      </c>
      <c r="G39" s="250">
        <v>632.55999999999995</v>
      </c>
      <c r="H39" s="271">
        <v>0</v>
      </c>
      <c r="I39" s="271">
        <f t="shared" si="5"/>
        <v>0</v>
      </c>
      <c r="J39" s="251">
        <f t="shared" si="1"/>
        <v>0</v>
      </c>
      <c r="K39" s="252">
        <f t="shared" si="2"/>
        <v>-632.55999999999995</v>
      </c>
      <c r="O39" s="142"/>
      <c r="P39" s="142"/>
      <c r="Q39" s="142"/>
    </row>
    <row r="40" spans="1:17" s="262" customFormat="1" x14ac:dyDescent="0.25">
      <c r="A40" s="272" t="s">
        <v>40</v>
      </c>
      <c r="B40" s="273" t="s">
        <v>115</v>
      </c>
      <c r="C40" s="274" t="s">
        <v>116</v>
      </c>
      <c r="D40" s="272" t="s">
        <v>43</v>
      </c>
      <c r="E40" s="218">
        <v>3.7319999999999999E-2</v>
      </c>
      <c r="F40" s="275">
        <f t="shared" si="0"/>
        <v>28126.741693461954</v>
      </c>
      <c r="G40" s="252">
        <v>1049.69</v>
      </c>
      <c r="H40" s="276">
        <v>0</v>
      </c>
      <c r="I40" s="271">
        <f t="shared" si="5"/>
        <v>0</v>
      </c>
      <c r="J40" s="277">
        <f t="shared" si="1"/>
        <v>0</v>
      </c>
      <c r="K40" s="252">
        <f t="shared" si="2"/>
        <v>-1049.69</v>
      </c>
      <c r="O40" s="143"/>
      <c r="P40" s="143"/>
      <c r="Q40" s="143"/>
    </row>
    <row r="41" spans="1:17" s="253" customFormat="1" ht="22.5" x14ac:dyDescent="0.25">
      <c r="A41" s="245" t="s">
        <v>41</v>
      </c>
      <c r="B41" s="246" t="s">
        <v>166</v>
      </c>
      <c r="C41" s="247" t="s">
        <v>167</v>
      </c>
      <c r="D41" s="245" t="s">
        <v>43</v>
      </c>
      <c r="E41" s="248">
        <v>1.38E-2</v>
      </c>
      <c r="F41" s="249">
        <f t="shared" si="0"/>
        <v>52377.536231884056</v>
      </c>
      <c r="G41" s="250">
        <v>722.81</v>
      </c>
      <c r="H41" s="271">
        <v>0</v>
      </c>
      <c r="I41" s="271">
        <f t="shared" si="5"/>
        <v>0</v>
      </c>
      <c r="J41" s="251">
        <f t="shared" si="1"/>
        <v>0</v>
      </c>
      <c r="K41" s="252">
        <f t="shared" si="2"/>
        <v>-722.81</v>
      </c>
      <c r="O41" s="142"/>
      <c r="P41" s="142"/>
      <c r="Q41" s="142"/>
    </row>
    <row r="42" spans="1:17" s="253" customFormat="1" x14ac:dyDescent="0.25">
      <c r="A42" s="245" t="s">
        <v>42</v>
      </c>
      <c r="B42" s="246" t="s">
        <v>168</v>
      </c>
      <c r="C42" s="247" t="s">
        <v>169</v>
      </c>
      <c r="D42" s="245" t="s">
        <v>43</v>
      </c>
      <c r="E42" s="248">
        <v>1.044E-2</v>
      </c>
      <c r="F42" s="249">
        <f t="shared" si="0"/>
        <v>60262.452107279692</v>
      </c>
      <c r="G42" s="250">
        <v>629.14</v>
      </c>
      <c r="H42" s="271">
        <v>0</v>
      </c>
      <c r="I42" s="271">
        <f t="shared" si="5"/>
        <v>0</v>
      </c>
      <c r="J42" s="251">
        <f t="shared" si="1"/>
        <v>0</v>
      </c>
      <c r="K42" s="252">
        <f t="shared" si="2"/>
        <v>-629.14</v>
      </c>
      <c r="O42" s="142"/>
      <c r="P42" s="142"/>
      <c r="Q42" s="142"/>
    </row>
    <row r="43" spans="1:17" s="253" customFormat="1" x14ac:dyDescent="0.25">
      <c r="A43" s="245" t="s">
        <v>44</v>
      </c>
      <c r="B43" s="246" t="s">
        <v>170</v>
      </c>
      <c r="C43" s="247" t="s">
        <v>171</v>
      </c>
      <c r="D43" s="245" t="s">
        <v>43</v>
      </c>
      <c r="E43" s="248">
        <v>1.308E-2</v>
      </c>
      <c r="F43" s="249">
        <f t="shared" si="0"/>
        <v>37605.504587155963</v>
      </c>
      <c r="G43" s="250">
        <v>491.88</v>
      </c>
      <c r="H43" s="271">
        <v>0</v>
      </c>
      <c r="I43" s="271">
        <f t="shared" si="5"/>
        <v>0</v>
      </c>
      <c r="J43" s="251">
        <f t="shared" si="1"/>
        <v>0</v>
      </c>
      <c r="K43" s="252">
        <f t="shared" si="2"/>
        <v>-491.88</v>
      </c>
      <c r="O43" s="142"/>
      <c r="P43" s="142"/>
      <c r="Q43" s="142"/>
    </row>
    <row r="44" spans="1:17" s="262" customFormat="1" x14ac:dyDescent="0.25">
      <c r="A44" s="272" t="s">
        <v>45</v>
      </c>
      <c r="B44" s="273" t="s">
        <v>120</v>
      </c>
      <c r="C44" s="274" t="s">
        <v>121</v>
      </c>
      <c r="D44" s="272" t="s">
        <v>43</v>
      </c>
      <c r="E44" s="218">
        <v>2.826E-2</v>
      </c>
      <c r="F44" s="275">
        <f t="shared" si="0"/>
        <v>233086.69497523</v>
      </c>
      <c r="G44" s="252">
        <v>6587.03</v>
      </c>
      <c r="H44" s="276">
        <v>0</v>
      </c>
      <c r="I44" s="271">
        <f t="shared" si="5"/>
        <v>0</v>
      </c>
      <c r="J44" s="277">
        <f t="shared" si="1"/>
        <v>0</v>
      </c>
      <c r="K44" s="252">
        <f t="shared" si="2"/>
        <v>-6587.03</v>
      </c>
      <c r="O44" s="143"/>
      <c r="P44" s="143"/>
      <c r="Q44" s="143"/>
    </row>
    <row r="45" spans="1:17" s="253" customFormat="1" ht="22.5" x14ac:dyDescent="0.25">
      <c r="A45" s="245" t="s">
        <v>46</v>
      </c>
      <c r="B45" s="246" t="s">
        <v>111</v>
      </c>
      <c r="C45" s="247" t="s">
        <v>112</v>
      </c>
      <c r="D45" s="245" t="s">
        <v>43</v>
      </c>
      <c r="E45" s="248">
        <v>2.826E-2</v>
      </c>
      <c r="F45" s="249">
        <f t="shared" si="0"/>
        <v>54443.382873319177</v>
      </c>
      <c r="G45" s="250">
        <v>1538.57</v>
      </c>
      <c r="H45" s="271">
        <v>0</v>
      </c>
      <c r="I45" s="271">
        <f t="shared" si="5"/>
        <v>0</v>
      </c>
      <c r="J45" s="251">
        <f t="shared" si="1"/>
        <v>0</v>
      </c>
      <c r="K45" s="252">
        <f t="shared" si="2"/>
        <v>-1538.57</v>
      </c>
      <c r="O45" s="142"/>
      <c r="P45" s="142"/>
      <c r="Q45" s="142"/>
    </row>
    <row r="46" spans="1:17" s="262" customFormat="1" ht="22.5" x14ac:dyDescent="0.25">
      <c r="A46" s="272" t="s">
        <v>47</v>
      </c>
      <c r="B46" s="273" t="s">
        <v>98</v>
      </c>
      <c r="C46" s="274" t="s">
        <v>99</v>
      </c>
      <c r="D46" s="272" t="s">
        <v>51</v>
      </c>
      <c r="E46" s="218">
        <v>0.03</v>
      </c>
      <c r="F46" s="275">
        <f t="shared" si="0"/>
        <v>15832.666666666668</v>
      </c>
      <c r="G46" s="252">
        <v>474.98</v>
      </c>
      <c r="H46" s="276">
        <v>0</v>
      </c>
      <c r="I46" s="271">
        <f t="shared" si="5"/>
        <v>0</v>
      </c>
      <c r="J46" s="277">
        <f t="shared" si="1"/>
        <v>0</v>
      </c>
      <c r="K46" s="252">
        <f t="shared" si="2"/>
        <v>-474.98</v>
      </c>
      <c r="O46" s="143"/>
      <c r="P46" s="143"/>
      <c r="Q46" s="143"/>
    </row>
    <row r="47" spans="1:17" s="262" customFormat="1" ht="22.5" x14ac:dyDescent="0.25">
      <c r="A47" s="272" t="s">
        <v>48</v>
      </c>
      <c r="B47" s="273" t="s">
        <v>100</v>
      </c>
      <c r="C47" s="274" t="s">
        <v>109</v>
      </c>
      <c r="D47" s="272" t="s">
        <v>51</v>
      </c>
      <c r="E47" s="218">
        <v>0.03</v>
      </c>
      <c r="F47" s="275">
        <f t="shared" si="0"/>
        <v>37694.333333333336</v>
      </c>
      <c r="G47" s="252">
        <v>1130.83</v>
      </c>
      <c r="H47" s="276">
        <v>0</v>
      </c>
      <c r="I47" s="271">
        <f t="shared" si="5"/>
        <v>0</v>
      </c>
      <c r="J47" s="277">
        <f t="shared" si="1"/>
        <v>0</v>
      </c>
      <c r="K47" s="252">
        <f t="shared" si="2"/>
        <v>-1130.83</v>
      </c>
      <c r="O47" s="143"/>
      <c r="P47" s="143"/>
      <c r="Q47" s="143"/>
    </row>
    <row r="48" spans="1:17" s="281" customFormat="1" x14ac:dyDescent="0.25">
      <c r="A48" s="9" t="s">
        <v>172</v>
      </c>
      <c r="B48" s="9"/>
      <c r="C48" s="148"/>
      <c r="D48" s="9"/>
      <c r="E48" s="9"/>
      <c r="F48" s="278"/>
      <c r="G48" s="279"/>
      <c r="H48" s="280"/>
      <c r="I48" s="280"/>
      <c r="J48" s="277"/>
      <c r="K48" s="229"/>
      <c r="L48" s="281" t="s">
        <v>388</v>
      </c>
      <c r="O48" s="144"/>
      <c r="P48" s="144"/>
      <c r="Q48" s="144"/>
    </row>
    <row r="49" spans="1:18" s="262" customFormat="1" ht="22.5" x14ac:dyDescent="0.25">
      <c r="A49" s="272" t="s">
        <v>50</v>
      </c>
      <c r="B49" s="273" t="s">
        <v>102</v>
      </c>
      <c r="C49" s="274" t="s">
        <v>103</v>
      </c>
      <c r="D49" s="272" t="s">
        <v>7</v>
      </c>
      <c r="E49" s="218">
        <v>0.2</v>
      </c>
      <c r="F49" s="275">
        <f t="shared" si="0"/>
        <v>59701.649999999994</v>
      </c>
      <c r="G49" s="252">
        <v>11940.33</v>
      </c>
      <c r="H49" s="276">
        <v>0</v>
      </c>
      <c r="I49" s="276">
        <f>H49</f>
        <v>0</v>
      </c>
      <c r="J49" s="277">
        <f t="shared" si="1"/>
        <v>0</v>
      </c>
      <c r="K49" s="252">
        <f t="shared" si="2"/>
        <v>-11940.33</v>
      </c>
      <c r="O49" s="143"/>
      <c r="P49" s="143"/>
      <c r="Q49" s="143"/>
    </row>
    <row r="50" spans="1:18" s="262" customFormat="1" ht="22.5" x14ac:dyDescent="0.25">
      <c r="A50" s="272" t="s">
        <v>52</v>
      </c>
      <c r="B50" s="273" t="s">
        <v>89</v>
      </c>
      <c r="C50" s="274" t="s">
        <v>81</v>
      </c>
      <c r="D50" s="272" t="s">
        <v>7</v>
      </c>
      <c r="E50" s="218">
        <v>5.0000000000000001E-3</v>
      </c>
      <c r="F50" s="275">
        <f t="shared" si="0"/>
        <v>101600</v>
      </c>
      <c r="G50" s="252">
        <v>508</v>
      </c>
      <c r="H50" s="276">
        <v>0</v>
      </c>
      <c r="I50" s="276">
        <f t="shared" ref="I50:I63" si="6">H50</f>
        <v>0</v>
      </c>
      <c r="J50" s="277">
        <f t="shared" si="1"/>
        <v>0</v>
      </c>
      <c r="K50" s="252">
        <f t="shared" si="2"/>
        <v>-508</v>
      </c>
      <c r="O50" s="143"/>
      <c r="P50" s="143"/>
      <c r="Q50" s="143"/>
    </row>
    <row r="51" spans="1:18" s="262" customFormat="1" ht="33.75" x14ac:dyDescent="0.25">
      <c r="A51" s="272" t="s">
        <v>53</v>
      </c>
      <c r="B51" s="273" t="s">
        <v>104</v>
      </c>
      <c r="C51" s="274" t="s">
        <v>105</v>
      </c>
      <c r="D51" s="272" t="s">
        <v>4</v>
      </c>
      <c r="E51" s="218">
        <v>0.7</v>
      </c>
      <c r="F51" s="275">
        <f t="shared" si="0"/>
        <v>327508.47142857144</v>
      </c>
      <c r="G51" s="252">
        <v>229255.93</v>
      </c>
      <c r="H51" s="276">
        <v>0</v>
      </c>
      <c r="I51" s="276">
        <f t="shared" si="6"/>
        <v>0</v>
      </c>
      <c r="J51" s="277">
        <f t="shared" si="1"/>
        <v>0</v>
      </c>
      <c r="K51" s="252">
        <f t="shared" si="2"/>
        <v>-229255.93</v>
      </c>
      <c r="O51" s="143"/>
      <c r="P51" s="143"/>
      <c r="Q51" s="143"/>
    </row>
    <row r="52" spans="1:18" s="262" customFormat="1" x14ac:dyDescent="0.25">
      <c r="A52" s="272" t="s">
        <v>54</v>
      </c>
      <c r="B52" s="273" t="s">
        <v>11</v>
      </c>
      <c r="C52" s="274" t="s">
        <v>12</v>
      </c>
      <c r="D52" s="272" t="s">
        <v>13</v>
      </c>
      <c r="E52" s="218">
        <v>5</v>
      </c>
      <c r="F52" s="275">
        <f t="shared" si="0"/>
        <v>1325.02</v>
      </c>
      <c r="G52" s="252">
        <v>6625.1</v>
      </c>
      <c r="H52" s="276">
        <v>0</v>
      </c>
      <c r="I52" s="276">
        <f t="shared" si="6"/>
        <v>0</v>
      </c>
      <c r="J52" s="277">
        <f t="shared" si="1"/>
        <v>0</v>
      </c>
      <c r="K52" s="252">
        <f t="shared" si="2"/>
        <v>-6625.1</v>
      </c>
      <c r="O52" s="143"/>
      <c r="P52" s="143"/>
      <c r="Q52" s="143"/>
    </row>
    <row r="53" spans="1:18" s="262" customFormat="1" ht="22.5" x14ac:dyDescent="0.25">
      <c r="A53" s="272" t="s">
        <v>55</v>
      </c>
      <c r="B53" s="273" t="s">
        <v>90</v>
      </c>
      <c r="C53" s="274" t="s">
        <v>82</v>
      </c>
      <c r="D53" s="272" t="s">
        <v>7</v>
      </c>
      <c r="E53" s="218">
        <v>0.25700000000000001</v>
      </c>
      <c r="F53" s="275">
        <f t="shared" si="0"/>
        <v>13608.63813229572</v>
      </c>
      <c r="G53" s="252">
        <v>3497.42</v>
      </c>
      <c r="H53" s="276">
        <v>0</v>
      </c>
      <c r="I53" s="276">
        <f t="shared" si="6"/>
        <v>0</v>
      </c>
      <c r="J53" s="277">
        <f t="shared" si="1"/>
        <v>0</v>
      </c>
      <c r="K53" s="252">
        <f t="shared" si="2"/>
        <v>-3497.42</v>
      </c>
      <c r="O53" s="143"/>
      <c r="P53" s="143"/>
      <c r="Q53" s="143"/>
    </row>
    <row r="54" spans="1:18" s="262" customFormat="1" x14ac:dyDescent="0.25">
      <c r="A54" s="272" t="s">
        <v>56</v>
      </c>
      <c r="B54" s="273" t="s">
        <v>91</v>
      </c>
      <c r="C54" s="274" t="s">
        <v>92</v>
      </c>
      <c r="D54" s="272" t="s">
        <v>4</v>
      </c>
      <c r="E54" s="218">
        <v>0.13</v>
      </c>
      <c r="F54" s="275">
        <f t="shared" si="0"/>
        <v>83701.846153846156</v>
      </c>
      <c r="G54" s="252">
        <v>10881.24</v>
      </c>
      <c r="H54" s="276">
        <v>0</v>
      </c>
      <c r="I54" s="276">
        <f t="shared" si="6"/>
        <v>0</v>
      </c>
      <c r="J54" s="277">
        <f t="shared" si="1"/>
        <v>0</v>
      </c>
      <c r="K54" s="252">
        <f t="shared" si="2"/>
        <v>-10881.24</v>
      </c>
      <c r="O54" s="143"/>
      <c r="P54" s="143"/>
      <c r="Q54" s="143"/>
    </row>
    <row r="55" spans="1:18" s="262" customFormat="1" ht="22.5" x14ac:dyDescent="0.25">
      <c r="A55" s="272" t="s">
        <v>57</v>
      </c>
      <c r="B55" s="273" t="s">
        <v>173</v>
      </c>
      <c r="C55" s="274" t="s">
        <v>174</v>
      </c>
      <c r="D55" s="272" t="s">
        <v>2</v>
      </c>
      <c r="E55" s="218">
        <v>0.33</v>
      </c>
      <c r="F55" s="275">
        <f t="shared" si="0"/>
        <v>468932.45454545447</v>
      </c>
      <c r="G55" s="252">
        <v>154747.71</v>
      </c>
      <c r="H55" s="276">
        <v>0</v>
      </c>
      <c r="I55" s="276">
        <f t="shared" si="6"/>
        <v>0</v>
      </c>
      <c r="J55" s="277">
        <f t="shared" si="1"/>
        <v>0</v>
      </c>
      <c r="K55" s="252">
        <f t="shared" si="2"/>
        <v>-154747.71</v>
      </c>
      <c r="O55" s="143"/>
      <c r="P55" s="143"/>
      <c r="Q55" s="143"/>
    </row>
    <row r="56" spans="1:18" s="262" customFormat="1" x14ac:dyDescent="0.25">
      <c r="A56" s="272" t="s">
        <v>58</v>
      </c>
      <c r="B56" s="273" t="s">
        <v>175</v>
      </c>
      <c r="C56" s="274" t="s">
        <v>176</v>
      </c>
      <c r="D56" s="272" t="s">
        <v>13</v>
      </c>
      <c r="E56" s="218">
        <v>-0.33</v>
      </c>
      <c r="F56" s="275">
        <f t="shared" si="0"/>
        <v>7968.6060606060601</v>
      </c>
      <c r="G56" s="252">
        <v>-2629.64</v>
      </c>
      <c r="H56" s="276">
        <v>0</v>
      </c>
      <c r="I56" s="276">
        <f t="shared" si="6"/>
        <v>0</v>
      </c>
      <c r="J56" s="277">
        <f t="shared" si="1"/>
        <v>0</v>
      </c>
      <c r="K56" s="252">
        <f t="shared" si="2"/>
        <v>2629.64</v>
      </c>
      <c r="O56" s="143"/>
      <c r="P56" s="143"/>
      <c r="Q56" s="143"/>
    </row>
    <row r="57" spans="1:18" s="262" customFormat="1" ht="22.5" x14ac:dyDescent="0.25">
      <c r="A57" s="272" t="s">
        <v>59</v>
      </c>
      <c r="B57" s="273" t="s">
        <v>177</v>
      </c>
      <c r="C57" s="274" t="s">
        <v>178</v>
      </c>
      <c r="D57" s="272" t="s">
        <v>49</v>
      </c>
      <c r="E57" s="218">
        <v>6</v>
      </c>
      <c r="F57" s="275">
        <f t="shared" si="0"/>
        <v>4502.1166666666668</v>
      </c>
      <c r="G57" s="252">
        <v>27012.7</v>
      </c>
      <c r="H57" s="276">
        <v>0</v>
      </c>
      <c r="I57" s="276">
        <f t="shared" si="6"/>
        <v>0</v>
      </c>
      <c r="J57" s="277">
        <f t="shared" si="1"/>
        <v>0</v>
      </c>
      <c r="K57" s="252">
        <f t="shared" si="2"/>
        <v>-27012.7</v>
      </c>
      <c r="O57" s="143"/>
      <c r="P57" s="143"/>
      <c r="Q57" s="143"/>
    </row>
    <row r="58" spans="1:18" s="262" customFormat="1" ht="22.5" x14ac:dyDescent="0.25">
      <c r="A58" s="272" t="s">
        <v>60</v>
      </c>
      <c r="B58" s="273" t="s">
        <v>117</v>
      </c>
      <c r="C58" s="274" t="s">
        <v>118</v>
      </c>
      <c r="D58" s="272" t="s">
        <v>80</v>
      </c>
      <c r="E58" s="218">
        <v>33.33</v>
      </c>
      <c r="F58" s="275">
        <f t="shared" si="0"/>
        <v>4425.1683168316831</v>
      </c>
      <c r="G58" s="252">
        <v>147490.85999999999</v>
      </c>
      <c r="H58" s="276">
        <v>0</v>
      </c>
      <c r="I58" s="276">
        <f t="shared" si="6"/>
        <v>0</v>
      </c>
      <c r="J58" s="277">
        <f t="shared" si="1"/>
        <v>0</v>
      </c>
      <c r="K58" s="252">
        <f t="shared" si="2"/>
        <v>-147490.85999999999</v>
      </c>
      <c r="O58" s="143"/>
      <c r="P58" s="143"/>
      <c r="Q58" s="143"/>
    </row>
    <row r="59" spans="1:18" s="262" customFormat="1" x14ac:dyDescent="0.25">
      <c r="A59" s="272" t="s">
        <v>61</v>
      </c>
      <c r="B59" s="273" t="s">
        <v>113</v>
      </c>
      <c r="C59" s="274" t="s">
        <v>122</v>
      </c>
      <c r="D59" s="272" t="s">
        <v>114</v>
      </c>
      <c r="E59" s="218">
        <v>66</v>
      </c>
      <c r="F59" s="275">
        <f t="shared" si="0"/>
        <v>385.83318181818186</v>
      </c>
      <c r="G59" s="252">
        <v>25464.99</v>
      </c>
      <c r="H59" s="276">
        <v>0</v>
      </c>
      <c r="I59" s="276">
        <f t="shared" si="6"/>
        <v>0</v>
      </c>
      <c r="J59" s="277">
        <f t="shared" si="1"/>
        <v>0</v>
      </c>
      <c r="K59" s="252">
        <f t="shared" si="2"/>
        <v>-25464.99</v>
      </c>
      <c r="O59" s="143"/>
      <c r="P59" s="143"/>
      <c r="Q59" s="143"/>
    </row>
    <row r="60" spans="1:18" s="262" customFormat="1" ht="33.75" x14ac:dyDescent="0.25">
      <c r="A60" s="272" t="s">
        <v>62</v>
      </c>
      <c r="B60" s="273" t="s">
        <v>179</v>
      </c>
      <c r="C60" s="274" t="s">
        <v>180</v>
      </c>
      <c r="D60" s="272" t="s">
        <v>101</v>
      </c>
      <c r="E60" s="218">
        <v>3.3000000000000002E-2</v>
      </c>
      <c r="F60" s="275">
        <f t="shared" si="0"/>
        <v>1147547.2727272727</v>
      </c>
      <c r="G60" s="252">
        <v>37869.06</v>
      </c>
      <c r="H60" s="276">
        <v>0</v>
      </c>
      <c r="I60" s="276">
        <f t="shared" si="6"/>
        <v>0</v>
      </c>
      <c r="J60" s="277">
        <f t="shared" si="1"/>
        <v>0</v>
      </c>
      <c r="K60" s="252">
        <f t="shared" si="2"/>
        <v>-37869.06</v>
      </c>
      <c r="O60" s="143"/>
      <c r="P60" s="143"/>
      <c r="Q60" s="143"/>
    </row>
    <row r="61" spans="1:18" s="262" customFormat="1" ht="33.75" x14ac:dyDescent="0.25">
      <c r="A61" s="272" t="s">
        <v>63</v>
      </c>
      <c r="B61" s="273" t="s">
        <v>181</v>
      </c>
      <c r="C61" s="274" t="s">
        <v>182</v>
      </c>
      <c r="D61" s="272" t="s">
        <v>101</v>
      </c>
      <c r="E61" s="218">
        <v>3.3000000000000002E-2</v>
      </c>
      <c r="F61" s="275">
        <f t="shared" si="0"/>
        <v>210481.51515151514</v>
      </c>
      <c r="G61" s="252">
        <v>6945.89</v>
      </c>
      <c r="H61" s="276">
        <v>0</v>
      </c>
      <c r="I61" s="276">
        <f t="shared" si="6"/>
        <v>0</v>
      </c>
      <c r="J61" s="277">
        <f t="shared" si="1"/>
        <v>0</v>
      </c>
      <c r="K61" s="252">
        <f t="shared" si="2"/>
        <v>-6945.89</v>
      </c>
      <c r="O61" s="143"/>
      <c r="P61" s="143"/>
      <c r="Q61" s="143"/>
    </row>
    <row r="62" spans="1:18" s="262" customFormat="1" x14ac:dyDescent="0.25">
      <c r="A62" s="272" t="s">
        <v>64</v>
      </c>
      <c r="B62" s="273" t="s">
        <v>183</v>
      </c>
      <c r="C62" s="274" t="s">
        <v>184</v>
      </c>
      <c r="D62" s="272" t="s">
        <v>43</v>
      </c>
      <c r="E62" s="218">
        <v>0.46794000000000002</v>
      </c>
      <c r="F62" s="275">
        <f t="shared" si="0"/>
        <v>358896.31149292644</v>
      </c>
      <c r="G62" s="252">
        <v>167941.94</v>
      </c>
      <c r="H62" s="276">
        <v>0</v>
      </c>
      <c r="I62" s="276">
        <f t="shared" si="6"/>
        <v>0</v>
      </c>
      <c r="J62" s="277">
        <f t="shared" si="1"/>
        <v>0</v>
      </c>
      <c r="K62" s="252">
        <f t="shared" si="2"/>
        <v>-167941.94</v>
      </c>
      <c r="O62" s="143"/>
      <c r="P62" s="143"/>
      <c r="Q62" s="143"/>
    </row>
    <row r="63" spans="1:18" s="262" customFormat="1" ht="22.5" x14ac:dyDescent="0.25">
      <c r="A63" s="272" t="s">
        <v>65</v>
      </c>
      <c r="B63" s="273" t="s">
        <v>185</v>
      </c>
      <c r="C63" s="274" t="s">
        <v>186</v>
      </c>
      <c r="D63" s="272" t="s">
        <v>13</v>
      </c>
      <c r="E63" s="218">
        <v>4</v>
      </c>
      <c r="F63" s="275">
        <f t="shared" si="0"/>
        <v>9007.3024999999998</v>
      </c>
      <c r="G63" s="252">
        <v>36029.21</v>
      </c>
      <c r="H63" s="276">
        <v>0</v>
      </c>
      <c r="I63" s="276">
        <f t="shared" si="6"/>
        <v>0</v>
      </c>
      <c r="J63" s="277">
        <f t="shared" si="1"/>
        <v>0</v>
      </c>
      <c r="K63" s="252">
        <f t="shared" si="2"/>
        <v>-36029.21</v>
      </c>
      <c r="O63" s="218" t="s">
        <v>376</v>
      </c>
      <c r="P63" s="218" t="s">
        <v>377</v>
      </c>
      <c r="Q63" s="218" t="s">
        <v>378</v>
      </c>
      <c r="R63" s="288" t="s">
        <v>385</v>
      </c>
    </row>
    <row r="64" spans="1:18" x14ac:dyDescent="0.25">
      <c r="A64" s="220"/>
      <c r="F64" s="283" t="s">
        <v>72</v>
      </c>
      <c r="G64" s="5">
        <f>SUM(G4:G63)</f>
        <v>1758763.6599999997</v>
      </c>
      <c r="J64" s="5">
        <f>SUM(J4:J63)</f>
        <v>361576.19388759969</v>
      </c>
      <c r="K64" s="5">
        <f>SUM(K4:K63)</f>
        <v>-1397187.4661123999</v>
      </c>
      <c r="O64" s="219">
        <f>SUM(G49:G63)</f>
        <v>863580.74</v>
      </c>
      <c r="P64" s="219">
        <f>SUM(G35:G47)-G35-G36</f>
        <v>17810.799999999996</v>
      </c>
      <c r="Q64" s="219">
        <f>SUM(G4:G34)-SUM(J4:J34)</f>
        <v>515795.92611240043</v>
      </c>
      <c r="R64" s="219">
        <v>491637</v>
      </c>
    </row>
    <row r="65" spans="1:18" x14ac:dyDescent="0.25">
      <c r="A65" s="220"/>
      <c r="F65" s="259" t="s">
        <v>73</v>
      </c>
      <c r="G65" s="259">
        <f>G64*0.082+G64</f>
        <v>1902982.2801199998</v>
      </c>
      <c r="J65" s="259">
        <f>J64*0.082+J64</f>
        <v>391225.44178638287</v>
      </c>
      <c r="K65" s="259">
        <f>K64*0.082+K64</f>
        <v>-1511756.8383336167</v>
      </c>
      <c r="O65" s="145">
        <f>O64*0.082+O64</f>
        <v>934394.36068000004</v>
      </c>
      <c r="P65" s="145">
        <f>P64*0.082+P64</f>
        <v>19271.285599999996</v>
      </c>
      <c r="Q65" s="145">
        <f>Q64*0.082+Q64</f>
        <v>558091.19205361721</v>
      </c>
      <c r="R65" s="145">
        <f>R64*0.082+R64</f>
        <v>531951.23400000005</v>
      </c>
    </row>
    <row r="66" spans="1:18" x14ac:dyDescent="0.25">
      <c r="F66" s="259" t="s">
        <v>74</v>
      </c>
      <c r="G66" s="259">
        <f>G65*0.024+G65</f>
        <v>1948653.8548428798</v>
      </c>
      <c r="J66" s="259">
        <f>J65*0.024+J65</f>
        <v>400614.85238925606</v>
      </c>
      <c r="K66" s="259">
        <f>K65*0.024+K65</f>
        <v>-1548039.0024536236</v>
      </c>
      <c r="O66" s="145">
        <f>O65*0.024+O65</f>
        <v>956819.82533632009</v>
      </c>
      <c r="P66" s="145">
        <f>P65*0.024+P65</f>
        <v>19733.796454399995</v>
      </c>
      <c r="Q66" s="145">
        <f>Q65*0.024+Q65</f>
        <v>571485.380662904</v>
      </c>
      <c r="R66" s="145">
        <f>R65*0.024+R65</f>
        <v>544718.063616</v>
      </c>
    </row>
    <row r="67" spans="1:18" x14ac:dyDescent="0.25">
      <c r="F67" s="259" t="s">
        <v>75</v>
      </c>
      <c r="G67" s="259">
        <f>G66*1.05136042</f>
        <v>2048737.5352622292</v>
      </c>
      <c r="J67" s="259">
        <f>J66*1.05136042</f>
        <v>421190.59946620621</v>
      </c>
      <c r="K67" s="259">
        <f>K66*1.05136042</f>
        <v>-1627546.9357960226</v>
      </c>
      <c r="O67" s="145">
        <f>O66*1.05136042</f>
        <v>1005962.4934299201</v>
      </c>
      <c r="P67" s="145">
        <f>P66*1.05136042</f>
        <v>20747.33252849249</v>
      </c>
      <c r="Q67" s="145">
        <f>Q66*1.05136042</f>
        <v>600837.10983761062</v>
      </c>
      <c r="R67" s="145">
        <f>R66*1.05136042</f>
        <v>572695.01214490447</v>
      </c>
    </row>
    <row r="68" spans="1:18" x14ac:dyDescent="0.25">
      <c r="F68" s="259" t="s">
        <v>76</v>
      </c>
      <c r="G68" s="259">
        <f>G67*0.2</f>
        <v>409747.50705244584</v>
      </c>
      <c r="J68" s="259">
        <f>J67*0.2</f>
        <v>84238.119893241252</v>
      </c>
      <c r="K68" s="259">
        <f>K67*0.2</f>
        <v>-325509.38715920458</v>
      </c>
      <c r="O68" s="145">
        <f>O67*0.2</f>
        <v>201192.49868598403</v>
      </c>
      <c r="P68" s="145">
        <f>P67*0.2</f>
        <v>4149.4665056984986</v>
      </c>
      <c r="Q68" s="145">
        <f>Q67*0.2</f>
        <v>120167.42196752212</v>
      </c>
      <c r="R68" s="145">
        <f>R67*0.2</f>
        <v>114539.00242898089</v>
      </c>
    </row>
    <row r="69" spans="1:18" ht="15.75" x14ac:dyDescent="0.25">
      <c r="F69" s="285" t="s">
        <v>77</v>
      </c>
      <c r="G69" s="285">
        <f>G67+G68</f>
        <v>2458485.0423146752</v>
      </c>
      <c r="J69" s="286">
        <f>J67+J68</f>
        <v>505428.71935944748</v>
      </c>
      <c r="K69" s="285">
        <f>K67+K68</f>
        <v>-1953056.3229552272</v>
      </c>
      <c r="O69" s="146">
        <f>O67+O68</f>
        <v>1207154.9921159041</v>
      </c>
      <c r="P69" s="146">
        <f>P67+P68</f>
        <v>24896.79903419099</v>
      </c>
      <c r="Q69" s="146">
        <f>Q67+Q68</f>
        <v>721004.53180513275</v>
      </c>
      <c r="R69" s="146">
        <f>R67+R68</f>
        <v>687234.01457388536</v>
      </c>
    </row>
    <row r="77" spans="1:18" x14ac:dyDescent="0.25">
      <c r="Q77" s="217"/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НВК1хотелка</vt:lpstr>
      <vt:lpstr>06-02-03 </vt:lpstr>
      <vt:lpstr>НВК1-согл тз</vt:lpstr>
      <vt:lpstr>'06-02-03 '!Заголовки_для_печати</vt:lpstr>
      <vt:lpstr>'НВК1-согл тз'!Заголовки_для_печати</vt:lpstr>
      <vt:lpstr>НВК1хотелка!Заголовки_для_печати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2024-01-29T12:41:47Z</dcterms:modified>
</cp:coreProperties>
</file>