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"/>
    </mc:Choice>
  </mc:AlternateContent>
  <xr:revisionPtr revIDLastSave="0" documentId="13_ncr:1_{03218AB9-9136-4421-AA31-36719F8816B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8 цех_130-23 (корректировки)" sheetId="2" r:id="rId1"/>
    <sheet name="ССР_130-23" sheetId="1" state="hidden" r:id="rId2"/>
  </sheets>
  <definedNames>
    <definedName name="_xlnm.Print_Titles" localSheetId="0">'8 цех_130-23 (корректировки)'!$6:$6</definedName>
    <definedName name="_xlnm.Print_Titles" localSheetId="1">'ССР_130-23'!$6:$6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2" l="1"/>
  <c r="F49" i="2" s="1"/>
  <c r="F46" i="2"/>
  <c r="H42" i="2"/>
  <c r="F42" i="2"/>
  <c r="F43" i="2" s="1"/>
  <c r="F38" i="2"/>
  <c r="F37" i="2"/>
  <c r="F36" i="2"/>
  <c r="F35" i="2"/>
  <c r="F34" i="2"/>
  <c r="F33" i="2"/>
  <c r="F32" i="2"/>
  <c r="F31" i="2"/>
  <c r="F29" i="2"/>
  <c r="F28" i="2"/>
  <c r="F27" i="2"/>
  <c r="F26" i="2"/>
  <c r="F25" i="2"/>
  <c r="F24" i="2"/>
  <c r="F23" i="2"/>
  <c r="F15" i="1"/>
  <c r="F14" i="1"/>
  <c r="F17" i="1"/>
  <c r="F40" i="2" l="1"/>
  <c r="F51" i="2" s="1"/>
  <c r="F53" i="2" s="1"/>
  <c r="F54" i="2" s="1"/>
  <c r="F55" i="2" s="1"/>
  <c r="F13" i="1"/>
  <c r="D27" i="1"/>
  <c r="F19" i="1"/>
  <c r="F36" i="1"/>
  <c r="F11" i="1"/>
  <c r="F57" i="2" l="1"/>
  <c r="F58" i="2" s="1"/>
  <c r="F59" i="2" s="1"/>
  <c r="F61" i="2" s="1"/>
  <c r="F12" i="1"/>
  <c r="F21" i="1"/>
  <c r="F20" i="1"/>
  <c r="F24" i="1"/>
  <c r="F23" i="1"/>
  <c r="F63" i="2" l="1"/>
  <c r="F64" i="2" s="1"/>
  <c r="F65" i="2" s="1"/>
  <c r="F67" i="2" s="1"/>
  <c r="F69" i="2" s="1"/>
  <c r="H61" i="2"/>
  <c r="F22" i="1"/>
  <c r="F71" i="2" l="1"/>
  <c r="F72" i="2" s="1"/>
  <c r="F73" i="2" s="1"/>
  <c r="F26" i="1"/>
  <c r="F25" i="1" l="1"/>
  <c r="F30" i="1"/>
  <c r="F16" i="1" l="1"/>
  <c r="W30" i="1" l="1"/>
  <c r="F37" i="1" l="1"/>
  <c r="F34" i="1"/>
  <c r="F31" i="1"/>
  <c r="F28" i="1"/>
  <c r="F39" i="1" l="1"/>
  <c r="F41" i="1" s="1"/>
  <c r="F42" i="1" s="1"/>
  <c r="F43" i="1" s="1"/>
  <c r="F45" i="1" l="1"/>
  <c r="F46" i="1" s="1"/>
  <c r="F47" i="1" s="1"/>
  <c r="F49" i="1" s="1"/>
  <c r="W49" i="1" s="1"/>
  <c r="F51" i="1" l="1"/>
  <c r="F52" i="1" s="1"/>
  <c r="F53" i="1" s="1"/>
  <c r="F55" i="1" s="1"/>
  <c r="F57" i="1" s="1"/>
  <c r="F59" i="1" l="1"/>
  <c r="F60" i="1" s="1"/>
  <c r="F61" i="1" s="1"/>
</calcChain>
</file>

<file path=xl/sharedStrings.xml><?xml version="1.0" encoding="utf-8"?>
<sst xmlns="http://schemas.openxmlformats.org/spreadsheetml/2006/main" count="383" uniqueCount="138">
  <si>
    <t>Заказчик</t>
  </si>
  <si>
    <t/>
  </si>
  <si>
    <t>№ п/п</t>
  </si>
  <si>
    <t>Обоснование</t>
  </si>
  <si>
    <t>Наименование глав, объектов капитального строительства, работ и затрат</t>
  </si>
  <si>
    <t>всего</t>
  </si>
  <si>
    <t>Глава 2. Основные объекты строительства, реконструкции, капитального ремонта</t>
  </si>
  <si>
    <t>02-01-01</t>
  </si>
  <si>
    <t>Архитектурно-строительные решения.АС1</t>
  </si>
  <si>
    <t>02-01-02</t>
  </si>
  <si>
    <t>Полы. Архитектурно-строительные решения.АС2</t>
  </si>
  <si>
    <t>02-01-03</t>
  </si>
  <si>
    <t>АБК. Архитектурно-строительные решения. АС 3.</t>
  </si>
  <si>
    <t>02-01-04</t>
  </si>
  <si>
    <t>Помещение компрессорной. Архитектурно-строительные решения. АС 4.</t>
  </si>
  <si>
    <t>02-01-05</t>
  </si>
  <si>
    <t>Внутренние системы водоснабжения и канализации. ВК</t>
  </si>
  <si>
    <t>02-01-06</t>
  </si>
  <si>
    <t>АБК. Устройства автоматики. УА1</t>
  </si>
  <si>
    <t>02-01-07</t>
  </si>
  <si>
    <t>Цех №8. Устройства автоматики.УА2</t>
  </si>
  <si>
    <t>02-01-08</t>
  </si>
  <si>
    <t>АБК. Устройства автоматики.УА3</t>
  </si>
  <si>
    <t>02-01-09</t>
  </si>
  <si>
    <t>Воздухоснабжение.ВС</t>
  </si>
  <si>
    <t>02-01-10</t>
  </si>
  <si>
    <t>Отопление, вентиляция и кондиционирование.ОВ1</t>
  </si>
  <si>
    <t>02-01-11</t>
  </si>
  <si>
    <t>Отопление и вентиляция.ОВ2</t>
  </si>
  <si>
    <t>02-01-12</t>
  </si>
  <si>
    <t>Вентиляция и кондиционирование.ОВ3</t>
  </si>
  <si>
    <t>02-01-13</t>
  </si>
  <si>
    <t>Цех №8.Электрическое освещение. ЭО1</t>
  </si>
  <si>
    <t>02-01-14</t>
  </si>
  <si>
    <t>АБК.Электрическое освещение. ЭО2</t>
  </si>
  <si>
    <t>02-01-15</t>
  </si>
  <si>
    <t>АБК.Силовое электрооборудование.ЭМ1</t>
  </si>
  <si>
    <t>02-01-16</t>
  </si>
  <si>
    <t>Силовое электрооборудование.ЭМ2</t>
  </si>
  <si>
    <t>02-01-17</t>
  </si>
  <si>
    <t>02-01-18</t>
  </si>
  <si>
    <t>Структурированная кабельная сеть. СКС</t>
  </si>
  <si>
    <t>02-01-19</t>
  </si>
  <si>
    <t>Система охранного телевидения. СОТ</t>
  </si>
  <si>
    <t>02-01-20</t>
  </si>
  <si>
    <t>Пожарная сигнализация. ПС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</si>
  <si>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</si>
  <si>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</si>
  <si>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</si>
  <si>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Наружное освещение.ЭН</t>
  </si>
  <si>
    <t>Итого по Главе 4. "Объекты энергетического хозяйства"</t>
  </si>
  <si>
    <t>Глава 5. Объекты транспортного хозяйства и связи</t>
  </si>
  <si>
    <t>05-01-01</t>
  </si>
  <si>
    <t>Пути железнодорожные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</si>
  <si>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</si>
  <si>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</si>
  <si>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</t>
  </si>
  <si>
    <t>Наружные сети канализации. НК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</si>
  <si>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</si>
  <si>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</si>
  <si>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</si>
  <si>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</si>
  <si>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</si>
  <si>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</si>
  <si>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</si>
  <si>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</si>
  <si>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</si>
  <si>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</si>
  <si>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</si>
  <si>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</si>
  <si>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</si>
  <si>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</si>
  <si>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</si>
  <si>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</si>
  <si>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</si>
  <si>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</si>
  <si>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</si>
  <si>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</si>
  <si>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</si>
  <si>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</si>
  <si>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</si>
  <si>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</si>
  <si>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</si>
  <si>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</si>
  <si>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</si>
  <si>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</si>
  <si>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</si>
  <si>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</si>
  <si>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</si>
  <si>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</si>
  <si>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</si>
  <si>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</si>
  <si>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замечания +, проектировщикам отправлено 25.01</t>
  </si>
  <si>
    <t>статус СДО</t>
  </si>
  <si>
    <t>статус ЗАМЕЧАНИЯ/ПРОЕКТ</t>
  </si>
  <si>
    <t xml:space="preserve">СВОДНЫЙ СМЕТНЫЙ РАСЧЕТ СТОИМОСТИ СТРОИТЕЛЬСТВА </t>
  </si>
  <si>
    <t>замечания +, проектировщикам отправлено 12.02</t>
  </si>
  <si>
    <t>замечания +, проектировщикам отправлено 14.02</t>
  </si>
  <si>
    <t>отправлены вопр. проектировщикам 28.02.ПОВТОРНО.</t>
  </si>
  <si>
    <t>замечания +, проектировщикам отправлено 20.12</t>
  </si>
  <si>
    <t>замечания +,ОТВЕТ ПРОЕКТИРОВЩИКОВ +</t>
  </si>
  <si>
    <t>отработано, НО вопрос по коэфф.(замена 1,15 на 1,2)</t>
  </si>
  <si>
    <t>отработано, НО вопрос по коэфф.(замена 1,15 на 1,2)+КАЦ</t>
  </si>
  <si>
    <t>подготовлено к оформлению</t>
  </si>
  <si>
    <t>отправлены вопр. проектировщикам 01.03.ПОВТОРНО.</t>
  </si>
  <si>
    <t>отправлены вопр. проектировщикам 11.03.ПОВТОРНО.</t>
  </si>
  <si>
    <t>АБК.Силовое электрооборудование. ЭМ3.</t>
  </si>
  <si>
    <t>замечания +,ОТВЕТ ПРОЕКТИРОВЩИКОВ 25.03</t>
  </si>
  <si>
    <t>отправлены вопр. проектировщикам 05.04.ПОВТОРНО.</t>
  </si>
  <si>
    <t xml:space="preserve"> вопрос проектировщикам</t>
  </si>
  <si>
    <t>взять к оформлению</t>
  </si>
  <si>
    <r>
      <t xml:space="preserve">СДО отработано, </t>
    </r>
    <r>
      <rPr>
        <i/>
        <sz val="8"/>
        <color rgb="FFFF0000"/>
        <rFont val="Arial"/>
        <family val="2"/>
        <charset val="204"/>
      </rPr>
      <t xml:space="preserve"> вопрос по прайсам</t>
    </r>
  </si>
  <si>
    <t>НО! письма на материалы</t>
  </si>
  <si>
    <t>статус корректировок</t>
  </si>
  <si>
    <t>замена, ЭМ2 корр. изм.</t>
  </si>
  <si>
    <t>замена, ОВ2 корр. изм.1/смета проект+</t>
  </si>
  <si>
    <t>замена, АС2 корр. изм.1/смета проект+</t>
  </si>
  <si>
    <t>замена, ПЖ корр. изм./смета проект+</t>
  </si>
  <si>
    <t>КМ/смета проект+</t>
  </si>
  <si>
    <t>КМ1/смета проект+</t>
  </si>
  <si>
    <t>отработано</t>
  </si>
  <si>
    <t>статус  проекта/корректировок</t>
  </si>
  <si>
    <t>согласовано</t>
  </si>
  <si>
    <t>02-01-07 изм.</t>
  </si>
  <si>
    <t>ждем проект, не согласован</t>
  </si>
  <si>
    <t>замена, ОВ2 корр.</t>
  </si>
  <si>
    <t>05-01-01 изм.</t>
  </si>
  <si>
    <t>02-01-16 изм.</t>
  </si>
  <si>
    <t>КМ</t>
  </si>
  <si>
    <t>КМ1</t>
  </si>
  <si>
    <t>Конструкции металлические. КМ</t>
  </si>
  <si>
    <t>Конструкции металлические. КМ1</t>
  </si>
  <si>
    <t>новый раздел</t>
  </si>
  <si>
    <t>замена, АС1 корр. изм.1/смета проект+</t>
  </si>
  <si>
    <t>замена, АС1 корр.</t>
  </si>
  <si>
    <t>замена, АС2 корр.</t>
  </si>
  <si>
    <t>вопрос проектировщикам 11.06</t>
  </si>
  <si>
    <t>проект корректируется,не согласован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</si>
</sst>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theme="4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color rgb="FFFF0000"/>
      <name val="Arial"/>
      <family val="2"/>
      <charset val="204"/>
    </font>
    <font>
      <sz val="8"/>
      <name val="Calibri"/>
      <family val="2"/>
      <charset val="204"/>
    </font>
    <font>
      <i/>
      <sz val="8"/>
      <color rgb="FFC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i/>
      <sz val="16"/>
      <color theme="4"/>
      <name val="Arial"/>
      <family val="2"/>
      <charset val="204"/>
    </font>
    <font>
      <i/>
      <sz val="11"/>
      <color rgb="FFFF0000"/>
      <name val="Calibri"/>
      <family val="2"/>
      <charset val="204"/>
    </font>
    <font>
      <i/>
      <sz val="8"/>
      <color theme="4" tint="-0.249977111117893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i/>
      <sz val="12"/>
      <color rgb="FFFF0000"/>
      <name val="Arial"/>
      <family val="2"/>
      <charset val="204"/>
    </font>
    <font>
      <b/>
      <sz val="12"/>
      <color rgb="FF000000"/>
      <name val="Calibri"/>
      <family val="2"/>
      <charset val="204"/>
    </font>
    <font>
      <i/>
      <sz val="14"/>
      <color rgb="FFFF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12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" fontId="1" fillId="0" borderId="9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11" fillId="0" borderId="9" xfId="1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4" fontId="0" fillId="0" borderId="0" xfId="0" applyNumberFormat="1"/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left" vertical="top" wrapText="1"/>
    </xf>
    <xf numFmtId="0" fontId="10" fillId="0" borderId="0" xfId="0" applyFont="1"/>
    <xf numFmtId="0" fontId="11" fillId="0" borderId="9" xfId="1" applyFont="1" applyBorder="1" applyAlignment="1">
      <alignment horizontal="center" vertical="top" wrapText="1"/>
    </xf>
    <xf numFmtId="0" fontId="9" fillId="0" borderId="9" xfId="1" applyFont="1" applyBorder="1" applyAlignment="1">
      <alignment horizontal="center" vertical="top" wrapText="1"/>
    </xf>
    <xf numFmtId="1" fontId="1" fillId="3" borderId="9" xfId="0" applyNumberFormat="1" applyFont="1" applyFill="1" applyBorder="1" applyAlignment="1" applyProtection="1">
      <alignment horizontal="center" vertical="top" wrapText="1"/>
    </xf>
    <xf numFmtId="0" fontId="1" fillId="3" borderId="9" xfId="0" applyNumberFormat="1" applyFont="1" applyFill="1" applyBorder="1" applyAlignment="1" applyProtection="1">
      <alignment horizontal="center" vertical="center" wrapText="1"/>
    </xf>
    <xf numFmtId="0" fontId="9" fillId="3" borderId="9" xfId="1" applyNumberFormat="1" applyFont="1" applyFill="1" applyBorder="1" applyAlignment="1" applyProtection="1">
      <alignment horizontal="center" vertical="top" wrapText="1"/>
    </xf>
    <xf numFmtId="0" fontId="13" fillId="3" borderId="9" xfId="1" applyNumberFormat="1" applyFont="1" applyFill="1" applyBorder="1" applyAlignment="1" applyProtection="1">
      <alignment horizontal="center" vertical="top" wrapText="1"/>
    </xf>
    <xf numFmtId="0" fontId="1" fillId="3" borderId="9" xfId="0" applyNumberFormat="1" applyFont="1" applyFill="1" applyBorder="1" applyAlignment="1" applyProtection="1">
      <alignment horizontal="left" vertical="top" wrapText="1"/>
    </xf>
    <xf numFmtId="1" fontId="1" fillId="3" borderId="9" xfId="0" applyNumberFormat="1" applyFont="1" applyFill="1" applyBorder="1" applyAlignment="1" applyProtection="1">
      <alignment horizontal="center" vertical="center" wrapText="1"/>
    </xf>
    <xf numFmtId="0" fontId="9" fillId="3" borderId="9" xfId="1" applyNumberFormat="1" applyFont="1" applyFill="1" applyBorder="1" applyAlignment="1" applyProtection="1">
      <alignment horizontal="center" vertical="center" wrapText="1"/>
    </xf>
    <xf numFmtId="0" fontId="2" fillId="3" borderId="9" xfId="0" applyNumberFormat="1" applyFont="1" applyFill="1" applyBorder="1" applyAlignment="1" applyProtection="1">
      <alignment horizontal="left" vertical="center" wrapText="1"/>
    </xf>
    <xf numFmtId="4" fontId="4" fillId="3" borderId="9" xfId="0" applyNumberFormat="1" applyFont="1" applyFill="1" applyBorder="1" applyAlignment="1" applyProtection="1">
      <alignment horizontal="right" vertical="center" wrapText="1"/>
    </xf>
    <xf numFmtId="0" fontId="11" fillId="2" borderId="9" xfId="1" applyNumberFormat="1" applyFont="1" applyFill="1" applyBorder="1" applyAlignment="1" applyProtection="1">
      <alignment horizontal="center" vertical="top" wrapText="1"/>
    </xf>
    <xf numFmtId="0" fontId="14" fillId="0" borderId="0" xfId="0" applyFont="1" applyAlignment="1">
      <alignment horizontal="left" vertical="center"/>
    </xf>
    <xf numFmtId="0" fontId="15" fillId="0" borderId="0" xfId="0" applyNumberFormat="1" applyFont="1" applyFill="1" applyBorder="1" applyAlignment="1" applyProtection="1">
      <alignment horizontal="left" vertical="center"/>
    </xf>
    <xf numFmtId="0" fontId="10" fillId="4" borderId="0" xfId="0" applyFont="1" applyFill="1"/>
    <xf numFmtId="0" fontId="0" fillId="4" borderId="0" xfId="0" applyFill="1"/>
    <xf numFmtId="0" fontId="7" fillId="4" borderId="0" xfId="0" applyNumberFormat="1" applyFont="1" applyFill="1" applyBorder="1" applyAlignment="1" applyProtection="1">
      <alignment wrapText="1"/>
    </xf>
    <xf numFmtId="0" fontId="14" fillId="3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4" fontId="8" fillId="3" borderId="9" xfId="0" applyNumberFormat="1" applyFont="1" applyFill="1" applyBorder="1" applyAlignment="1" applyProtection="1">
      <alignment horizontal="left" vertical="center"/>
    </xf>
    <xf numFmtId="0" fontId="13" fillId="3" borderId="9" xfId="1" applyNumberFormat="1" applyFont="1" applyFill="1" applyBorder="1" applyAlignment="1" applyProtection="1">
      <alignment horizontal="center" vertical="center" wrapText="1"/>
    </xf>
    <xf numFmtId="0" fontId="11" fillId="3" borderId="9" xfId="1" applyNumberFormat="1" applyFont="1" applyFill="1" applyBorder="1" applyAlignment="1" applyProtection="1">
      <alignment horizontal="center" vertical="top" wrapText="1"/>
    </xf>
    <xf numFmtId="4" fontId="1" fillId="3" borderId="9" xfId="0" applyNumberFormat="1" applyFont="1" applyFill="1" applyBorder="1" applyAlignment="1" applyProtection="1">
      <alignment horizontal="right" vertical="center" wrapText="1"/>
    </xf>
    <xf numFmtId="4" fontId="1" fillId="0" borderId="9" xfId="0" applyNumberFormat="1" applyFont="1" applyFill="1" applyBorder="1" applyAlignment="1" applyProtection="1">
      <alignment horizontal="right" vertical="center" wrapText="1"/>
    </xf>
    <xf numFmtId="4" fontId="8" fillId="0" borderId="9" xfId="0" applyNumberFormat="1" applyFont="1" applyFill="1" applyBorder="1" applyAlignment="1" applyProtection="1">
      <alignment horizontal="right"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9" xfId="1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7" fillId="3" borderId="0" xfId="0" applyNumberFormat="1" applyFont="1" applyFill="1" applyBorder="1" applyAlignment="1" applyProtection="1">
      <alignment wrapText="1"/>
    </xf>
    <xf numFmtId="0" fontId="10" fillId="3" borderId="0" xfId="0" applyFont="1" applyFill="1"/>
    <xf numFmtId="0" fontId="8" fillId="3" borderId="0" xfId="0" applyNumberFormat="1" applyFont="1" applyFill="1" applyBorder="1" applyAlignment="1" applyProtection="1">
      <alignment wrapText="1"/>
    </xf>
    <xf numFmtId="0" fontId="11" fillId="3" borderId="9" xfId="1" applyFont="1" applyFill="1" applyBorder="1" applyAlignment="1">
      <alignment horizontal="center" vertical="top" wrapText="1"/>
    </xf>
    <xf numFmtId="4" fontId="8" fillId="3" borderId="9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" fontId="8" fillId="3" borderId="6" xfId="0" applyNumberFormat="1" applyFont="1" applyFill="1" applyBorder="1" applyAlignment="1" applyProtection="1">
      <alignment horizontal="left" vertical="center"/>
    </xf>
    <xf numFmtId="0" fontId="1" fillId="5" borderId="9" xfId="0" applyNumberFormat="1" applyFont="1" applyFill="1" applyBorder="1" applyAlignment="1" applyProtection="1">
      <alignment horizontal="center" vertical="top" wrapText="1"/>
    </xf>
    <xf numFmtId="0" fontId="7" fillId="5" borderId="9" xfId="0" applyNumberFormat="1" applyFont="1" applyFill="1" applyBorder="1" applyAlignment="1" applyProtection="1">
      <alignment horizontal="left" vertical="center" wrapText="1"/>
    </xf>
    <xf numFmtId="0" fontId="0" fillId="5" borderId="9" xfId="0" applyFill="1" applyBorder="1"/>
    <xf numFmtId="0" fontId="10" fillId="5" borderId="9" xfId="0" applyFont="1" applyFill="1" applyBorder="1"/>
    <xf numFmtId="0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7" fillId="5" borderId="9" xfId="0" applyFont="1" applyFill="1" applyBorder="1"/>
    <xf numFmtId="0" fontId="1" fillId="7" borderId="9" xfId="0" applyNumberFormat="1" applyFont="1" applyFill="1" applyBorder="1" applyAlignment="1" applyProtection="1">
      <alignment horizontal="center" vertical="center" wrapText="1"/>
    </xf>
    <xf numFmtId="4" fontId="1" fillId="7" borderId="9" xfId="0" applyNumberFormat="1" applyFont="1" applyFill="1" applyBorder="1" applyAlignment="1" applyProtection="1">
      <alignment horizontal="right" vertical="center" wrapText="1"/>
    </xf>
    <xf numFmtId="1" fontId="1" fillId="7" borderId="9" xfId="0" applyNumberFormat="1" applyFont="1" applyFill="1" applyBorder="1" applyAlignment="1" applyProtection="1">
      <alignment horizontal="center" vertical="center" wrapText="1"/>
    </xf>
    <xf numFmtId="0" fontId="2" fillId="7" borderId="9" xfId="0" applyNumberFormat="1" applyFont="1" applyFill="1" applyBorder="1" applyAlignment="1" applyProtection="1">
      <alignment horizontal="left" vertical="center" wrapText="1"/>
    </xf>
    <xf numFmtId="0" fontId="10" fillId="7" borderId="9" xfId="0" applyFont="1" applyFill="1" applyBorder="1" applyAlignment="1">
      <alignment vertical="center"/>
    </xf>
    <xf numFmtId="0" fontId="1" fillId="7" borderId="4" xfId="0" applyNumberFormat="1" applyFont="1" applyFill="1" applyBorder="1" applyAlignment="1" applyProtection="1">
      <alignment horizontal="center" vertical="top" wrapText="1"/>
    </xf>
    <xf numFmtId="0" fontId="1" fillId="7" borderId="5" xfId="0" applyNumberFormat="1" applyFont="1" applyFill="1" applyBorder="1" applyAlignment="1" applyProtection="1">
      <alignment horizontal="center" vertical="center" wrapText="1"/>
    </xf>
    <xf numFmtId="0" fontId="1" fillId="7" borderId="5" xfId="0" applyNumberFormat="1" applyFont="1" applyFill="1" applyBorder="1" applyAlignment="1" applyProtection="1">
      <alignment horizontal="center" vertical="top" wrapText="1"/>
    </xf>
    <xf numFmtId="0" fontId="1" fillId="7" borderId="6" xfId="0" applyNumberFormat="1" applyFont="1" applyFill="1" applyBorder="1" applyAlignment="1" applyProtection="1">
      <alignment horizontal="center" vertical="top" wrapText="1"/>
    </xf>
    <xf numFmtId="0" fontId="11" fillId="7" borderId="9" xfId="0" applyNumberFormat="1" applyFont="1" applyFill="1" applyBorder="1" applyAlignment="1" applyProtection="1">
      <alignment horizontal="center" vertical="top" wrapText="1"/>
    </xf>
    <xf numFmtId="0" fontId="9" fillId="7" borderId="9" xfId="1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5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5" xfId="0" applyNumberFormat="1" applyFont="1" applyFill="1" applyBorder="1" applyAlignment="1" applyProtection="1">
      <alignment horizontal="left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5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5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6" fillId="5" borderId="3" xfId="1" applyNumberFormat="1" applyFont="1" applyFill="1" applyBorder="1" applyAlignment="1" applyProtection="1">
      <alignment horizontal="center" vertical="center" wrapText="1"/>
    </xf>
    <xf numFmtId="0" fontId="16" fillId="5" borderId="7" xfId="1" applyNumberFormat="1" applyFont="1" applyFill="1" applyBorder="1" applyAlignment="1" applyProtection="1">
      <alignment horizontal="center" vertical="center" wrapText="1"/>
    </xf>
    <xf numFmtId="0" fontId="16" fillId="5" borderId="8" xfId="1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9" fillId="0" borderId="3" xfId="1" applyNumberFormat="1" applyFont="1" applyFill="1" applyBorder="1" applyAlignment="1" applyProtection="1">
      <alignment horizontal="center" vertical="center" wrapText="1"/>
    </xf>
    <xf numFmtId="0" fontId="9" fillId="0" borderId="7" xfId="1" applyNumberFormat="1" applyFont="1" applyFill="1" applyBorder="1" applyAlignment="1" applyProtection="1">
      <alignment horizontal="center" vertical="center" wrapText="1"/>
    </xf>
    <xf numFmtId="0" fontId="9" fillId="0" borderId="8" xfId="1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top" wrapText="1"/>
    </xf>
    <xf numFmtId="1" fontId="19" fillId="6" borderId="9" xfId="0" applyNumberFormat="1" applyFont="1" applyFill="1" applyBorder="1" applyAlignment="1" applyProtection="1">
      <alignment horizontal="center" vertical="center" wrapText="1"/>
    </xf>
    <xf numFmtId="0" fontId="19" fillId="6" borderId="9" xfId="0" applyNumberFormat="1" applyFont="1" applyFill="1" applyBorder="1" applyAlignment="1" applyProtection="1">
      <alignment horizontal="center" vertical="center" wrapText="1"/>
    </xf>
    <xf numFmtId="0" fontId="20" fillId="6" borderId="9" xfId="1" applyFont="1" applyFill="1" applyBorder="1" applyAlignment="1">
      <alignment horizontal="center" vertical="center" wrapText="1"/>
    </xf>
    <xf numFmtId="0" fontId="19" fillId="6" borderId="9" xfId="0" applyNumberFormat="1" applyFont="1" applyFill="1" applyBorder="1" applyAlignment="1" applyProtection="1">
      <alignment horizontal="left" vertical="center" wrapText="1"/>
    </xf>
    <xf numFmtId="4" fontId="19" fillId="6" borderId="9" xfId="0" applyNumberFormat="1" applyFont="1" applyFill="1" applyBorder="1" applyAlignment="1" applyProtection="1">
      <alignment horizontal="right" vertical="center" wrapText="1"/>
    </xf>
    <xf numFmtId="0" fontId="21" fillId="6" borderId="9" xfId="0" applyFont="1" applyFill="1" applyBorder="1" applyAlignment="1">
      <alignment vertical="center"/>
    </xf>
    <xf numFmtId="0" fontId="18" fillId="3" borderId="9" xfId="1" applyNumberFormat="1" applyFont="1" applyFill="1" applyBorder="1" applyAlignment="1" applyProtection="1">
      <alignment horizontal="center" vertical="center" wrapText="1"/>
    </xf>
    <xf numFmtId="0" fontId="17" fillId="3" borderId="9" xfId="0" applyFont="1" applyFill="1" applyBorder="1"/>
    <xf numFmtId="1" fontId="1" fillId="3" borderId="9" xfId="0" applyNumberFormat="1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top" wrapText="1"/>
    </xf>
    <xf numFmtId="4" fontId="1" fillId="3" borderId="9" xfId="0" applyNumberFormat="1" applyFont="1" applyFill="1" applyBorder="1" applyAlignment="1">
      <alignment horizontal="right" vertical="center" wrapText="1"/>
    </xf>
    <xf numFmtId="0" fontId="11" fillId="3" borderId="9" xfId="1" applyNumberFormat="1" applyFont="1" applyFill="1" applyBorder="1" applyAlignment="1" applyProtection="1">
      <alignment horizontal="center" vertical="center" wrapText="1"/>
    </xf>
    <xf numFmtId="0" fontId="22" fillId="7" borderId="9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 xr:uid="{D6ED671C-D545-46BC-86C6-95B3EFF11C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E0F59-6138-46EC-BBF4-8CFA3864527E}">
  <sheetPr>
    <tabColor rgb="FFFF0000"/>
    <pageSetUpPr fitToPage="1"/>
  </sheetPr>
  <dimension ref="A1:J83"/>
  <sheetViews>
    <sheetView tabSelected="1" topLeftCell="A6" zoomScale="120" zoomScaleNormal="120" workbookViewId="0">
      <selection activeCell="D22" sqref="D22"/>
    </sheetView>
  </sheetViews>
  <sheetFormatPr defaultColWidth="9.140625" defaultRowHeight="11.25" customHeight="1" x14ac:dyDescent="0.2"/>
  <cols>
    <col min="1" max="1" width="6.7109375" style="1" customWidth="1"/>
    <col min="2" max="2" width="20.140625" style="27" customWidth="1"/>
    <col min="3" max="3" width="32.5703125" style="1" customWidth="1"/>
    <col min="4" max="4" width="41.7109375" style="1" customWidth="1"/>
    <col min="5" max="5" width="32.7109375" style="1" customWidth="1"/>
    <col min="6" max="6" width="13.42578125" style="1" customWidth="1"/>
    <col min="7" max="7" width="59.85546875" style="1" customWidth="1"/>
    <col min="8" max="8" width="37.42578125" style="43" hidden="1" customWidth="1"/>
    <col min="9" max="9" width="15.7109375" style="1" hidden="1" customWidth="1"/>
    <col min="10" max="11" width="15.7109375" style="1" customWidth="1"/>
    <col min="12" max="16384" width="9.140625" style="1"/>
  </cols>
  <sheetData>
    <row r="1" spans="1:10" customFormat="1" ht="18" x14ac:dyDescent="0.25">
      <c r="A1" s="6"/>
      <c r="B1" s="107" t="s">
        <v>95</v>
      </c>
      <c r="C1" s="107"/>
      <c r="D1" s="107"/>
      <c r="E1" s="107"/>
      <c r="F1" s="6"/>
      <c r="G1" s="6"/>
      <c r="H1" s="42"/>
    </row>
    <row r="2" spans="1:10" customFormat="1" ht="11.25" customHeight="1" x14ac:dyDescent="0.25">
      <c r="A2" s="6"/>
      <c r="B2" s="24"/>
      <c r="C2" s="6"/>
      <c r="D2" s="6"/>
      <c r="E2" s="5"/>
      <c r="F2" s="6"/>
      <c r="G2" s="6"/>
      <c r="H2" s="42"/>
    </row>
    <row r="3" spans="1:10" customFormat="1" ht="16.5" customHeight="1" x14ac:dyDescent="0.25">
      <c r="A3" s="101" t="s">
        <v>2</v>
      </c>
      <c r="B3" s="101" t="s">
        <v>3</v>
      </c>
      <c r="C3" s="108" t="s">
        <v>94</v>
      </c>
      <c r="D3" s="108" t="s">
        <v>93</v>
      </c>
      <c r="E3" s="101" t="s">
        <v>4</v>
      </c>
      <c r="F3" s="101" t="s">
        <v>5</v>
      </c>
      <c r="G3" s="104" t="s">
        <v>121</v>
      </c>
      <c r="H3" s="42"/>
    </row>
    <row r="4" spans="1:10" customFormat="1" ht="45.75" customHeight="1" x14ac:dyDescent="0.25">
      <c r="A4" s="102"/>
      <c r="B4" s="102"/>
      <c r="C4" s="109"/>
      <c r="D4" s="109"/>
      <c r="E4" s="102"/>
      <c r="F4" s="102"/>
      <c r="G4" s="105"/>
      <c r="H4" s="42"/>
    </row>
    <row r="5" spans="1:10" customFormat="1" ht="27.75" customHeight="1" x14ac:dyDescent="0.25">
      <c r="A5" s="103"/>
      <c r="B5" s="103"/>
      <c r="C5" s="110"/>
      <c r="D5" s="110"/>
      <c r="E5" s="103"/>
      <c r="F5" s="103"/>
      <c r="G5" s="106"/>
      <c r="H5" s="42"/>
    </row>
    <row r="6" spans="1:10" customFormat="1" ht="15" x14ac:dyDescent="0.25">
      <c r="A6" s="7">
        <v>1</v>
      </c>
      <c r="B6" s="25">
        <v>2</v>
      </c>
      <c r="C6" s="7"/>
      <c r="D6" s="7"/>
      <c r="E6" s="7">
        <v>3</v>
      </c>
      <c r="F6" s="7">
        <v>8</v>
      </c>
      <c r="G6" s="66"/>
      <c r="H6" s="42"/>
    </row>
    <row r="7" spans="1:10" customFormat="1" ht="15" hidden="1" x14ac:dyDescent="0.25">
      <c r="A7" s="80"/>
      <c r="B7" s="81"/>
      <c r="C7" s="82"/>
      <c r="D7" s="82"/>
      <c r="E7" s="82"/>
      <c r="F7" s="83"/>
      <c r="G7" s="84" t="s">
        <v>118</v>
      </c>
      <c r="H7" s="42"/>
      <c r="J7" s="29"/>
    </row>
    <row r="8" spans="1:10" customFormat="1" ht="15" hidden="1" x14ac:dyDescent="0.25">
      <c r="A8" s="80"/>
      <c r="B8" s="81"/>
      <c r="C8" s="82"/>
      <c r="D8" s="82"/>
      <c r="E8" s="82"/>
      <c r="F8" s="83"/>
      <c r="G8" s="84" t="s">
        <v>119</v>
      </c>
      <c r="H8" s="42"/>
      <c r="J8" s="29"/>
    </row>
    <row r="9" spans="1:10" customFormat="1" ht="15" hidden="1" x14ac:dyDescent="0.25">
      <c r="A9" s="70"/>
      <c r="B9" s="71"/>
      <c r="C9" s="72"/>
      <c r="D9" s="72"/>
      <c r="E9" s="72"/>
      <c r="F9" s="73"/>
      <c r="G9" s="66"/>
      <c r="H9" s="42"/>
    </row>
    <row r="10" spans="1:10" customFormat="1" ht="15" hidden="1" x14ac:dyDescent="0.25">
      <c r="A10" s="70"/>
      <c r="B10" s="71"/>
      <c r="C10" s="72"/>
      <c r="D10" s="72"/>
      <c r="E10" s="72"/>
      <c r="F10" s="73"/>
      <c r="G10" s="66"/>
      <c r="H10" s="42"/>
    </row>
    <row r="11" spans="1:10" customFormat="1" ht="15" hidden="1" x14ac:dyDescent="0.25">
      <c r="A11" s="70"/>
      <c r="B11" s="71"/>
      <c r="C11" s="72"/>
      <c r="D11" s="72"/>
      <c r="E11" s="72"/>
      <c r="F11" s="73"/>
      <c r="G11" s="66"/>
      <c r="H11" s="42"/>
    </row>
    <row r="12" spans="1:10" customFormat="1" ht="15" hidden="1" x14ac:dyDescent="0.25">
      <c r="A12" s="70"/>
      <c r="B12" s="71"/>
      <c r="C12" s="72"/>
      <c r="D12" s="72"/>
      <c r="E12" s="72"/>
      <c r="F12" s="73"/>
      <c r="G12" s="66"/>
      <c r="H12" s="42"/>
    </row>
    <row r="13" spans="1:10" customFormat="1" ht="15" hidden="1" x14ac:dyDescent="0.25">
      <c r="A13" s="70"/>
      <c r="B13" s="71"/>
      <c r="C13" s="72"/>
      <c r="D13" s="72"/>
      <c r="E13" s="72"/>
      <c r="F13" s="73"/>
      <c r="G13" s="66"/>
      <c r="H13" s="42"/>
    </row>
    <row r="14" spans="1:10" customFormat="1" ht="15" hidden="1" x14ac:dyDescent="0.25">
      <c r="A14" s="70"/>
      <c r="B14" s="71"/>
      <c r="C14" s="72"/>
      <c r="D14" s="72"/>
      <c r="E14" s="72"/>
      <c r="F14" s="73"/>
      <c r="G14" s="66"/>
      <c r="H14" s="42"/>
    </row>
    <row r="15" spans="1:10" customFormat="1" ht="15" hidden="1" x14ac:dyDescent="0.25">
      <c r="A15" s="70"/>
      <c r="B15" s="71"/>
      <c r="C15" s="72"/>
      <c r="D15" s="72"/>
      <c r="E15" s="72"/>
      <c r="F15" s="73"/>
      <c r="G15" s="66"/>
      <c r="H15" s="42"/>
    </row>
    <row r="16" spans="1:10" customFormat="1" ht="15" hidden="1" x14ac:dyDescent="0.25">
      <c r="A16" s="70"/>
      <c r="B16" s="71"/>
      <c r="C16" s="72"/>
      <c r="D16" s="72"/>
      <c r="E16" s="72"/>
      <c r="F16" s="73"/>
      <c r="G16" s="66"/>
      <c r="H16" s="42"/>
    </row>
    <row r="17" spans="1:10" customFormat="1" ht="15" x14ac:dyDescent="0.25">
      <c r="A17" s="92" t="s">
        <v>6</v>
      </c>
      <c r="B17" s="93"/>
      <c r="C17" s="93"/>
      <c r="D17" s="93"/>
      <c r="E17" s="93"/>
      <c r="F17" s="94"/>
      <c r="G17" s="67"/>
      <c r="H17" s="42"/>
    </row>
    <row r="18" spans="1:10" customFormat="1" ht="22.5" x14ac:dyDescent="0.25">
      <c r="A18" s="32"/>
      <c r="B18" s="33" t="s">
        <v>128</v>
      </c>
      <c r="C18" s="34" t="s">
        <v>132</v>
      </c>
      <c r="D18" s="119" t="s">
        <v>101</v>
      </c>
      <c r="E18" s="36" t="s">
        <v>130</v>
      </c>
      <c r="F18" s="52"/>
      <c r="G18" s="120"/>
      <c r="H18" s="42"/>
      <c r="J18" s="29"/>
    </row>
    <row r="19" spans="1:10" customFormat="1" ht="22.5" x14ac:dyDescent="0.25">
      <c r="A19" s="32"/>
      <c r="B19" s="33" t="s">
        <v>129</v>
      </c>
      <c r="C19" s="34" t="s">
        <v>132</v>
      </c>
      <c r="D19" s="119" t="s">
        <v>101</v>
      </c>
      <c r="E19" s="36" t="s">
        <v>131</v>
      </c>
      <c r="F19" s="52"/>
      <c r="G19" s="120"/>
      <c r="H19" s="42"/>
      <c r="J19" s="29"/>
    </row>
    <row r="20" spans="1:10" customFormat="1" ht="22.5" x14ac:dyDescent="0.25">
      <c r="A20" s="121">
        <v>1</v>
      </c>
      <c r="B20" s="122" t="s">
        <v>7</v>
      </c>
      <c r="C20" s="34" t="s">
        <v>134</v>
      </c>
      <c r="D20" s="119" t="s">
        <v>101</v>
      </c>
      <c r="E20" s="123" t="s">
        <v>8</v>
      </c>
      <c r="F20" s="124">
        <v>18572.43</v>
      </c>
      <c r="G20" s="120" t="s">
        <v>133</v>
      </c>
      <c r="H20" s="42"/>
      <c r="J20" s="29" t="s">
        <v>122</v>
      </c>
    </row>
    <row r="21" spans="1:10" customFormat="1" ht="22.5" x14ac:dyDescent="0.25">
      <c r="A21" s="32">
        <v>2</v>
      </c>
      <c r="B21" s="33" t="s">
        <v>9</v>
      </c>
      <c r="C21" s="34" t="s">
        <v>135</v>
      </c>
      <c r="D21" s="119" t="s">
        <v>101</v>
      </c>
      <c r="E21" s="36" t="s">
        <v>10</v>
      </c>
      <c r="F21" s="52">
        <v>61519.07</v>
      </c>
      <c r="G21" s="120" t="s">
        <v>116</v>
      </c>
      <c r="H21" s="42"/>
      <c r="J21" s="29" t="s">
        <v>122</v>
      </c>
    </row>
    <row r="22" spans="1:10" customFormat="1" ht="37.5" x14ac:dyDescent="0.25">
      <c r="A22" s="77">
        <v>3</v>
      </c>
      <c r="B22" s="75" t="s">
        <v>11</v>
      </c>
      <c r="C22" s="85" t="s">
        <v>100</v>
      </c>
      <c r="D22" s="126" t="s">
        <v>136</v>
      </c>
      <c r="E22" s="78" t="s">
        <v>12</v>
      </c>
      <c r="F22" s="76">
        <v>20577.84</v>
      </c>
      <c r="G22" s="79"/>
      <c r="H22" s="42"/>
    </row>
    <row r="23" spans="1:10" customFormat="1" ht="26.25" customHeight="1" x14ac:dyDescent="0.25">
      <c r="A23" s="32">
        <v>4</v>
      </c>
      <c r="B23" s="33" t="s">
        <v>13</v>
      </c>
      <c r="C23" s="34" t="s">
        <v>100</v>
      </c>
      <c r="D23" s="50" t="s">
        <v>101</v>
      </c>
      <c r="E23" s="36" t="s">
        <v>14</v>
      </c>
      <c r="F23" s="40">
        <f>4237163.83/1000</f>
        <v>4237.1638300000004</v>
      </c>
      <c r="G23" s="68" t="s">
        <v>120</v>
      </c>
      <c r="H23" s="47" t="s">
        <v>103</v>
      </c>
    </row>
    <row r="24" spans="1:10" customFormat="1" ht="32.25" customHeight="1" x14ac:dyDescent="0.25">
      <c r="A24" s="32">
        <v>5</v>
      </c>
      <c r="B24" s="33" t="s">
        <v>15</v>
      </c>
      <c r="C24" s="34" t="s">
        <v>100</v>
      </c>
      <c r="D24" s="50" t="s">
        <v>101</v>
      </c>
      <c r="E24" s="36" t="s">
        <v>16</v>
      </c>
      <c r="F24" s="62">
        <f>4492639.36/1000</f>
        <v>4492.6393600000001</v>
      </c>
      <c r="G24" s="68" t="s">
        <v>120</v>
      </c>
      <c r="H24" s="47" t="s">
        <v>103</v>
      </c>
    </row>
    <row r="25" spans="1:10" customFormat="1" ht="22.5" x14ac:dyDescent="0.25">
      <c r="A25" s="32">
        <v>6</v>
      </c>
      <c r="B25" s="33" t="s">
        <v>17</v>
      </c>
      <c r="C25" s="34" t="s">
        <v>100</v>
      </c>
      <c r="D25" s="50" t="s">
        <v>101</v>
      </c>
      <c r="E25" s="36" t="s">
        <v>18</v>
      </c>
      <c r="F25" s="62">
        <f>5810545.24/1000</f>
        <v>5810.5452400000004</v>
      </c>
      <c r="G25" s="68" t="s">
        <v>120</v>
      </c>
      <c r="H25" s="47" t="s">
        <v>103</v>
      </c>
    </row>
    <row r="26" spans="1:10" customFormat="1" ht="22.5" x14ac:dyDescent="0.25">
      <c r="A26" s="32">
        <v>7</v>
      </c>
      <c r="B26" s="33" t="s">
        <v>123</v>
      </c>
      <c r="C26" s="34" t="s">
        <v>100</v>
      </c>
      <c r="D26" s="50" t="s">
        <v>101</v>
      </c>
      <c r="E26" s="36" t="s">
        <v>20</v>
      </c>
      <c r="F26" s="62">
        <f>10341785.29/1000</f>
        <v>10341.78529</v>
      </c>
      <c r="G26" s="68" t="s">
        <v>120</v>
      </c>
      <c r="H26" s="47" t="s">
        <v>103</v>
      </c>
      <c r="J26" s="29" t="s">
        <v>122</v>
      </c>
    </row>
    <row r="27" spans="1:10" customFormat="1" ht="22.5" x14ac:dyDescent="0.25">
      <c r="A27" s="32">
        <v>8</v>
      </c>
      <c r="B27" s="33" t="s">
        <v>21</v>
      </c>
      <c r="C27" s="34" t="s">
        <v>100</v>
      </c>
      <c r="D27" s="50" t="s">
        <v>101</v>
      </c>
      <c r="E27" s="36" t="s">
        <v>22</v>
      </c>
      <c r="F27" s="62">
        <f>5127905.93/1000</f>
        <v>5127.9059299999999</v>
      </c>
      <c r="G27" s="68" t="s">
        <v>120</v>
      </c>
      <c r="H27" s="47" t="s">
        <v>103</v>
      </c>
      <c r="I27" s="29" t="s">
        <v>112</v>
      </c>
    </row>
    <row r="28" spans="1:10" customFormat="1" ht="22.5" x14ac:dyDescent="0.25">
      <c r="A28" s="32">
        <v>9</v>
      </c>
      <c r="B28" s="33" t="s">
        <v>23</v>
      </c>
      <c r="C28" s="34" t="s">
        <v>100</v>
      </c>
      <c r="D28" s="35" t="s">
        <v>102</v>
      </c>
      <c r="E28" s="36" t="s">
        <v>24</v>
      </c>
      <c r="F28" s="40">
        <f>15220166/1000</f>
        <v>15220.165999999999</v>
      </c>
      <c r="G28" s="68" t="s">
        <v>120</v>
      </c>
      <c r="H28" s="47" t="s">
        <v>103</v>
      </c>
      <c r="I28" s="29"/>
    </row>
    <row r="29" spans="1:10" customFormat="1" ht="22.5" x14ac:dyDescent="0.25">
      <c r="A29" s="32">
        <v>10</v>
      </c>
      <c r="B29" s="33" t="s">
        <v>25</v>
      </c>
      <c r="C29" s="51" t="s">
        <v>105</v>
      </c>
      <c r="D29" s="50" t="s">
        <v>101</v>
      </c>
      <c r="E29" s="36" t="s">
        <v>26</v>
      </c>
      <c r="F29" s="62">
        <f>10655325.36/1000</f>
        <v>10655.325359999999</v>
      </c>
      <c r="G29" s="68" t="s">
        <v>120</v>
      </c>
      <c r="H29" s="47" t="s">
        <v>103</v>
      </c>
    </row>
    <row r="30" spans="1:10" customFormat="1" ht="42" customHeight="1" x14ac:dyDescent="0.25">
      <c r="A30" s="32">
        <v>11</v>
      </c>
      <c r="B30" s="33" t="s">
        <v>27</v>
      </c>
      <c r="C30" s="125" t="s">
        <v>125</v>
      </c>
      <c r="D30" s="50" t="s">
        <v>101</v>
      </c>
      <c r="E30" s="36" t="s">
        <v>28</v>
      </c>
      <c r="F30" s="52">
        <v>67292.42</v>
      </c>
      <c r="G30" s="120" t="s">
        <v>115</v>
      </c>
      <c r="H30" s="48"/>
      <c r="J30" s="29" t="s">
        <v>122</v>
      </c>
    </row>
    <row r="31" spans="1:10" customFormat="1" ht="27" customHeight="1" x14ac:dyDescent="0.25">
      <c r="A31" s="32">
        <v>12</v>
      </c>
      <c r="B31" s="33" t="s">
        <v>29</v>
      </c>
      <c r="C31" s="34" t="s">
        <v>100</v>
      </c>
      <c r="D31" s="35" t="s">
        <v>101</v>
      </c>
      <c r="E31" s="36" t="s">
        <v>30</v>
      </c>
      <c r="F31" s="62">
        <f>17540297.96/1000</f>
        <v>17540.29796</v>
      </c>
      <c r="G31" s="68" t="s">
        <v>120</v>
      </c>
      <c r="H31" s="47" t="s">
        <v>103</v>
      </c>
    </row>
    <row r="32" spans="1:10" customFormat="1" ht="22.5" x14ac:dyDescent="0.25">
      <c r="A32" s="32">
        <v>13</v>
      </c>
      <c r="B32" s="33" t="s">
        <v>31</v>
      </c>
      <c r="C32" s="34" t="s">
        <v>100</v>
      </c>
      <c r="D32" s="35" t="s">
        <v>101</v>
      </c>
      <c r="E32" s="36" t="s">
        <v>32</v>
      </c>
      <c r="F32" s="40">
        <f>10725004.59/1000</f>
        <v>10725.00459</v>
      </c>
      <c r="G32" s="68" t="s">
        <v>120</v>
      </c>
      <c r="H32" s="47" t="s">
        <v>103</v>
      </c>
      <c r="I32" s="29"/>
    </row>
    <row r="33" spans="1:10" customFormat="1" ht="26.25" customHeight="1" x14ac:dyDescent="0.25">
      <c r="A33" s="32">
        <v>14</v>
      </c>
      <c r="B33" s="33" t="s">
        <v>33</v>
      </c>
      <c r="C33" s="34" t="s">
        <v>100</v>
      </c>
      <c r="D33" s="35" t="s">
        <v>101</v>
      </c>
      <c r="E33" s="36" t="s">
        <v>34</v>
      </c>
      <c r="F33" s="40">
        <f>1737384.31/1000</f>
        <v>1737.3843100000001</v>
      </c>
      <c r="G33" s="68" t="s">
        <v>120</v>
      </c>
      <c r="H33" s="47" t="s">
        <v>103</v>
      </c>
    </row>
    <row r="34" spans="1:10" customFormat="1" ht="22.5" x14ac:dyDescent="0.25">
      <c r="A34" s="32">
        <v>15</v>
      </c>
      <c r="B34" s="33" t="s">
        <v>35</v>
      </c>
      <c r="C34" s="34" t="s">
        <v>100</v>
      </c>
      <c r="D34" s="35" t="s">
        <v>101</v>
      </c>
      <c r="E34" s="36" t="s">
        <v>36</v>
      </c>
      <c r="F34" s="40">
        <f>288812.34/1000</f>
        <v>288.81234000000001</v>
      </c>
      <c r="G34" s="68" t="s">
        <v>120</v>
      </c>
      <c r="H34" s="47" t="s">
        <v>103</v>
      </c>
    </row>
    <row r="35" spans="1:10" customFormat="1" ht="22.5" x14ac:dyDescent="0.25">
      <c r="A35" s="32">
        <v>16</v>
      </c>
      <c r="B35" s="33" t="s">
        <v>127</v>
      </c>
      <c r="C35" s="34" t="s">
        <v>100</v>
      </c>
      <c r="D35" s="35" t="s">
        <v>101</v>
      </c>
      <c r="E35" s="36" t="s">
        <v>38</v>
      </c>
      <c r="F35" s="40">
        <f>11335488.67/1000</f>
        <v>11335.488670000001</v>
      </c>
      <c r="G35" s="74" t="s">
        <v>114</v>
      </c>
      <c r="H35" s="47" t="s">
        <v>103</v>
      </c>
      <c r="J35" s="29" t="s">
        <v>122</v>
      </c>
    </row>
    <row r="36" spans="1:10" customFormat="1" ht="22.5" x14ac:dyDescent="0.25">
      <c r="A36" s="32">
        <v>17</v>
      </c>
      <c r="B36" s="33" t="s">
        <v>39</v>
      </c>
      <c r="C36" s="34" t="s">
        <v>100</v>
      </c>
      <c r="D36" s="35" t="s">
        <v>101</v>
      </c>
      <c r="E36" s="36" t="s">
        <v>106</v>
      </c>
      <c r="F36" s="40">
        <f>776472.27/1000</f>
        <v>776.47226999999998</v>
      </c>
      <c r="G36" s="68" t="s">
        <v>120</v>
      </c>
      <c r="H36" s="47" t="s">
        <v>103</v>
      </c>
    </row>
    <row r="37" spans="1:10" customFormat="1" ht="22.5" x14ac:dyDescent="0.25">
      <c r="A37" s="32">
        <v>18</v>
      </c>
      <c r="B37" s="33" t="s">
        <v>40</v>
      </c>
      <c r="C37" s="34" t="s">
        <v>100</v>
      </c>
      <c r="D37" s="35" t="s">
        <v>101</v>
      </c>
      <c r="E37" s="36" t="s">
        <v>41</v>
      </c>
      <c r="F37" s="40">
        <f>12066765.41/1000</f>
        <v>12066.76541</v>
      </c>
      <c r="G37" s="68" t="s">
        <v>120</v>
      </c>
      <c r="H37" s="47" t="s">
        <v>103</v>
      </c>
    </row>
    <row r="38" spans="1:10" customFormat="1" ht="22.5" x14ac:dyDescent="0.25">
      <c r="A38" s="32">
        <v>19</v>
      </c>
      <c r="B38" s="33" t="s">
        <v>42</v>
      </c>
      <c r="C38" s="34" t="s">
        <v>100</v>
      </c>
      <c r="D38" s="35" t="s">
        <v>101</v>
      </c>
      <c r="E38" s="36" t="s">
        <v>43</v>
      </c>
      <c r="F38" s="40">
        <f>1506845.64/1000</f>
        <v>1506.84564</v>
      </c>
      <c r="G38" s="68" t="s">
        <v>120</v>
      </c>
      <c r="H38" s="47" t="s">
        <v>103</v>
      </c>
    </row>
    <row r="39" spans="1:10" customFormat="1" ht="31.5" x14ac:dyDescent="0.25">
      <c r="A39" s="113">
        <v>20</v>
      </c>
      <c r="B39" s="114" t="s">
        <v>44</v>
      </c>
      <c r="C39" s="115" t="s">
        <v>124</v>
      </c>
      <c r="D39" s="115"/>
      <c r="E39" s="116" t="s">
        <v>45</v>
      </c>
      <c r="F39" s="117">
        <v>4550.55</v>
      </c>
      <c r="G39" s="118" t="s">
        <v>137</v>
      </c>
      <c r="H39" s="42"/>
    </row>
    <row r="40" spans="1:10" customFormat="1" ht="15" x14ac:dyDescent="0.25">
      <c r="A40" s="12"/>
      <c r="B40" s="95" t="s">
        <v>46</v>
      </c>
      <c r="C40" s="96"/>
      <c r="D40" s="96"/>
      <c r="E40" s="97"/>
      <c r="F40" s="54">
        <f>SUM(F19:F39)</f>
        <v>284374.91220000002</v>
      </c>
      <c r="G40" s="68"/>
      <c r="H40" s="42"/>
    </row>
    <row r="41" spans="1:10" customFormat="1" ht="15" x14ac:dyDescent="0.25">
      <c r="A41" s="92" t="s">
        <v>47</v>
      </c>
      <c r="B41" s="93"/>
      <c r="C41" s="93"/>
      <c r="D41" s="93"/>
      <c r="E41" s="93"/>
      <c r="F41" s="94"/>
      <c r="G41" s="68"/>
      <c r="H41" s="42"/>
    </row>
    <row r="42" spans="1:10" customFormat="1" ht="22.5" x14ac:dyDescent="0.25">
      <c r="A42" s="37">
        <v>21</v>
      </c>
      <c r="B42" s="33" t="s">
        <v>48</v>
      </c>
      <c r="C42" s="38" t="s">
        <v>100</v>
      </c>
      <c r="D42" s="35" t="s">
        <v>101</v>
      </c>
      <c r="E42" s="39" t="s">
        <v>49</v>
      </c>
      <c r="F42" s="40">
        <f>924639.74/1000</f>
        <v>924.63973999999996</v>
      </c>
      <c r="G42" s="69" t="s">
        <v>120</v>
      </c>
      <c r="H42" s="47" t="str">
        <f>H38</f>
        <v>подготовлено к оформлению</v>
      </c>
    </row>
    <row r="43" spans="1:10" customFormat="1" ht="15" x14ac:dyDescent="0.25">
      <c r="A43" s="12"/>
      <c r="B43" s="95" t="s">
        <v>50</v>
      </c>
      <c r="C43" s="96"/>
      <c r="D43" s="96"/>
      <c r="E43" s="97"/>
      <c r="F43" s="14">
        <f>F42</f>
        <v>924.63973999999996</v>
      </c>
      <c r="G43" s="68"/>
      <c r="H43" s="42"/>
    </row>
    <row r="44" spans="1:10" customFormat="1" ht="15" x14ac:dyDescent="0.25">
      <c r="A44" s="92" t="s">
        <v>51</v>
      </c>
      <c r="B44" s="93"/>
      <c r="C44" s="93"/>
      <c r="D44" s="93"/>
      <c r="E44" s="93"/>
      <c r="F44" s="94"/>
      <c r="G44" s="68"/>
      <c r="H44" s="42"/>
    </row>
    <row r="45" spans="1:10" customFormat="1" ht="22.5" x14ac:dyDescent="0.25">
      <c r="A45" s="32">
        <v>22</v>
      </c>
      <c r="B45" s="33" t="s">
        <v>126</v>
      </c>
      <c r="C45" s="34" t="s">
        <v>100</v>
      </c>
      <c r="D45" s="35" t="s">
        <v>101</v>
      </c>
      <c r="E45" s="36" t="s">
        <v>53</v>
      </c>
      <c r="F45" s="52">
        <v>35393.03</v>
      </c>
      <c r="G45" s="74" t="s">
        <v>117</v>
      </c>
      <c r="H45" s="42" t="s">
        <v>110</v>
      </c>
      <c r="J45" s="29" t="s">
        <v>122</v>
      </c>
    </row>
    <row r="46" spans="1:10" customFormat="1" ht="15" x14ac:dyDescent="0.25">
      <c r="A46" s="12"/>
      <c r="B46" s="95" t="s">
        <v>54</v>
      </c>
      <c r="C46" s="96"/>
      <c r="D46" s="96"/>
      <c r="E46" s="97"/>
      <c r="F46" s="14">
        <f>F45</f>
        <v>35393.03</v>
      </c>
      <c r="G46" s="68"/>
      <c r="H46" s="42"/>
    </row>
    <row r="47" spans="1:10" customFormat="1" ht="15" x14ac:dyDescent="0.25">
      <c r="A47" s="92" t="s">
        <v>55</v>
      </c>
      <c r="B47" s="93"/>
      <c r="C47" s="93"/>
      <c r="D47" s="93"/>
      <c r="E47" s="93"/>
      <c r="F47" s="94"/>
      <c r="G47" s="68"/>
      <c r="H47" s="42"/>
    </row>
    <row r="48" spans="1:10" customFormat="1" ht="22.5" x14ac:dyDescent="0.25">
      <c r="A48" s="32">
        <v>23</v>
      </c>
      <c r="B48" s="33" t="s">
        <v>56</v>
      </c>
      <c r="C48" s="34" t="s">
        <v>100</v>
      </c>
      <c r="D48" s="35" t="s">
        <v>101</v>
      </c>
      <c r="E48" s="36" t="s">
        <v>57</v>
      </c>
      <c r="F48" s="62">
        <f>732451.97/1000</f>
        <v>732.45196999999996</v>
      </c>
      <c r="G48" s="69" t="s">
        <v>120</v>
      </c>
      <c r="H48" s="47" t="s">
        <v>103</v>
      </c>
    </row>
    <row r="49" spans="1:8" customFormat="1" ht="15" x14ac:dyDescent="0.25">
      <c r="A49" s="12"/>
      <c r="B49" s="95" t="s">
        <v>58</v>
      </c>
      <c r="C49" s="96"/>
      <c r="D49" s="96"/>
      <c r="E49" s="97"/>
      <c r="F49" s="14">
        <f>F48</f>
        <v>732.45196999999996</v>
      </c>
      <c r="G49" s="68"/>
      <c r="H49" s="48"/>
    </row>
    <row r="50" spans="1:8" customFormat="1" ht="15" hidden="1" x14ac:dyDescent="0.25">
      <c r="A50" s="92" t="s">
        <v>59</v>
      </c>
      <c r="B50" s="93"/>
      <c r="C50" s="93"/>
      <c r="D50" s="93"/>
      <c r="E50" s="93"/>
      <c r="F50" s="94"/>
      <c r="G50" s="68"/>
      <c r="H50" s="42"/>
    </row>
    <row r="51" spans="1:8" customFormat="1" ht="15" hidden="1" x14ac:dyDescent="0.25">
      <c r="A51" s="12"/>
      <c r="B51" s="98" t="s">
        <v>60</v>
      </c>
      <c r="C51" s="99"/>
      <c r="D51" s="99"/>
      <c r="E51" s="100"/>
      <c r="F51" s="14">
        <f>F40+F43+F46+F49</f>
        <v>321425.03391000006</v>
      </c>
      <c r="G51" s="68"/>
      <c r="H51" s="42"/>
    </row>
    <row r="52" spans="1:8" customFormat="1" ht="15" hidden="1" x14ac:dyDescent="0.25">
      <c r="A52" s="92" t="s">
        <v>61</v>
      </c>
      <c r="B52" s="93"/>
      <c r="C52" s="93"/>
      <c r="D52" s="93"/>
      <c r="E52" s="93"/>
      <c r="F52" s="94"/>
      <c r="G52" s="68"/>
      <c r="H52" s="42"/>
    </row>
    <row r="53" spans="1:8" customFormat="1" ht="33.75" hidden="1" x14ac:dyDescent="0.25">
      <c r="A53" s="9">
        <v>24</v>
      </c>
      <c r="B53" s="25" t="s">
        <v>62</v>
      </c>
      <c r="C53" s="10"/>
      <c r="D53" s="10"/>
      <c r="E53" s="10" t="s">
        <v>63</v>
      </c>
      <c r="F53" s="11">
        <f>(F51-52757.89)*0.082</f>
        <v>22030.705800620006</v>
      </c>
      <c r="G53" s="68"/>
      <c r="H53" s="42"/>
    </row>
    <row r="54" spans="1:8" customFormat="1" ht="15" hidden="1" x14ac:dyDescent="0.25">
      <c r="A54" s="12"/>
      <c r="B54" s="95" t="s">
        <v>64</v>
      </c>
      <c r="C54" s="96"/>
      <c r="D54" s="96"/>
      <c r="E54" s="97"/>
      <c r="F54" s="14">
        <f>F53</f>
        <v>22030.705800620006</v>
      </c>
      <c r="G54" s="68"/>
      <c r="H54" s="42"/>
    </row>
    <row r="55" spans="1:8" customFormat="1" ht="15" hidden="1" x14ac:dyDescent="0.25">
      <c r="A55" s="12"/>
      <c r="B55" s="98" t="s">
        <v>65</v>
      </c>
      <c r="C55" s="99"/>
      <c r="D55" s="99"/>
      <c r="E55" s="100"/>
      <c r="F55" s="14">
        <f>F51+F54</f>
        <v>343455.73971062008</v>
      </c>
      <c r="G55" s="68"/>
      <c r="H55" s="42"/>
    </row>
    <row r="56" spans="1:8" customFormat="1" ht="15" hidden="1" x14ac:dyDescent="0.25">
      <c r="A56" s="92" t="s">
        <v>66</v>
      </c>
      <c r="B56" s="93"/>
      <c r="C56" s="93"/>
      <c r="D56" s="93"/>
      <c r="E56" s="93"/>
      <c r="F56" s="94"/>
      <c r="G56" s="68"/>
      <c r="H56" s="42"/>
    </row>
    <row r="57" spans="1:8" customFormat="1" ht="22.5" hidden="1" x14ac:dyDescent="0.25">
      <c r="A57" s="9">
        <v>25</v>
      </c>
      <c r="B57" s="25" t="s">
        <v>67</v>
      </c>
      <c r="C57" s="10"/>
      <c r="D57" s="10"/>
      <c r="E57" s="10" t="s">
        <v>68</v>
      </c>
      <c r="F57" s="11">
        <f>(F55-52757.89)*0.024</f>
        <v>6976.7483930548815</v>
      </c>
      <c r="G57" s="68"/>
      <c r="H57" s="42"/>
    </row>
    <row r="58" spans="1:8" customFormat="1" ht="15" hidden="1" x14ac:dyDescent="0.25">
      <c r="A58" s="12"/>
      <c r="B58" s="95" t="s">
        <v>69</v>
      </c>
      <c r="C58" s="96"/>
      <c r="D58" s="96"/>
      <c r="E58" s="97"/>
      <c r="F58" s="14">
        <f>F57</f>
        <v>6976.7483930548815</v>
      </c>
      <c r="G58" s="68"/>
      <c r="H58" s="42"/>
    </row>
    <row r="59" spans="1:8" customFormat="1" ht="15" hidden="1" x14ac:dyDescent="0.25">
      <c r="A59" s="12"/>
      <c r="B59" s="98" t="s">
        <v>70</v>
      </c>
      <c r="C59" s="99"/>
      <c r="D59" s="99"/>
      <c r="E59" s="100"/>
      <c r="F59" s="14">
        <f>F55+F58</f>
        <v>350432.48810367496</v>
      </c>
      <c r="G59" s="68"/>
      <c r="H59" s="42"/>
    </row>
    <row r="60" spans="1:8" customFormat="1" ht="15" hidden="1" x14ac:dyDescent="0.25">
      <c r="A60" s="92" t="s">
        <v>71</v>
      </c>
      <c r="B60" s="93"/>
      <c r="C60" s="93"/>
      <c r="D60" s="93"/>
      <c r="E60" s="93"/>
      <c r="F60" s="94"/>
      <c r="G60" s="68"/>
      <c r="H60" s="42"/>
    </row>
    <row r="61" spans="1:8" customFormat="1" ht="15" hidden="1" x14ac:dyDescent="0.25">
      <c r="A61" s="12"/>
      <c r="B61" s="98" t="s">
        <v>72</v>
      </c>
      <c r="C61" s="99"/>
      <c r="D61" s="99"/>
      <c r="E61" s="100"/>
      <c r="F61" s="14">
        <f>F59</f>
        <v>350432.48810367496</v>
      </c>
      <c r="G61" s="68"/>
      <c r="H61" s="65">
        <f>F61*1.2</f>
        <v>420518.98572440993</v>
      </c>
    </row>
    <row r="62" spans="1:8" customFormat="1" ht="15" hidden="1" x14ac:dyDescent="0.25">
      <c r="A62" s="92" t="s">
        <v>73</v>
      </c>
      <c r="B62" s="93"/>
      <c r="C62" s="93"/>
      <c r="D62" s="93"/>
      <c r="E62" s="93"/>
      <c r="F62" s="94"/>
      <c r="G62" s="68"/>
      <c r="H62" s="42"/>
    </row>
    <row r="63" spans="1:8" customFormat="1" ht="33.75" hidden="1" x14ac:dyDescent="0.25">
      <c r="A63" s="9">
        <v>26</v>
      </c>
      <c r="B63" s="25" t="s">
        <v>74</v>
      </c>
      <c r="C63" s="10"/>
      <c r="D63" s="10"/>
      <c r="E63" s="10" t="s">
        <v>75</v>
      </c>
      <c r="F63" s="11">
        <f>F61*0.03</f>
        <v>10512.974643110249</v>
      </c>
      <c r="G63" s="68"/>
      <c r="H63" s="42"/>
    </row>
    <row r="64" spans="1:8" customFormat="1" ht="15" hidden="1" x14ac:dyDescent="0.25">
      <c r="A64" s="12"/>
      <c r="B64" s="95" t="s">
        <v>76</v>
      </c>
      <c r="C64" s="96"/>
      <c r="D64" s="96"/>
      <c r="E64" s="97"/>
      <c r="F64" s="14">
        <f>F63</f>
        <v>10512.974643110249</v>
      </c>
      <c r="G64" s="68"/>
      <c r="H64" s="42"/>
    </row>
    <row r="65" spans="1:8" customFormat="1" ht="15" hidden="1" x14ac:dyDescent="0.25">
      <c r="A65" s="12"/>
      <c r="B65" s="98" t="s">
        <v>77</v>
      </c>
      <c r="C65" s="99"/>
      <c r="D65" s="99"/>
      <c r="E65" s="100"/>
      <c r="F65" s="14">
        <f>F61+F64</f>
        <v>360945.4627467852</v>
      </c>
      <c r="G65" s="68"/>
      <c r="H65" s="42"/>
    </row>
    <row r="66" spans="1:8" customFormat="1" ht="15" hidden="1" x14ac:dyDescent="0.25">
      <c r="A66" s="92" t="s">
        <v>78</v>
      </c>
      <c r="B66" s="93"/>
      <c r="C66" s="93"/>
      <c r="D66" s="93"/>
      <c r="E66" s="93"/>
      <c r="F66" s="94"/>
      <c r="G66" s="68"/>
      <c r="H66" s="42"/>
    </row>
    <row r="67" spans="1:8" customFormat="1" ht="15" hidden="1" x14ac:dyDescent="0.25">
      <c r="A67" s="12"/>
      <c r="B67" s="86" t="s">
        <v>79</v>
      </c>
      <c r="C67" s="87"/>
      <c r="D67" s="87"/>
      <c r="E67" s="88"/>
      <c r="F67" s="17">
        <f>F65</f>
        <v>360945.4627467852</v>
      </c>
      <c r="G67" s="68"/>
      <c r="H67" s="42"/>
    </row>
    <row r="68" spans="1:8" customFormat="1" ht="15" hidden="1" x14ac:dyDescent="0.25">
      <c r="A68" s="12"/>
      <c r="B68" s="25"/>
      <c r="C68" s="10"/>
      <c r="D68" s="10"/>
      <c r="E68" s="18"/>
      <c r="F68" s="11"/>
      <c r="G68" s="68"/>
      <c r="H68" s="42"/>
    </row>
    <row r="69" spans="1:8" customFormat="1" ht="15" hidden="1" x14ac:dyDescent="0.25">
      <c r="A69" s="12"/>
      <c r="B69" s="89" t="s">
        <v>80</v>
      </c>
      <c r="C69" s="90"/>
      <c r="D69" s="90"/>
      <c r="E69" s="91"/>
      <c r="F69" s="13">
        <f>F67</f>
        <v>360945.4627467852</v>
      </c>
      <c r="G69" s="68"/>
      <c r="H69" s="42"/>
    </row>
    <row r="70" spans="1:8" customFormat="1" ht="15" hidden="1" x14ac:dyDescent="0.25">
      <c r="A70" s="92" t="s">
        <v>81</v>
      </c>
      <c r="B70" s="93"/>
      <c r="C70" s="93"/>
      <c r="D70" s="93"/>
      <c r="E70" s="93"/>
      <c r="F70" s="94"/>
      <c r="G70" s="68"/>
      <c r="H70" s="42"/>
    </row>
    <row r="71" spans="1:8" customFormat="1" ht="15" hidden="1" x14ac:dyDescent="0.25">
      <c r="A71" s="9">
        <v>27</v>
      </c>
      <c r="B71" s="25" t="s">
        <v>82</v>
      </c>
      <c r="C71" s="10"/>
      <c r="D71" s="10"/>
      <c r="E71" s="10" t="s">
        <v>83</v>
      </c>
      <c r="F71" s="11">
        <f>F69*0.2</f>
        <v>72189.092549357039</v>
      </c>
      <c r="G71" s="68"/>
      <c r="H71" s="42"/>
    </row>
    <row r="72" spans="1:8" customFormat="1" ht="15" hidden="1" x14ac:dyDescent="0.25">
      <c r="A72" s="12"/>
      <c r="B72" s="95" t="s">
        <v>84</v>
      </c>
      <c r="C72" s="96"/>
      <c r="D72" s="96"/>
      <c r="E72" s="97"/>
      <c r="F72" s="14">
        <f>F71</f>
        <v>72189.092549357039</v>
      </c>
      <c r="G72" s="68"/>
      <c r="H72" s="42"/>
    </row>
    <row r="73" spans="1:8" customFormat="1" ht="15" hidden="1" x14ac:dyDescent="0.25">
      <c r="A73" s="12"/>
      <c r="B73" s="98" t="s">
        <v>85</v>
      </c>
      <c r="C73" s="99"/>
      <c r="D73" s="99"/>
      <c r="E73" s="100"/>
      <c r="F73" s="14">
        <f>F69+F72</f>
        <v>433134.55529614224</v>
      </c>
      <c r="G73" s="68"/>
      <c r="H73" s="42"/>
    </row>
    <row r="74" spans="1:8" ht="11.25" hidden="1" customHeight="1" x14ac:dyDescent="0.2"/>
    <row r="75" spans="1:8" ht="11.25" hidden="1" customHeight="1" x14ac:dyDescent="0.2"/>
    <row r="76" spans="1:8" customFormat="1" ht="15" hidden="1" x14ac:dyDescent="0.25">
      <c r="A76" s="42"/>
      <c r="B76" s="42"/>
      <c r="C76" s="42"/>
      <c r="D76" s="42"/>
      <c r="E76" s="42"/>
      <c r="F76" s="42"/>
      <c r="G76" s="3"/>
      <c r="H76" s="42"/>
    </row>
    <row r="77" spans="1:8" customFormat="1" ht="15" hidden="1" customHeight="1" x14ac:dyDescent="0.25">
      <c r="A77" s="42"/>
      <c r="B77" s="42"/>
      <c r="C77" s="42"/>
      <c r="D77" s="42"/>
      <c r="E77" s="42"/>
      <c r="F77" s="42"/>
      <c r="G77" s="3"/>
      <c r="H77" s="42"/>
    </row>
    <row r="78" spans="1:8" customFormat="1" ht="15" hidden="1" x14ac:dyDescent="0.25">
      <c r="A78" s="42"/>
      <c r="B78" s="42"/>
      <c r="C78" s="42"/>
      <c r="D78" s="42"/>
      <c r="E78" s="42"/>
      <c r="F78" s="42"/>
      <c r="G78" s="3"/>
      <c r="H78" s="42"/>
    </row>
    <row r="79" spans="1:8" customFormat="1" ht="15" hidden="1" customHeight="1" x14ac:dyDescent="0.25">
      <c r="A79" s="42"/>
      <c r="B79" s="42"/>
      <c r="C79" s="42"/>
      <c r="D79" s="42"/>
      <c r="E79" s="42"/>
      <c r="F79" s="42"/>
      <c r="G79" s="3"/>
      <c r="H79" s="42"/>
    </row>
    <row r="80" spans="1:8" customFormat="1" ht="15" hidden="1" x14ac:dyDescent="0.25">
      <c r="A80" s="42"/>
      <c r="B80" s="42"/>
      <c r="C80" s="42"/>
      <c r="D80" s="42"/>
      <c r="E80" s="42"/>
      <c r="F80" s="42"/>
      <c r="G80" s="64"/>
      <c r="H80" s="42"/>
    </row>
    <row r="81" spans="1:8" customFormat="1" ht="15" customHeight="1" x14ac:dyDescent="0.25">
      <c r="A81" s="42"/>
      <c r="B81" s="42"/>
      <c r="C81" s="42"/>
      <c r="D81" s="42"/>
      <c r="E81" s="42"/>
      <c r="F81" s="42"/>
      <c r="G81" s="3"/>
      <c r="H81" s="42"/>
    </row>
    <row r="82" spans="1:8" customFormat="1" ht="15" x14ac:dyDescent="0.25">
      <c r="A82" s="42"/>
      <c r="B82" s="42"/>
      <c r="C82" s="42"/>
      <c r="D82" s="42"/>
      <c r="E82" s="42"/>
      <c r="F82" s="42"/>
      <c r="G82" s="3"/>
      <c r="H82" s="42"/>
    </row>
    <row r="83" spans="1:8" customFormat="1" ht="15" x14ac:dyDescent="0.25">
      <c r="A83" s="42"/>
      <c r="B83" s="42"/>
      <c r="C83" s="42"/>
      <c r="D83" s="42"/>
      <c r="E83" s="42"/>
      <c r="F83" s="42"/>
      <c r="G83" s="3"/>
      <c r="H83" s="42"/>
    </row>
  </sheetData>
  <mergeCells count="35">
    <mergeCell ref="B1:E1"/>
    <mergeCell ref="A3:A5"/>
    <mergeCell ref="B3:B5"/>
    <mergeCell ref="C3:C5"/>
    <mergeCell ref="D3:D5"/>
    <mergeCell ref="E3:E5"/>
    <mergeCell ref="B51:E51"/>
    <mergeCell ref="F3:F5"/>
    <mergeCell ref="G3:G5"/>
    <mergeCell ref="A17:F17"/>
    <mergeCell ref="B40:E40"/>
    <mergeCell ref="A41:F41"/>
    <mergeCell ref="B43:E43"/>
    <mergeCell ref="A44:F44"/>
    <mergeCell ref="B46:E46"/>
    <mergeCell ref="A47:F47"/>
    <mergeCell ref="B49:E49"/>
    <mergeCell ref="A50:F50"/>
    <mergeCell ref="A66:F66"/>
    <mergeCell ref="A52:F52"/>
    <mergeCell ref="B54:E54"/>
    <mergeCell ref="B55:E55"/>
    <mergeCell ref="A56:F56"/>
    <mergeCell ref="B58:E58"/>
    <mergeCell ref="B59:E59"/>
    <mergeCell ref="A60:F60"/>
    <mergeCell ref="B61:E61"/>
    <mergeCell ref="A62:F62"/>
    <mergeCell ref="B64:E64"/>
    <mergeCell ref="B65:E65"/>
    <mergeCell ref="B67:E67"/>
    <mergeCell ref="B69:E69"/>
    <mergeCell ref="A70:F70"/>
    <mergeCell ref="B72:E72"/>
    <mergeCell ref="B73:E73"/>
  </mergeCells>
  <printOptions horizontalCentered="1"/>
  <pageMargins left="0.69999998807907104" right="0.69999998807907104" top="0.75" bottom="0.75" header="0.30000001192092901" footer="0.30000001192092901"/>
  <pageSetup paperSize="9" scale="54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1"/>
  <sheetViews>
    <sheetView workbookViewId="0">
      <selection activeCell="G3" sqref="G3:G5"/>
    </sheetView>
  </sheetViews>
  <sheetFormatPr defaultColWidth="9.140625" defaultRowHeight="11.25" customHeight="1" x14ac:dyDescent="0.2"/>
  <cols>
    <col min="1" max="1" width="6.7109375" style="1" customWidth="1"/>
    <col min="2" max="2" width="20.140625" style="27" customWidth="1"/>
    <col min="3" max="3" width="32.5703125" style="1" customWidth="1"/>
    <col min="4" max="4" width="41.7109375" style="1" customWidth="1"/>
    <col min="5" max="5" width="32.7109375" style="1" customWidth="1"/>
    <col min="6" max="6" width="13.42578125" style="1" customWidth="1"/>
    <col min="7" max="7" width="41.7109375" style="1" customWidth="1"/>
    <col min="8" max="8" width="10" style="1" customWidth="1"/>
    <col min="9" max="9" width="89" style="2" customWidth="1"/>
    <col min="10" max="10" width="109.140625" style="2" customWidth="1"/>
    <col min="11" max="11" width="122.5703125" style="2" customWidth="1"/>
    <col min="12" max="12" width="129.28515625" style="2" customWidth="1"/>
    <col min="13" max="16" width="52.85546875" style="2" customWidth="1"/>
    <col min="17" max="18" width="53.7109375" style="2" customWidth="1"/>
    <col min="19" max="19" width="75.5703125" style="2" customWidth="1"/>
    <col min="20" max="20" width="17.5703125" style="2" customWidth="1"/>
    <col min="21" max="21" width="14.28515625" style="2" customWidth="1"/>
    <col min="22" max="22" width="24.7109375" style="2" customWidth="1"/>
    <col min="23" max="23" width="37.42578125" style="43" customWidth="1"/>
    <col min="24" max="26" width="15.7109375" style="1" customWidth="1"/>
    <col min="27" max="16384" width="9.140625" style="1"/>
  </cols>
  <sheetData>
    <row r="1" spans="1:24" customFormat="1" ht="18" x14ac:dyDescent="0.25">
      <c r="A1" s="6"/>
      <c r="B1" s="107" t="s">
        <v>95</v>
      </c>
      <c r="C1" s="107"/>
      <c r="D1" s="107"/>
      <c r="E1" s="107"/>
      <c r="F1" s="6"/>
      <c r="G1" s="6"/>
      <c r="W1" s="42"/>
    </row>
    <row r="2" spans="1:24" customFormat="1" ht="11.25" customHeight="1" x14ac:dyDescent="0.25">
      <c r="A2" s="6"/>
      <c r="B2" s="24"/>
      <c r="C2" s="6"/>
      <c r="D2" s="6"/>
      <c r="E2" s="5"/>
      <c r="F2" s="6"/>
      <c r="G2" s="6"/>
      <c r="W2" s="42"/>
    </row>
    <row r="3" spans="1:24" customFormat="1" ht="16.5" customHeight="1" x14ac:dyDescent="0.25">
      <c r="A3" s="101" t="s">
        <v>2</v>
      </c>
      <c r="B3" s="101" t="s">
        <v>3</v>
      </c>
      <c r="C3" s="108" t="s">
        <v>94</v>
      </c>
      <c r="D3" s="108" t="s">
        <v>93</v>
      </c>
      <c r="E3" s="101" t="s">
        <v>4</v>
      </c>
      <c r="F3" s="101" t="s">
        <v>5</v>
      </c>
      <c r="G3" s="108" t="s">
        <v>113</v>
      </c>
      <c r="W3" s="42"/>
    </row>
    <row r="4" spans="1:24" customFormat="1" ht="45.75" customHeight="1" x14ac:dyDescent="0.25">
      <c r="A4" s="102"/>
      <c r="B4" s="102"/>
      <c r="C4" s="109"/>
      <c r="D4" s="109"/>
      <c r="E4" s="102"/>
      <c r="F4" s="102"/>
      <c r="G4" s="109"/>
      <c r="W4" s="42"/>
    </row>
    <row r="5" spans="1:24" customFormat="1" ht="27.75" customHeight="1" x14ac:dyDescent="0.25">
      <c r="A5" s="103"/>
      <c r="B5" s="103"/>
      <c r="C5" s="110"/>
      <c r="D5" s="110"/>
      <c r="E5" s="103"/>
      <c r="F5" s="103"/>
      <c r="G5" s="110"/>
      <c r="W5" s="42"/>
    </row>
    <row r="6" spans="1:24" customFormat="1" ht="15" x14ac:dyDescent="0.25">
      <c r="A6" s="7">
        <v>1</v>
      </c>
      <c r="B6" s="25">
        <v>2</v>
      </c>
      <c r="C6" s="7"/>
      <c r="D6" s="7"/>
      <c r="E6" s="7">
        <v>3</v>
      </c>
      <c r="F6" s="7">
        <v>8</v>
      </c>
      <c r="G6" s="7"/>
      <c r="W6" s="42"/>
    </row>
    <row r="7" spans="1:24" customFormat="1" ht="15" x14ac:dyDescent="0.25">
      <c r="A7" s="92" t="s">
        <v>6</v>
      </c>
      <c r="B7" s="93"/>
      <c r="C7" s="93"/>
      <c r="D7" s="93"/>
      <c r="E7" s="93"/>
      <c r="F7" s="94"/>
      <c r="G7" s="63"/>
      <c r="L7" s="8" t="s">
        <v>6</v>
      </c>
      <c r="W7" s="42"/>
    </row>
    <row r="8" spans="1:24" customFormat="1" ht="22.5" x14ac:dyDescent="0.25">
      <c r="A8" s="9">
        <v>1</v>
      </c>
      <c r="B8" s="25" t="s">
        <v>7</v>
      </c>
      <c r="C8" s="20" t="s">
        <v>96</v>
      </c>
      <c r="D8" s="56" t="s">
        <v>109</v>
      </c>
      <c r="E8" s="10" t="s">
        <v>8</v>
      </c>
      <c r="F8" s="53">
        <v>18572.43</v>
      </c>
      <c r="L8" s="8"/>
      <c r="W8" s="42"/>
    </row>
    <row r="9" spans="1:24" customFormat="1" ht="22.5" x14ac:dyDescent="0.25">
      <c r="A9" s="9">
        <v>2</v>
      </c>
      <c r="B9" s="25" t="s">
        <v>9</v>
      </c>
      <c r="C9" s="20" t="s">
        <v>97</v>
      </c>
      <c r="D9" s="56" t="s">
        <v>109</v>
      </c>
      <c r="E9" s="10" t="s">
        <v>10</v>
      </c>
      <c r="F9" s="53">
        <v>61519.07</v>
      </c>
      <c r="L9" s="8"/>
      <c r="W9" s="42"/>
    </row>
    <row r="10" spans="1:24" customFormat="1" ht="22.5" x14ac:dyDescent="0.25">
      <c r="A10" s="9">
        <v>3</v>
      </c>
      <c r="B10" s="25" t="s">
        <v>11</v>
      </c>
      <c r="C10" s="20" t="s">
        <v>92</v>
      </c>
      <c r="D10" s="56" t="s">
        <v>109</v>
      </c>
      <c r="E10" s="28" t="s">
        <v>12</v>
      </c>
      <c r="F10" s="53">
        <v>20577.84</v>
      </c>
      <c r="L10" s="8"/>
      <c r="W10" s="42"/>
    </row>
    <row r="11" spans="1:24" customFormat="1" ht="26.25" customHeight="1" x14ac:dyDescent="0.25">
      <c r="A11" s="32">
        <v>4</v>
      </c>
      <c r="B11" s="33" t="s">
        <v>13</v>
      </c>
      <c r="C11" s="51" t="s">
        <v>107</v>
      </c>
      <c r="D11" s="50" t="s">
        <v>101</v>
      </c>
      <c r="E11" s="36" t="s">
        <v>14</v>
      </c>
      <c r="F11" s="40">
        <f>4237163.83/1000</f>
        <v>4237.1638300000004</v>
      </c>
      <c r="H11" s="57"/>
      <c r="I11" s="57"/>
      <c r="J11" s="57"/>
      <c r="K11" s="57"/>
      <c r="L11" s="58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47" t="s">
        <v>103</v>
      </c>
    </row>
    <row r="12" spans="1:24" customFormat="1" ht="32.25" customHeight="1" x14ac:dyDescent="0.25">
      <c r="A12" s="32">
        <v>5</v>
      </c>
      <c r="B12" s="33" t="s">
        <v>15</v>
      </c>
      <c r="C12" s="51" t="s">
        <v>107</v>
      </c>
      <c r="D12" s="50" t="s">
        <v>101</v>
      </c>
      <c r="E12" s="36" t="s">
        <v>16</v>
      </c>
      <c r="F12" s="62">
        <f>4492639.36/1000</f>
        <v>4492.6393600000001</v>
      </c>
      <c r="L12" s="8"/>
      <c r="W12" s="47" t="s">
        <v>103</v>
      </c>
    </row>
    <row r="13" spans="1:24" customFormat="1" ht="22.5" x14ac:dyDescent="0.25">
      <c r="A13" s="32">
        <v>6</v>
      </c>
      <c r="B13" s="33" t="s">
        <v>17</v>
      </c>
      <c r="C13" s="51" t="s">
        <v>104</v>
      </c>
      <c r="D13" s="50" t="s">
        <v>101</v>
      </c>
      <c r="E13" s="36" t="s">
        <v>18</v>
      </c>
      <c r="F13" s="62">
        <f>5810545.24/1000</f>
        <v>5810.5452400000004</v>
      </c>
      <c r="L13" s="8"/>
      <c r="W13" s="47" t="s">
        <v>103</v>
      </c>
    </row>
    <row r="14" spans="1:24" customFormat="1" ht="22.5" x14ac:dyDescent="0.25">
      <c r="A14" s="32">
        <v>7</v>
      </c>
      <c r="B14" s="33" t="s">
        <v>19</v>
      </c>
      <c r="C14" s="51" t="s">
        <v>104</v>
      </c>
      <c r="D14" s="50" t="s">
        <v>101</v>
      </c>
      <c r="E14" s="36" t="s">
        <v>20</v>
      </c>
      <c r="F14" s="62">
        <f>10341785.29/1000</f>
        <v>10341.78529</v>
      </c>
      <c r="L14" s="8"/>
      <c r="W14" s="47" t="s">
        <v>103</v>
      </c>
    </row>
    <row r="15" spans="1:24" customFormat="1" ht="22.5" x14ac:dyDescent="0.25">
      <c r="A15" s="32">
        <v>8</v>
      </c>
      <c r="B15" s="33" t="s">
        <v>21</v>
      </c>
      <c r="C15" s="51" t="s">
        <v>104</v>
      </c>
      <c r="D15" s="50" t="s">
        <v>101</v>
      </c>
      <c r="E15" s="36" t="s">
        <v>22</v>
      </c>
      <c r="F15" s="62">
        <f>5127905.93/1000</f>
        <v>5127.9059299999999</v>
      </c>
      <c r="L15" s="8"/>
      <c r="W15" s="47" t="s">
        <v>103</v>
      </c>
      <c r="X15" s="29" t="s">
        <v>112</v>
      </c>
    </row>
    <row r="16" spans="1:24" customFormat="1" ht="22.5" x14ac:dyDescent="0.25">
      <c r="A16" s="32">
        <v>9</v>
      </c>
      <c r="B16" s="33" t="s">
        <v>23</v>
      </c>
      <c r="C16" s="34" t="s">
        <v>100</v>
      </c>
      <c r="D16" s="35" t="s">
        <v>102</v>
      </c>
      <c r="E16" s="36" t="s">
        <v>24</v>
      </c>
      <c r="F16" s="40">
        <f>15220166/1000</f>
        <v>15220.165999999999</v>
      </c>
      <c r="H16" s="29"/>
      <c r="L16" s="8"/>
      <c r="W16" s="47" t="s">
        <v>103</v>
      </c>
      <c r="X16" s="29"/>
    </row>
    <row r="17" spans="1:24" customFormat="1" ht="22.5" x14ac:dyDescent="0.25">
      <c r="A17" s="32">
        <v>10</v>
      </c>
      <c r="B17" s="33" t="s">
        <v>25</v>
      </c>
      <c r="C17" s="51" t="s">
        <v>105</v>
      </c>
      <c r="D17" s="50" t="s">
        <v>101</v>
      </c>
      <c r="E17" s="36" t="s">
        <v>26</v>
      </c>
      <c r="F17" s="62">
        <f>10655325.36/1000</f>
        <v>10655.325359999999</v>
      </c>
      <c r="L17" s="8"/>
      <c r="W17" s="47" t="s">
        <v>103</v>
      </c>
    </row>
    <row r="18" spans="1:24" customFormat="1" ht="25.5" customHeight="1" x14ac:dyDescent="0.25">
      <c r="A18" s="9">
        <v>11</v>
      </c>
      <c r="B18" s="25" t="s">
        <v>27</v>
      </c>
      <c r="C18" s="41" t="s">
        <v>108</v>
      </c>
      <c r="D18" s="31" t="s">
        <v>111</v>
      </c>
      <c r="E18" s="10" t="s">
        <v>28</v>
      </c>
      <c r="F18" s="53">
        <v>67292.42</v>
      </c>
      <c r="L18" s="8"/>
      <c r="W18" s="48"/>
    </row>
    <row r="19" spans="1:24" customFormat="1" ht="27" customHeight="1" x14ac:dyDescent="0.25">
      <c r="A19" s="32">
        <v>12</v>
      </c>
      <c r="B19" s="33" t="s">
        <v>29</v>
      </c>
      <c r="C19" s="34" t="s">
        <v>100</v>
      </c>
      <c r="D19" s="35" t="s">
        <v>101</v>
      </c>
      <c r="E19" s="36" t="s">
        <v>30</v>
      </c>
      <c r="F19" s="62">
        <f>17540297.96/1000</f>
        <v>17540.29796</v>
      </c>
      <c r="H19" s="57"/>
      <c r="I19" s="57"/>
      <c r="J19" s="57"/>
      <c r="K19" s="57"/>
      <c r="L19" s="58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47" t="s">
        <v>103</v>
      </c>
    </row>
    <row r="20" spans="1:24" customFormat="1" ht="22.5" x14ac:dyDescent="0.25">
      <c r="A20" s="32">
        <v>13</v>
      </c>
      <c r="B20" s="33" t="s">
        <v>31</v>
      </c>
      <c r="C20" s="34" t="s">
        <v>100</v>
      </c>
      <c r="D20" s="35" t="s">
        <v>101</v>
      </c>
      <c r="E20" s="36" t="s">
        <v>32</v>
      </c>
      <c r="F20" s="40">
        <f>10725004.59/1000</f>
        <v>10725.00459</v>
      </c>
      <c r="H20" s="29"/>
      <c r="L20" s="8"/>
      <c r="W20" s="47" t="s">
        <v>103</v>
      </c>
      <c r="X20" s="29"/>
    </row>
    <row r="21" spans="1:24" customFormat="1" ht="26.25" customHeight="1" x14ac:dyDescent="0.25">
      <c r="A21" s="32">
        <v>14</v>
      </c>
      <c r="B21" s="33" t="s">
        <v>33</v>
      </c>
      <c r="C21" s="34" t="s">
        <v>100</v>
      </c>
      <c r="D21" s="35" t="s">
        <v>101</v>
      </c>
      <c r="E21" s="36" t="s">
        <v>34</v>
      </c>
      <c r="F21" s="40">
        <f>1737384.31/1000</f>
        <v>1737.3843100000001</v>
      </c>
      <c r="H21" s="29"/>
      <c r="L21" s="8"/>
      <c r="W21" s="47" t="s">
        <v>103</v>
      </c>
    </row>
    <row r="22" spans="1:24" customFormat="1" ht="22.5" x14ac:dyDescent="0.25">
      <c r="A22" s="32">
        <v>15</v>
      </c>
      <c r="B22" s="33" t="s">
        <v>35</v>
      </c>
      <c r="C22" s="34" t="s">
        <v>100</v>
      </c>
      <c r="D22" s="35" t="s">
        <v>101</v>
      </c>
      <c r="E22" s="36" t="s">
        <v>36</v>
      </c>
      <c r="F22" s="40">
        <f>288812.34/1000</f>
        <v>288.81234000000001</v>
      </c>
      <c r="H22" s="29"/>
      <c r="L22" s="8"/>
      <c r="W22" s="47" t="s">
        <v>103</v>
      </c>
    </row>
    <row r="23" spans="1:24" customFormat="1" ht="22.5" x14ac:dyDescent="0.25">
      <c r="A23" s="32">
        <v>16</v>
      </c>
      <c r="B23" s="33" t="s">
        <v>37</v>
      </c>
      <c r="C23" s="34" t="s">
        <v>100</v>
      </c>
      <c r="D23" s="35" t="s">
        <v>101</v>
      </c>
      <c r="E23" s="36" t="s">
        <v>38</v>
      </c>
      <c r="F23" s="40">
        <f>11335488.67/1000</f>
        <v>11335.488670000001</v>
      </c>
      <c r="H23" s="44"/>
      <c r="I23" s="45"/>
      <c r="J23" s="45"/>
      <c r="K23" s="45"/>
      <c r="L23" s="46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7" t="s">
        <v>103</v>
      </c>
    </row>
    <row r="24" spans="1:24" customFormat="1" ht="22.5" x14ac:dyDescent="0.25">
      <c r="A24" s="32">
        <v>17</v>
      </c>
      <c r="B24" s="33" t="s">
        <v>39</v>
      </c>
      <c r="C24" s="34" t="s">
        <v>100</v>
      </c>
      <c r="D24" s="35" t="s">
        <v>101</v>
      </c>
      <c r="E24" s="36" t="s">
        <v>106</v>
      </c>
      <c r="F24" s="40">
        <f>776472.27/1000</f>
        <v>776.47226999999998</v>
      </c>
      <c r="H24" s="29"/>
      <c r="L24" s="8"/>
      <c r="W24" s="47" t="s">
        <v>103</v>
      </c>
    </row>
    <row r="25" spans="1:24" customFormat="1" ht="22.5" x14ac:dyDescent="0.25">
      <c r="A25" s="32">
        <v>18</v>
      </c>
      <c r="B25" s="33" t="s">
        <v>40</v>
      </c>
      <c r="C25" s="34" t="s">
        <v>100</v>
      </c>
      <c r="D25" s="35" t="s">
        <v>101</v>
      </c>
      <c r="E25" s="36" t="s">
        <v>41</v>
      </c>
      <c r="F25" s="40">
        <f>12066765.41/1000</f>
        <v>12066.76541</v>
      </c>
      <c r="L25" s="8"/>
      <c r="W25" s="47" t="s">
        <v>103</v>
      </c>
    </row>
    <row r="26" spans="1:24" customFormat="1" ht="22.5" x14ac:dyDescent="0.25">
      <c r="A26" s="32">
        <v>19</v>
      </c>
      <c r="B26" s="33" t="s">
        <v>42</v>
      </c>
      <c r="C26" s="34" t="s">
        <v>100</v>
      </c>
      <c r="D26" s="35" t="s">
        <v>101</v>
      </c>
      <c r="E26" s="36" t="s">
        <v>43</v>
      </c>
      <c r="F26" s="40">
        <f>1506845.64/1000</f>
        <v>1506.84564</v>
      </c>
      <c r="L26" s="8"/>
      <c r="W26" s="47" t="s">
        <v>103</v>
      </c>
    </row>
    <row r="27" spans="1:24" customFormat="1" ht="22.5" x14ac:dyDescent="0.25">
      <c r="A27" s="9">
        <v>20</v>
      </c>
      <c r="B27" s="25" t="s">
        <v>44</v>
      </c>
      <c r="C27" s="30" t="s">
        <v>99</v>
      </c>
      <c r="D27" s="55" t="str">
        <f>D8</f>
        <v xml:space="preserve"> вопрос проектировщикам</v>
      </c>
      <c r="E27" s="10" t="s">
        <v>45</v>
      </c>
      <c r="F27" s="53">
        <v>4550.55</v>
      </c>
      <c r="L27" s="8"/>
      <c r="W27" s="42"/>
    </row>
    <row r="28" spans="1:24" customFormat="1" ht="23.25" x14ac:dyDescent="0.25">
      <c r="A28" s="12"/>
      <c r="B28" s="95" t="s">
        <v>46</v>
      </c>
      <c r="C28" s="96"/>
      <c r="D28" s="96"/>
      <c r="E28" s="97"/>
      <c r="F28" s="54">
        <f>SUM(F8:F27)</f>
        <v>284374.91220000002</v>
      </c>
      <c r="H28" s="23"/>
      <c r="L28" s="8"/>
      <c r="M28" s="15" t="s">
        <v>46</v>
      </c>
      <c r="W28" s="42"/>
    </row>
    <row r="29" spans="1:24" customFormat="1" ht="15" x14ac:dyDescent="0.25">
      <c r="A29" s="92" t="s">
        <v>47</v>
      </c>
      <c r="B29" s="93"/>
      <c r="C29" s="93"/>
      <c r="D29" s="93"/>
      <c r="E29" s="93"/>
      <c r="F29" s="94"/>
      <c r="L29" s="8" t="s">
        <v>47</v>
      </c>
      <c r="M29" s="15"/>
      <c r="W29" s="42"/>
    </row>
    <row r="30" spans="1:24" customFormat="1" ht="22.5" x14ac:dyDescent="0.25">
      <c r="A30" s="37">
        <v>21</v>
      </c>
      <c r="B30" s="33" t="s">
        <v>48</v>
      </c>
      <c r="C30" s="38" t="s">
        <v>100</v>
      </c>
      <c r="D30" s="35" t="s">
        <v>101</v>
      </c>
      <c r="E30" s="39" t="s">
        <v>49</v>
      </c>
      <c r="F30" s="40">
        <f>924639.74/1000</f>
        <v>924.63973999999996</v>
      </c>
      <c r="H30" s="29"/>
      <c r="L30" s="8"/>
      <c r="M30" s="15"/>
      <c r="W30" s="47" t="str">
        <f>W26</f>
        <v>подготовлено к оформлению</v>
      </c>
    </row>
    <row r="31" spans="1:24" customFormat="1" ht="15" x14ac:dyDescent="0.25">
      <c r="A31" s="12"/>
      <c r="B31" s="95" t="s">
        <v>50</v>
      </c>
      <c r="C31" s="96"/>
      <c r="D31" s="96"/>
      <c r="E31" s="97"/>
      <c r="F31" s="14">
        <f>F30</f>
        <v>924.63973999999996</v>
      </c>
      <c r="L31" s="8"/>
      <c r="M31" s="15" t="s">
        <v>50</v>
      </c>
      <c r="W31" s="42"/>
    </row>
    <row r="32" spans="1:24" customFormat="1" ht="15" x14ac:dyDescent="0.25">
      <c r="A32" s="92" t="s">
        <v>51</v>
      </c>
      <c r="B32" s="93"/>
      <c r="C32" s="93"/>
      <c r="D32" s="93"/>
      <c r="E32" s="93"/>
      <c r="F32" s="94"/>
      <c r="L32" s="8" t="s">
        <v>51</v>
      </c>
      <c r="M32" s="15"/>
      <c r="W32" s="42"/>
    </row>
    <row r="33" spans="1:23" customFormat="1" ht="22.5" x14ac:dyDescent="0.25">
      <c r="A33" s="32">
        <v>22</v>
      </c>
      <c r="B33" s="33" t="s">
        <v>52</v>
      </c>
      <c r="C33" s="61" t="s">
        <v>98</v>
      </c>
      <c r="D33" s="35" t="s">
        <v>101</v>
      </c>
      <c r="E33" s="36" t="s">
        <v>53</v>
      </c>
      <c r="F33" s="52">
        <v>35393.03</v>
      </c>
      <c r="H33" s="29"/>
      <c r="L33" s="8"/>
      <c r="M33" s="15"/>
      <c r="W33" s="42" t="s">
        <v>110</v>
      </c>
    </row>
    <row r="34" spans="1:23" customFormat="1" ht="15" x14ac:dyDescent="0.25">
      <c r="A34" s="12"/>
      <c r="B34" s="95" t="s">
        <v>54</v>
      </c>
      <c r="C34" s="96"/>
      <c r="D34" s="96"/>
      <c r="E34" s="97"/>
      <c r="F34" s="14">
        <f>F33</f>
        <v>35393.03</v>
      </c>
      <c r="L34" s="8"/>
      <c r="M34" s="15" t="s">
        <v>54</v>
      </c>
      <c r="W34" s="42"/>
    </row>
    <row r="35" spans="1:23" customFormat="1" ht="15" x14ac:dyDescent="0.25">
      <c r="A35" s="92" t="s">
        <v>55</v>
      </c>
      <c r="B35" s="93"/>
      <c r="C35" s="93"/>
      <c r="D35" s="93"/>
      <c r="E35" s="93"/>
      <c r="F35" s="94"/>
      <c r="L35" s="8" t="s">
        <v>55</v>
      </c>
      <c r="M35" s="15"/>
      <c r="W35" s="42"/>
    </row>
    <row r="36" spans="1:23" customFormat="1" ht="22.5" x14ac:dyDescent="0.25">
      <c r="A36" s="32">
        <v>23</v>
      </c>
      <c r="B36" s="33" t="s">
        <v>56</v>
      </c>
      <c r="C36" s="34" t="s">
        <v>100</v>
      </c>
      <c r="D36" s="35" t="s">
        <v>101</v>
      </c>
      <c r="E36" s="36" t="s">
        <v>57</v>
      </c>
      <c r="F36" s="62">
        <f>732451.97/1000</f>
        <v>732.45196999999996</v>
      </c>
      <c r="H36" s="59"/>
      <c r="I36" s="57"/>
      <c r="J36" s="57"/>
      <c r="K36" s="57"/>
      <c r="L36" s="58"/>
      <c r="M36" s="60"/>
      <c r="N36" s="57"/>
      <c r="O36" s="57"/>
      <c r="P36" s="57"/>
      <c r="Q36" s="57"/>
      <c r="R36" s="57"/>
      <c r="S36" s="57"/>
      <c r="T36" s="57"/>
      <c r="U36" s="57"/>
      <c r="V36" s="57"/>
      <c r="W36" s="47" t="s">
        <v>103</v>
      </c>
    </row>
    <row r="37" spans="1:23" customFormat="1" ht="34.5" x14ac:dyDescent="0.25">
      <c r="A37" s="12"/>
      <c r="B37" s="95" t="s">
        <v>58</v>
      </c>
      <c r="C37" s="96"/>
      <c r="D37" s="96"/>
      <c r="E37" s="97"/>
      <c r="F37" s="14">
        <f>F36</f>
        <v>732.45196999999996</v>
      </c>
      <c r="L37" s="8"/>
      <c r="M37" s="15" t="s">
        <v>58</v>
      </c>
      <c r="W37" s="48"/>
    </row>
    <row r="38" spans="1:23" customFormat="1" ht="15" x14ac:dyDescent="0.25">
      <c r="A38" s="92" t="s">
        <v>59</v>
      </c>
      <c r="B38" s="93"/>
      <c r="C38" s="93"/>
      <c r="D38" s="93"/>
      <c r="E38" s="93"/>
      <c r="F38" s="94"/>
      <c r="L38" s="8" t="s">
        <v>59</v>
      </c>
      <c r="M38" s="15"/>
      <c r="W38" s="42"/>
    </row>
    <row r="39" spans="1:23" customFormat="1" ht="15" x14ac:dyDescent="0.25">
      <c r="A39" s="12"/>
      <c r="B39" s="98" t="s">
        <v>60</v>
      </c>
      <c r="C39" s="99"/>
      <c r="D39" s="99"/>
      <c r="E39" s="100"/>
      <c r="F39" s="14">
        <f>F28+F31+F34+F37</f>
        <v>321425.03391000006</v>
      </c>
      <c r="H39" s="23"/>
      <c r="L39" s="8"/>
      <c r="M39" s="15"/>
      <c r="N39" s="16" t="s">
        <v>60</v>
      </c>
      <c r="W39" s="42"/>
    </row>
    <row r="40" spans="1:23" customFormat="1" ht="15" x14ac:dyDescent="0.25">
      <c r="A40" s="92" t="s">
        <v>61</v>
      </c>
      <c r="B40" s="93"/>
      <c r="C40" s="93"/>
      <c r="D40" s="93"/>
      <c r="E40" s="93"/>
      <c r="F40" s="94"/>
      <c r="L40" s="8" t="s">
        <v>61</v>
      </c>
      <c r="M40" s="15"/>
      <c r="N40" s="16"/>
      <c r="W40" s="42"/>
    </row>
    <row r="41" spans="1:23" customFormat="1" ht="33.75" x14ac:dyDescent="0.25">
      <c r="A41" s="9">
        <v>24</v>
      </c>
      <c r="B41" s="25" t="s">
        <v>62</v>
      </c>
      <c r="C41" s="10"/>
      <c r="D41" s="10"/>
      <c r="E41" s="10" t="s">
        <v>63</v>
      </c>
      <c r="F41" s="11">
        <f>(F39-52757.89)*0.082</f>
        <v>22030.705800620006</v>
      </c>
      <c r="L41" s="8"/>
      <c r="M41" s="15"/>
      <c r="N41" s="16"/>
      <c r="W41" s="42"/>
    </row>
    <row r="42" spans="1:23" customFormat="1" ht="15" x14ac:dyDescent="0.25">
      <c r="A42" s="12"/>
      <c r="B42" s="95" t="s">
        <v>64</v>
      </c>
      <c r="C42" s="96"/>
      <c r="D42" s="96"/>
      <c r="E42" s="97"/>
      <c r="F42" s="14">
        <f>F41</f>
        <v>22030.705800620006</v>
      </c>
      <c r="L42" s="8"/>
      <c r="M42" s="15" t="s">
        <v>64</v>
      </c>
      <c r="N42" s="16"/>
      <c r="W42" s="42"/>
    </row>
    <row r="43" spans="1:23" customFormat="1" ht="15" x14ac:dyDescent="0.25">
      <c r="A43" s="12"/>
      <c r="B43" s="98" t="s">
        <v>65</v>
      </c>
      <c r="C43" s="99"/>
      <c r="D43" s="99"/>
      <c r="E43" s="100"/>
      <c r="F43" s="14">
        <f>F39+F42</f>
        <v>343455.73971062008</v>
      </c>
      <c r="L43" s="8"/>
      <c r="M43" s="15"/>
      <c r="N43" s="16" t="s">
        <v>65</v>
      </c>
      <c r="W43" s="42"/>
    </row>
    <row r="44" spans="1:23" customFormat="1" ht="15" x14ac:dyDescent="0.25">
      <c r="A44" s="92" t="s">
        <v>66</v>
      </c>
      <c r="B44" s="93"/>
      <c r="C44" s="93"/>
      <c r="D44" s="93"/>
      <c r="E44" s="93"/>
      <c r="F44" s="94"/>
      <c r="L44" s="8" t="s">
        <v>66</v>
      </c>
      <c r="M44" s="15"/>
      <c r="N44" s="16"/>
      <c r="W44" s="42"/>
    </row>
    <row r="45" spans="1:23" customFormat="1" ht="22.5" x14ac:dyDescent="0.25">
      <c r="A45" s="9">
        <v>25</v>
      </c>
      <c r="B45" s="25" t="s">
        <v>67</v>
      </c>
      <c r="C45" s="10"/>
      <c r="D45" s="10"/>
      <c r="E45" s="10" t="s">
        <v>68</v>
      </c>
      <c r="F45" s="11">
        <f>(F43-52757.89)*0.024</f>
        <v>6976.7483930548815</v>
      </c>
      <c r="L45" s="8"/>
      <c r="M45" s="15"/>
      <c r="N45" s="16"/>
      <c r="W45" s="42"/>
    </row>
    <row r="46" spans="1:23" customFormat="1" ht="15" x14ac:dyDescent="0.25">
      <c r="A46" s="12"/>
      <c r="B46" s="95" t="s">
        <v>69</v>
      </c>
      <c r="C46" s="96"/>
      <c r="D46" s="96"/>
      <c r="E46" s="97"/>
      <c r="F46" s="14">
        <f>F45</f>
        <v>6976.7483930548815</v>
      </c>
      <c r="L46" s="8"/>
      <c r="M46" s="15" t="s">
        <v>69</v>
      </c>
      <c r="N46" s="16"/>
      <c r="W46" s="42"/>
    </row>
    <row r="47" spans="1:23" customFormat="1" ht="15" x14ac:dyDescent="0.25">
      <c r="A47" s="12"/>
      <c r="B47" s="98" t="s">
        <v>70</v>
      </c>
      <c r="C47" s="99"/>
      <c r="D47" s="99"/>
      <c r="E47" s="100"/>
      <c r="F47" s="14">
        <f>F43+F46</f>
        <v>350432.48810367496</v>
      </c>
      <c r="L47" s="8"/>
      <c r="M47" s="15"/>
      <c r="N47" s="16" t="s">
        <v>70</v>
      </c>
      <c r="W47" s="42"/>
    </row>
    <row r="48" spans="1:23" customFormat="1" ht="48.75" x14ac:dyDescent="0.25">
      <c r="A48" s="92" t="s">
        <v>71</v>
      </c>
      <c r="B48" s="93"/>
      <c r="C48" s="93"/>
      <c r="D48" s="93"/>
      <c r="E48" s="93"/>
      <c r="F48" s="94"/>
      <c r="L48" s="8" t="s">
        <v>71</v>
      </c>
      <c r="M48" s="15"/>
      <c r="N48" s="16"/>
      <c r="W48" s="42"/>
    </row>
    <row r="49" spans="1:23" customFormat="1" ht="15" x14ac:dyDescent="0.25">
      <c r="A49" s="12"/>
      <c r="B49" s="98" t="s">
        <v>72</v>
      </c>
      <c r="C49" s="99"/>
      <c r="D49" s="99"/>
      <c r="E49" s="100"/>
      <c r="F49" s="14">
        <f>F47</f>
        <v>350432.48810367496</v>
      </c>
      <c r="L49" s="8"/>
      <c r="M49" s="15"/>
      <c r="N49" s="16" t="s">
        <v>72</v>
      </c>
      <c r="W49" s="49">
        <f>F49*1.2</f>
        <v>420518.98572440993</v>
      </c>
    </row>
    <row r="50" spans="1:23" customFormat="1" ht="15" x14ac:dyDescent="0.25">
      <c r="A50" s="92" t="s">
        <v>73</v>
      </c>
      <c r="B50" s="93"/>
      <c r="C50" s="93"/>
      <c r="D50" s="93"/>
      <c r="E50" s="93"/>
      <c r="F50" s="94"/>
      <c r="L50" s="8" t="s">
        <v>73</v>
      </c>
      <c r="M50" s="15"/>
      <c r="N50" s="16"/>
      <c r="W50" s="42"/>
    </row>
    <row r="51" spans="1:23" customFormat="1" ht="33.75" x14ac:dyDescent="0.25">
      <c r="A51" s="9">
        <v>26</v>
      </c>
      <c r="B51" s="25" t="s">
        <v>74</v>
      </c>
      <c r="C51" s="10"/>
      <c r="D51" s="10"/>
      <c r="E51" s="10" t="s">
        <v>75</v>
      </c>
      <c r="F51" s="11">
        <f>F49*0.03</f>
        <v>10512.974643110249</v>
      </c>
      <c r="L51" s="8"/>
      <c r="M51" s="15"/>
      <c r="N51" s="16"/>
      <c r="W51" s="42"/>
    </row>
    <row r="52" spans="1:23" customFormat="1" ht="15" x14ac:dyDescent="0.25">
      <c r="A52" s="12"/>
      <c r="B52" s="95" t="s">
        <v>76</v>
      </c>
      <c r="C52" s="96"/>
      <c r="D52" s="96"/>
      <c r="E52" s="97"/>
      <c r="F52" s="14">
        <f>F51</f>
        <v>10512.974643110249</v>
      </c>
      <c r="L52" s="8"/>
      <c r="M52" s="15" t="s">
        <v>76</v>
      </c>
      <c r="N52" s="16"/>
      <c r="W52" s="42"/>
    </row>
    <row r="53" spans="1:23" customFormat="1" ht="15" x14ac:dyDescent="0.25">
      <c r="A53" s="12"/>
      <c r="B53" s="98" t="s">
        <v>77</v>
      </c>
      <c r="C53" s="99"/>
      <c r="D53" s="99"/>
      <c r="E53" s="100"/>
      <c r="F53" s="14">
        <f>F49+F52</f>
        <v>360945.4627467852</v>
      </c>
      <c r="L53" s="8"/>
      <c r="M53" s="15"/>
      <c r="N53" s="16" t="s">
        <v>77</v>
      </c>
      <c r="W53" s="42"/>
    </row>
    <row r="54" spans="1:23" customFormat="1" ht="15" x14ac:dyDescent="0.25">
      <c r="A54" s="92" t="s">
        <v>78</v>
      </c>
      <c r="B54" s="93"/>
      <c r="C54" s="93"/>
      <c r="D54" s="93"/>
      <c r="E54" s="93"/>
      <c r="F54" s="94"/>
      <c r="L54" s="8" t="s">
        <v>78</v>
      </c>
      <c r="M54" s="15"/>
      <c r="N54" s="16"/>
      <c r="W54" s="42"/>
    </row>
    <row r="55" spans="1:23" customFormat="1" ht="15" x14ac:dyDescent="0.25">
      <c r="A55" s="12"/>
      <c r="B55" s="86" t="s">
        <v>79</v>
      </c>
      <c r="C55" s="87"/>
      <c r="D55" s="87"/>
      <c r="E55" s="88"/>
      <c r="F55" s="17">
        <f>F53</f>
        <v>360945.4627467852</v>
      </c>
      <c r="L55" s="8"/>
      <c r="M55" s="15"/>
      <c r="N55" s="16"/>
      <c r="O55" s="2" t="s">
        <v>79</v>
      </c>
      <c r="W55" s="42"/>
    </row>
    <row r="56" spans="1:23" customFormat="1" ht="15" x14ac:dyDescent="0.25">
      <c r="A56" s="12"/>
      <c r="B56" s="25"/>
      <c r="C56" s="10"/>
      <c r="D56" s="10"/>
      <c r="E56" s="18"/>
      <c r="F56" s="11"/>
      <c r="L56" s="8"/>
      <c r="M56" s="15"/>
      <c r="N56" s="16"/>
      <c r="W56" s="42"/>
    </row>
    <row r="57" spans="1:23" customFormat="1" ht="15" x14ac:dyDescent="0.25">
      <c r="A57" s="12"/>
      <c r="B57" s="89" t="s">
        <v>80</v>
      </c>
      <c r="C57" s="90"/>
      <c r="D57" s="90"/>
      <c r="E57" s="91"/>
      <c r="F57" s="13">
        <f>F55</f>
        <v>360945.4627467852</v>
      </c>
      <c r="L57" s="8"/>
      <c r="M57" s="15"/>
      <c r="N57" s="16"/>
      <c r="P57" s="16" t="s">
        <v>80</v>
      </c>
      <c r="W57" s="42"/>
    </row>
    <row r="58" spans="1:23" customFormat="1" ht="15" x14ac:dyDescent="0.25">
      <c r="A58" s="92" t="s">
        <v>81</v>
      </c>
      <c r="B58" s="93"/>
      <c r="C58" s="93"/>
      <c r="D58" s="93"/>
      <c r="E58" s="93"/>
      <c r="F58" s="94"/>
      <c r="L58" s="8" t="s">
        <v>81</v>
      </c>
      <c r="M58" s="15"/>
      <c r="N58" s="16"/>
      <c r="P58" s="16"/>
      <c r="W58" s="42"/>
    </row>
    <row r="59" spans="1:23" customFormat="1" ht="15" x14ac:dyDescent="0.25">
      <c r="A59" s="9">
        <v>27</v>
      </c>
      <c r="B59" s="25" t="s">
        <v>82</v>
      </c>
      <c r="C59" s="10"/>
      <c r="D59" s="10"/>
      <c r="E59" s="10" t="s">
        <v>83</v>
      </c>
      <c r="F59" s="11">
        <f>F57*0.2</f>
        <v>72189.092549357039</v>
      </c>
      <c r="L59" s="8"/>
      <c r="M59" s="15"/>
      <c r="N59" s="16"/>
      <c r="P59" s="16"/>
      <c r="W59" s="42"/>
    </row>
    <row r="60" spans="1:23" customFormat="1" ht="15" x14ac:dyDescent="0.25">
      <c r="A60" s="12"/>
      <c r="B60" s="95" t="s">
        <v>84</v>
      </c>
      <c r="C60" s="96"/>
      <c r="D60" s="96"/>
      <c r="E60" s="97"/>
      <c r="F60" s="14">
        <f>F59</f>
        <v>72189.092549357039</v>
      </c>
      <c r="L60" s="8"/>
      <c r="M60" s="15" t="s">
        <v>84</v>
      </c>
      <c r="N60" s="16"/>
      <c r="P60" s="16"/>
      <c r="W60" s="42"/>
    </row>
    <row r="61" spans="1:23" customFormat="1" ht="15" x14ac:dyDescent="0.25">
      <c r="A61" s="12"/>
      <c r="B61" s="98" t="s">
        <v>85</v>
      </c>
      <c r="C61" s="99"/>
      <c r="D61" s="99"/>
      <c r="E61" s="100"/>
      <c r="F61" s="14">
        <f>F57+F60</f>
        <v>433134.55529614224</v>
      </c>
      <c r="L61" s="8"/>
      <c r="M61" s="15"/>
      <c r="N61" s="16" t="s">
        <v>85</v>
      </c>
      <c r="P61" s="16"/>
      <c r="W61" s="42"/>
    </row>
    <row r="64" spans="1:23" customFormat="1" ht="15" x14ac:dyDescent="0.25">
      <c r="A64" s="19" t="s">
        <v>86</v>
      </c>
      <c r="B64" s="26"/>
      <c r="C64" s="3"/>
      <c r="D64" s="3"/>
      <c r="F64" s="21"/>
      <c r="G64" s="3"/>
      <c r="Q64" s="4" t="s">
        <v>87</v>
      </c>
      <c r="W64" s="42"/>
    </row>
    <row r="65" spans="1:23" customFormat="1" ht="15" customHeight="1" x14ac:dyDescent="0.25">
      <c r="A65" s="3"/>
      <c r="B65" s="26"/>
      <c r="C65" s="3"/>
      <c r="D65" s="3"/>
      <c r="E65" s="111" t="s">
        <v>88</v>
      </c>
      <c r="F65" s="111"/>
      <c r="G65" s="3"/>
      <c r="W65" s="42"/>
    </row>
    <row r="66" spans="1:23" customFormat="1" ht="15" x14ac:dyDescent="0.25">
      <c r="A66" s="19" t="s">
        <v>89</v>
      </c>
      <c r="B66" s="26"/>
      <c r="C66" s="3"/>
      <c r="D66" s="3"/>
      <c r="F66" s="21"/>
      <c r="G66" s="3"/>
      <c r="R66" s="4" t="s">
        <v>87</v>
      </c>
      <c r="W66" s="42"/>
    </row>
    <row r="67" spans="1:23" customFormat="1" ht="15" customHeight="1" x14ac:dyDescent="0.25">
      <c r="A67" s="3"/>
      <c r="B67" s="26"/>
      <c r="C67" s="3"/>
      <c r="D67" s="3"/>
      <c r="E67" s="111" t="s">
        <v>88</v>
      </c>
      <c r="F67" s="111"/>
      <c r="G67" s="3"/>
      <c r="W67" s="42"/>
    </row>
    <row r="68" spans="1:23" customFormat="1" ht="15" x14ac:dyDescent="0.25">
      <c r="A68" s="112" t="s">
        <v>90</v>
      </c>
      <c r="B68" s="112"/>
      <c r="C68" s="112"/>
      <c r="D68" s="112"/>
      <c r="E68" s="112"/>
      <c r="F68" s="21"/>
      <c r="G68" s="64"/>
      <c r="S68" s="4" t="s">
        <v>90</v>
      </c>
      <c r="T68" s="4" t="s">
        <v>87</v>
      </c>
      <c r="W68" s="42"/>
    </row>
    <row r="69" spans="1:23" customFormat="1" ht="15" customHeight="1" x14ac:dyDescent="0.25">
      <c r="A69" s="3"/>
      <c r="B69" s="26"/>
      <c r="C69" s="3"/>
      <c r="D69" s="3"/>
      <c r="E69" s="111" t="s">
        <v>88</v>
      </c>
      <c r="F69" s="111"/>
      <c r="G69" s="3"/>
      <c r="W69" s="42"/>
    </row>
    <row r="70" spans="1:23" customFormat="1" ht="15" x14ac:dyDescent="0.25">
      <c r="A70" s="19" t="s">
        <v>0</v>
      </c>
      <c r="B70" s="26"/>
      <c r="C70" s="3"/>
      <c r="D70" s="3"/>
      <c r="E70" s="22"/>
      <c r="F70" s="21"/>
      <c r="G70" s="3"/>
      <c r="U70" s="4" t="s">
        <v>1</v>
      </c>
      <c r="V70" s="4" t="s">
        <v>87</v>
      </c>
      <c r="W70" s="42"/>
    </row>
    <row r="71" spans="1:23" customFormat="1" ht="15" x14ac:dyDescent="0.25">
      <c r="A71" s="3"/>
      <c r="B71" s="26"/>
      <c r="C71" s="3"/>
      <c r="D71" s="3"/>
      <c r="E71" s="111" t="s">
        <v>91</v>
      </c>
      <c r="F71" s="111"/>
      <c r="G71" s="3"/>
      <c r="W71" s="42"/>
    </row>
  </sheetData>
  <mergeCells count="40">
    <mergeCell ref="B1:E1"/>
    <mergeCell ref="A3:A5"/>
    <mergeCell ref="B3:B5"/>
    <mergeCell ref="E3:E5"/>
    <mergeCell ref="D3:D5"/>
    <mergeCell ref="F3:F5"/>
    <mergeCell ref="A7:F7"/>
    <mergeCell ref="B28:E28"/>
    <mergeCell ref="A29:F29"/>
    <mergeCell ref="B31:E31"/>
    <mergeCell ref="A32:F32"/>
    <mergeCell ref="B34:E34"/>
    <mergeCell ref="A35:F35"/>
    <mergeCell ref="B37:E37"/>
    <mergeCell ref="A38:F38"/>
    <mergeCell ref="A48:F48"/>
    <mergeCell ref="B49:E49"/>
    <mergeCell ref="A50:F50"/>
    <mergeCell ref="B52:E52"/>
    <mergeCell ref="B39:E39"/>
    <mergeCell ref="A40:F40"/>
    <mergeCell ref="B42:E42"/>
    <mergeCell ref="B43:E43"/>
    <mergeCell ref="A44:F44"/>
    <mergeCell ref="G3:G5"/>
    <mergeCell ref="E71:F71"/>
    <mergeCell ref="C3:C5"/>
    <mergeCell ref="E67:F67"/>
    <mergeCell ref="A68:E68"/>
    <mergeCell ref="E69:F69"/>
    <mergeCell ref="B60:E60"/>
    <mergeCell ref="B61:E61"/>
    <mergeCell ref="E65:F65"/>
    <mergeCell ref="B53:E53"/>
    <mergeCell ref="A54:F54"/>
    <mergeCell ref="B55:E55"/>
    <mergeCell ref="B46:E46"/>
    <mergeCell ref="B57:E57"/>
    <mergeCell ref="A58:F58"/>
    <mergeCell ref="B47:E47"/>
  </mergeCells>
  <phoneticPr fontId="12" type="noConversion"/>
  <printOptions horizontalCentered="1"/>
  <pageMargins left="0.69999998807907104" right="0.69999998807907104" top="0.75" bottom="0.75" header="0.30000001192092901" footer="0.30000001192092901"/>
  <pageSetup paperSize="9" scale="5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8 цех_130-23 (корректировки)</vt:lpstr>
      <vt:lpstr>ССР_130-23</vt:lpstr>
      <vt:lpstr>'8 цех_130-23 (корректировки)'!Заголовки_для_печати</vt:lpstr>
      <vt:lpstr>'ССР_130-23'!Заголовки_для_печати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2023-04-10T11:48:29Z</cp:lastPrinted>
  <dcterms:created xsi:type="dcterms:W3CDTF">2020-09-30T08:50:27Z</dcterms:created>
  <dcterms:modified xsi:type="dcterms:W3CDTF">2024-06-19T11:35:41Z</dcterms:modified>
</cp:coreProperties>
</file>