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06FD2140-8845-4EC0-829C-827DB024EBA2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прил. к ДС №3" sheetId="1" r:id="rId1"/>
    <sheet name="кс-3№1" sheetId="6" state="hidden" r:id="rId2"/>
    <sheet name="КС-3 №1" sheetId="7" r:id="rId3"/>
    <sheet name="кс-2 №1" sheetId="8" r:id="rId4"/>
    <sheet name="Лист2" sheetId="2" r:id="rId5"/>
  </sheets>
  <definedNames>
    <definedName name="_xlnm._FilterDatabase" localSheetId="3" hidden="1">'кс-2 №1'!$B$32:$L$219</definedName>
    <definedName name="_xlnm._FilterDatabase" localSheetId="0" hidden="1">'прил. к ДС №3'!$A$13:$K$200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3">'кс-2 №1'!$A$1:$M$231</definedName>
    <definedName name="_xlnm.Print_Area" localSheetId="2">'КС-3 №1'!$A$1:$H$55</definedName>
    <definedName name="_xlnm.Print_Area" localSheetId="1">'кс-3№1'!$A$1:$H$99</definedName>
    <definedName name="_xlnm.Print_Area" localSheetId="0">'прил. к ДС №3'!$A$1:$J$212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7" l="1"/>
  <c r="I217" i="8"/>
  <c r="G217" i="8"/>
  <c r="I216" i="8"/>
  <c r="G216" i="8"/>
  <c r="I214" i="8"/>
  <c r="G214" i="8"/>
  <c r="J214" i="8" s="1"/>
  <c r="I213" i="8"/>
  <c r="G213" i="8"/>
  <c r="I212" i="8"/>
  <c r="G212" i="8"/>
  <c r="J212" i="8" s="1"/>
  <c r="I210" i="8"/>
  <c r="G210" i="8"/>
  <c r="J210" i="8" s="1"/>
  <c r="I209" i="8"/>
  <c r="G209" i="8"/>
  <c r="I208" i="8"/>
  <c r="G208" i="8"/>
  <c r="I207" i="8"/>
  <c r="G207" i="8"/>
  <c r="J207" i="8" s="1"/>
  <c r="I206" i="8"/>
  <c r="G206" i="8"/>
  <c r="J206" i="8" s="1"/>
  <c r="I205" i="8"/>
  <c r="G205" i="8"/>
  <c r="J205" i="8" s="1"/>
  <c r="I203" i="8"/>
  <c r="G203" i="8"/>
  <c r="H202" i="8"/>
  <c r="I202" i="8" s="1"/>
  <c r="G202" i="8"/>
  <c r="I201" i="8"/>
  <c r="G201" i="8"/>
  <c r="I200" i="8"/>
  <c r="G200" i="8"/>
  <c r="I199" i="8"/>
  <c r="G199" i="8"/>
  <c r="J199" i="8" s="1"/>
  <c r="I198" i="8"/>
  <c r="G198" i="8"/>
  <c r="J198" i="8" s="1"/>
  <c r="I197" i="8"/>
  <c r="G197" i="8"/>
  <c r="I196" i="8"/>
  <c r="G196" i="8"/>
  <c r="I195" i="8"/>
  <c r="G195" i="8"/>
  <c r="H194" i="8"/>
  <c r="I194" i="8" s="1"/>
  <c r="G194" i="8"/>
  <c r="J194" i="8" s="1"/>
  <c r="I192" i="8"/>
  <c r="G192" i="8"/>
  <c r="J192" i="8" s="1"/>
  <c r="I191" i="8"/>
  <c r="G191" i="8"/>
  <c r="J191" i="8" s="1"/>
  <c r="I190" i="8"/>
  <c r="G190" i="8"/>
  <c r="J190" i="8" s="1"/>
  <c r="I189" i="8"/>
  <c r="G189" i="8"/>
  <c r="I188" i="8"/>
  <c r="G188" i="8"/>
  <c r="I187" i="8"/>
  <c r="G187" i="8"/>
  <c r="I186" i="8"/>
  <c r="G186" i="8"/>
  <c r="J186" i="8" s="1"/>
  <c r="I185" i="8"/>
  <c r="G185" i="8"/>
  <c r="J185" i="8" s="1"/>
  <c r="I184" i="8"/>
  <c r="G184" i="8"/>
  <c r="J184" i="8" s="1"/>
  <c r="I182" i="8"/>
  <c r="G182" i="8"/>
  <c r="I180" i="8"/>
  <c r="G180" i="8"/>
  <c r="I179" i="8"/>
  <c r="G179" i="8"/>
  <c r="J179" i="8" s="1"/>
  <c r="I178" i="8"/>
  <c r="G178" i="8"/>
  <c r="I176" i="8"/>
  <c r="G176" i="8"/>
  <c r="J176" i="8" s="1"/>
  <c r="I175" i="8"/>
  <c r="G175" i="8"/>
  <c r="J175" i="8" s="1"/>
  <c r="I174" i="8"/>
  <c r="G174" i="8"/>
  <c r="I172" i="8"/>
  <c r="G172" i="8"/>
  <c r="I171" i="8"/>
  <c r="G171" i="8"/>
  <c r="J171" i="8" s="1"/>
  <c r="I170" i="8"/>
  <c r="G170" i="8"/>
  <c r="J170" i="8" s="1"/>
  <c r="I168" i="8"/>
  <c r="G168" i="8"/>
  <c r="I167" i="8"/>
  <c r="G167" i="8"/>
  <c r="J167" i="8" s="1"/>
  <c r="I166" i="8"/>
  <c r="G166" i="8"/>
  <c r="I165" i="8"/>
  <c r="G165" i="8"/>
  <c r="I164" i="8"/>
  <c r="G164" i="8"/>
  <c r="J164" i="8" s="1"/>
  <c r="I163" i="8"/>
  <c r="G163" i="8"/>
  <c r="I161" i="8"/>
  <c r="G161" i="8"/>
  <c r="J161" i="8" s="1"/>
  <c r="I160" i="8"/>
  <c r="G160" i="8"/>
  <c r="I159" i="8"/>
  <c r="G159" i="8"/>
  <c r="I158" i="8"/>
  <c r="G158" i="8"/>
  <c r="I157" i="8"/>
  <c r="G157" i="8"/>
  <c r="I156" i="8"/>
  <c r="G156" i="8"/>
  <c r="J156" i="8" s="1"/>
  <c r="I155" i="8"/>
  <c r="G155" i="8"/>
  <c r="J155" i="8" s="1"/>
  <c r="I154" i="8"/>
  <c r="G154" i="8"/>
  <c r="I153" i="8"/>
  <c r="G153" i="8"/>
  <c r="I152" i="8"/>
  <c r="G152" i="8"/>
  <c r="I151" i="8"/>
  <c r="G151" i="8"/>
  <c r="I150" i="8"/>
  <c r="G150" i="8"/>
  <c r="I149" i="8"/>
  <c r="G149" i="8"/>
  <c r="J149" i="8" s="1"/>
  <c r="I148" i="8"/>
  <c r="G148" i="8"/>
  <c r="I147" i="8"/>
  <c r="G147" i="8"/>
  <c r="I146" i="8"/>
  <c r="G146" i="8"/>
  <c r="I145" i="8"/>
  <c r="G145" i="8"/>
  <c r="I144" i="8"/>
  <c r="G144" i="8"/>
  <c r="J144" i="8" s="1"/>
  <c r="I143" i="8"/>
  <c r="G143" i="8"/>
  <c r="J143" i="8" s="1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I130" i="8"/>
  <c r="G130" i="8"/>
  <c r="I129" i="8"/>
  <c r="G129" i="8"/>
  <c r="J129" i="8" s="1"/>
  <c r="I128" i="8"/>
  <c r="G128" i="8"/>
  <c r="J128" i="8" s="1"/>
  <c r="I127" i="8"/>
  <c r="G127" i="8"/>
  <c r="I126" i="8"/>
  <c r="G126" i="8"/>
  <c r="I124" i="8"/>
  <c r="G124" i="8"/>
  <c r="I123" i="8"/>
  <c r="G123" i="8"/>
  <c r="I121" i="8"/>
  <c r="G121" i="8"/>
  <c r="J121" i="8" s="1"/>
  <c r="I120" i="8"/>
  <c r="G120" i="8"/>
  <c r="J120" i="8" s="1"/>
  <c r="I118" i="8"/>
  <c r="G118" i="8"/>
  <c r="I117" i="8"/>
  <c r="G117" i="8"/>
  <c r="I115" i="8"/>
  <c r="G115" i="8"/>
  <c r="I114" i="8"/>
  <c r="G114" i="8"/>
  <c r="I112" i="8"/>
  <c r="G112" i="8"/>
  <c r="J112" i="8" s="1"/>
  <c r="I110" i="8"/>
  <c r="G110" i="8"/>
  <c r="J110" i="8" s="1"/>
  <c r="I109" i="8"/>
  <c r="G109" i="8"/>
  <c r="I106" i="8"/>
  <c r="G106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99" i="8"/>
  <c r="G99" i="8"/>
  <c r="I98" i="8"/>
  <c r="G98" i="8"/>
  <c r="I96" i="8"/>
  <c r="G96" i="8"/>
  <c r="I95" i="8"/>
  <c r="G95" i="8"/>
  <c r="J95" i="8" s="1"/>
  <c r="I94" i="8"/>
  <c r="G94" i="8"/>
  <c r="J94" i="8" s="1"/>
  <c r="I93" i="8"/>
  <c r="G93" i="8"/>
  <c r="I92" i="8"/>
  <c r="G92" i="8"/>
  <c r="I91" i="8"/>
  <c r="G91" i="8"/>
  <c r="I89" i="8"/>
  <c r="G89" i="8"/>
  <c r="I88" i="8"/>
  <c r="G88" i="8"/>
  <c r="I87" i="8"/>
  <c r="G87" i="8"/>
  <c r="J87" i="8" s="1"/>
  <c r="I85" i="8"/>
  <c r="G85" i="8"/>
  <c r="I84" i="8"/>
  <c r="G84" i="8"/>
  <c r="I81" i="8"/>
  <c r="G81" i="8"/>
  <c r="I80" i="8"/>
  <c r="G80" i="8"/>
  <c r="I79" i="8"/>
  <c r="G79" i="8"/>
  <c r="J79" i="8" s="1"/>
  <c r="I78" i="8"/>
  <c r="G78" i="8"/>
  <c r="J78" i="8" s="1"/>
  <c r="I77" i="8"/>
  <c r="G77" i="8"/>
  <c r="I76" i="8"/>
  <c r="G76" i="8"/>
  <c r="I75" i="8"/>
  <c r="G75" i="8"/>
  <c r="I73" i="8"/>
  <c r="G73" i="8"/>
  <c r="I72" i="8"/>
  <c r="G72" i="8"/>
  <c r="J72" i="8" s="1"/>
  <c r="I71" i="8"/>
  <c r="G71" i="8"/>
  <c r="J71" i="8" s="1"/>
  <c r="I69" i="8"/>
  <c r="G69" i="8"/>
  <c r="I68" i="8"/>
  <c r="G68" i="8"/>
  <c r="I65" i="8"/>
  <c r="G65" i="8"/>
  <c r="I64" i="8"/>
  <c r="G64" i="8"/>
  <c r="I63" i="8"/>
  <c r="G63" i="8"/>
  <c r="J63" i="8" s="1"/>
  <c r="I62" i="8"/>
  <c r="G62" i="8"/>
  <c r="I61" i="8"/>
  <c r="G61" i="8"/>
  <c r="I60" i="8"/>
  <c r="G60" i="8"/>
  <c r="I59" i="8"/>
  <c r="G59" i="8"/>
  <c r="I58" i="8"/>
  <c r="G58" i="8"/>
  <c r="I56" i="8"/>
  <c r="G56" i="8"/>
  <c r="J56" i="8" s="1"/>
  <c r="I55" i="8"/>
  <c r="G55" i="8"/>
  <c r="J55" i="8" s="1"/>
  <c r="I54" i="8"/>
  <c r="G54" i="8"/>
  <c r="I52" i="8"/>
  <c r="G52" i="8"/>
  <c r="I51" i="8"/>
  <c r="G51" i="8"/>
  <c r="I48" i="8"/>
  <c r="G48" i="8"/>
  <c r="I47" i="8"/>
  <c r="G47" i="8"/>
  <c r="I46" i="8"/>
  <c r="G46" i="8"/>
  <c r="J46" i="8" s="1"/>
  <c r="I45" i="8"/>
  <c r="G45" i="8"/>
  <c r="I44" i="8"/>
  <c r="G44" i="8"/>
  <c r="I43" i="8"/>
  <c r="G43" i="8"/>
  <c r="J42" i="8"/>
  <c r="I41" i="8"/>
  <c r="G41" i="8"/>
  <c r="I40" i="8"/>
  <c r="G40" i="8"/>
  <c r="I39" i="8"/>
  <c r="G39" i="8"/>
  <c r="J39" i="8" s="1"/>
  <c r="J38" i="8"/>
  <c r="G37" i="8"/>
  <c r="J37" i="8" s="1"/>
  <c r="G36" i="8"/>
  <c r="J36" i="8" s="1"/>
  <c r="J163" i="8" l="1"/>
  <c r="J48" i="8"/>
  <c r="J58" i="8"/>
  <c r="J64" i="8"/>
  <c r="J73" i="8"/>
  <c r="J80" i="8"/>
  <c r="J89" i="8"/>
  <c r="J96" i="8"/>
  <c r="J104" i="8"/>
  <c r="J114" i="8"/>
  <c r="J130" i="8"/>
  <c r="J138" i="8"/>
  <c r="J145" i="8"/>
  <c r="J151" i="8"/>
  <c r="J54" i="8"/>
  <c r="J61" i="8"/>
  <c r="J69" i="8"/>
  <c r="J77" i="8"/>
  <c r="J85" i="8"/>
  <c r="J93" i="8"/>
  <c r="J101" i="8"/>
  <c r="J109" i="8"/>
  <c r="J118" i="8"/>
  <c r="J135" i="8"/>
  <c r="J142" i="8"/>
  <c r="J148" i="8"/>
  <c r="J154" i="8"/>
  <c r="J160" i="8"/>
  <c r="J40" i="8"/>
  <c r="J41" i="8"/>
  <c r="J43" i="8"/>
  <c r="J51" i="8"/>
  <c r="J65" i="8"/>
  <c r="J81" i="8"/>
  <c r="J105" i="8"/>
  <c r="J115" i="8"/>
  <c r="J124" i="8"/>
  <c r="J139" i="8"/>
  <c r="J146" i="8"/>
  <c r="J152" i="8"/>
  <c r="J158" i="8"/>
  <c r="J165" i="8"/>
  <c r="J172" i="8"/>
  <c r="J180" i="8"/>
  <c r="J188" i="8"/>
  <c r="J195" i="8"/>
  <c r="J201" i="8"/>
  <c r="J216" i="8"/>
  <c r="J76" i="8"/>
  <c r="J52" i="8"/>
  <c r="I131" i="8"/>
  <c r="J123" i="8"/>
  <c r="J44" i="8"/>
  <c r="J45" i="8"/>
  <c r="J84" i="8"/>
  <c r="J99" i="8"/>
  <c r="J106" i="8"/>
  <c r="J117" i="8"/>
  <c r="J126" i="8"/>
  <c r="J134" i="8"/>
  <c r="J141" i="8"/>
  <c r="J147" i="8"/>
  <c r="J153" i="8"/>
  <c r="J159" i="8"/>
  <c r="J166" i="8"/>
  <c r="J174" i="8"/>
  <c r="J182" i="8"/>
  <c r="J189" i="8"/>
  <c r="J196" i="8"/>
  <c r="J209" i="8"/>
  <c r="J217" i="8"/>
  <c r="J150" i="8"/>
  <c r="J178" i="8"/>
  <c r="G34" i="8"/>
  <c r="J62" i="8"/>
  <c r="I97" i="8"/>
  <c r="J187" i="8"/>
  <c r="J213" i="8"/>
  <c r="I66" i="8"/>
  <c r="G125" i="8"/>
  <c r="I82" i="8"/>
  <c r="J208" i="8"/>
  <c r="J59" i="8"/>
  <c r="J75" i="8"/>
  <c r="J203" i="8"/>
  <c r="J92" i="8"/>
  <c r="G131" i="8"/>
  <c r="J157" i="8"/>
  <c r="I125" i="8"/>
  <c r="J200" i="8"/>
  <c r="J60" i="8"/>
  <c r="J68" i="8"/>
  <c r="J91" i="8"/>
  <c r="J98" i="8"/>
  <c r="J137" i="8"/>
  <c r="J168" i="8"/>
  <c r="J127" i="8"/>
  <c r="J133" i="8"/>
  <c r="G49" i="8"/>
  <c r="G97" i="8"/>
  <c r="I34" i="8"/>
  <c r="I107" i="8"/>
  <c r="I49" i="8"/>
  <c r="J197" i="8"/>
  <c r="J202" i="8"/>
  <c r="J47" i="8"/>
  <c r="G66" i="8"/>
  <c r="J88" i="8"/>
  <c r="G107" i="8"/>
  <c r="G82" i="8"/>
  <c r="H177" i="1"/>
  <c r="H169" i="1"/>
  <c r="H166" i="1"/>
  <c r="H165" i="1"/>
  <c r="H160" i="1"/>
  <c r="H159" i="1"/>
  <c r="H156" i="1"/>
  <c r="H155" i="1"/>
  <c r="H152" i="1"/>
  <c r="H151" i="1"/>
  <c r="H149" i="1"/>
  <c r="H141" i="1"/>
  <c r="H139" i="1"/>
  <c r="H127" i="1"/>
  <c r="H120" i="1"/>
  <c r="H119" i="1"/>
  <c r="H118" i="1"/>
  <c r="H117" i="1"/>
  <c r="H116" i="1"/>
  <c r="H115" i="1"/>
  <c r="H114" i="1"/>
  <c r="H95" i="1"/>
  <c r="H91" i="1"/>
  <c r="H90" i="1"/>
  <c r="H84" i="1"/>
  <c r="H82" i="1"/>
  <c r="H80" i="1"/>
  <c r="H79" i="1"/>
  <c r="H75" i="1"/>
  <c r="H74" i="1"/>
  <c r="H73" i="1"/>
  <c r="H72" i="1"/>
  <c r="H66" i="1"/>
  <c r="H65" i="1"/>
  <c r="H60" i="1"/>
  <c r="H59" i="1"/>
  <c r="H58" i="1"/>
  <c r="H56" i="1"/>
  <c r="H50" i="1"/>
  <c r="H49" i="1"/>
  <c r="H46" i="1"/>
  <c r="H42" i="1"/>
  <c r="H41" i="1"/>
  <c r="H39" i="1"/>
  <c r="H33" i="1"/>
  <c r="H32" i="1"/>
  <c r="H26" i="1"/>
  <c r="H25" i="1"/>
  <c r="E24" i="7"/>
  <c r="F38" i="7"/>
  <c r="H41" i="6"/>
  <c r="G41" i="6"/>
  <c r="F41" i="6"/>
  <c r="H38" i="6"/>
  <c r="G38" i="6"/>
  <c r="F38" i="6" s="1"/>
  <c r="H37" i="6"/>
  <c r="G37" i="6" s="1"/>
  <c r="F37" i="6" s="1"/>
  <c r="H26" i="6"/>
  <c r="M163" i="8" l="1"/>
  <c r="J97" i="8"/>
  <c r="J107" i="8"/>
  <c r="J125" i="8"/>
  <c r="J34" i="8"/>
  <c r="J49" i="8"/>
  <c r="J66" i="8"/>
  <c r="J82" i="8"/>
  <c r="J131" i="8"/>
  <c r="G33" i="8"/>
  <c r="I33" i="8"/>
  <c r="J33" i="8" l="1"/>
  <c r="J218" i="8" s="1"/>
  <c r="J219" i="8" l="1"/>
  <c r="K32" i="7"/>
  <c r="K33" i="6"/>
  <c r="L33" i="6"/>
  <c r="L83" i="6" s="1"/>
  <c r="K82" i="7" l="1"/>
  <c r="O82" i="7" s="1"/>
  <c r="H39" i="7"/>
  <c r="K83" i="6"/>
  <c r="H36" i="6"/>
  <c r="H38" i="7" l="1"/>
  <c r="H40" i="7" s="1"/>
  <c r="H41" i="7" s="1"/>
  <c r="H42" i="7" s="1"/>
  <c r="L32" i="7" s="1"/>
  <c r="G39" i="7"/>
  <c r="G36" i="6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E39" i="7"/>
  <c r="E38" i="7" s="1"/>
  <c r="G38" i="7"/>
  <c r="F18" i="1" l="1"/>
  <c r="I18" i="1" s="1"/>
  <c r="F20" i="1"/>
  <c r="F21" i="1"/>
  <c r="F22" i="1"/>
  <c r="F24" i="1"/>
  <c r="F25" i="1"/>
  <c r="I25" i="1" s="1"/>
  <c r="F26" i="1"/>
  <c r="I26" i="1" s="1"/>
  <c r="F27" i="1"/>
  <c r="F28" i="1"/>
  <c r="F29" i="1"/>
  <c r="I19" i="1"/>
  <c r="I23" i="1"/>
  <c r="H53" i="1"/>
  <c r="H52" i="1"/>
  <c r="H69" i="1"/>
  <c r="H68" i="1"/>
  <c r="H36" i="1"/>
  <c r="H35" i="1"/>
  <c r="H20" i="1"/>
  <c r="H21" i="1"/>
  <c r="G183" i="1"/>
  <c r="H183" i="1" s="1"/>
  <c r="F180" i="1"/>
  <c r="H180" i="1"/>
  <c r="F177" i="1"/>
  <c r="F178" i="1"/>
  <c r="H178" i="1"/>
  <c r="F179" i="1"/>
  <c r="H179" i="1"/>
  <c r="F182" i="1"/>
  <c r="H182" i="1"/>
  <c r="F183" i="1"/>
  <c r="F184" i="1"/>
  <c r="H184" i="1"/>
  <c r="F176" i="1"/>
  <c r="H176" i="1"/>
  <c r="F175" i="1"/>
  <c r="G175" i="1"/>
  <c r="H175" i="1" s="1"/>
  <c r="I178" i="1" l="1"/>
  <c r="I21" i="1"/>
  <c r="I177" i="1"/>
  <c r="I20" i="1"/>
  <c r="I184" i="1"/>
  <c r="I183" i="1"/>
  <c r="I180" i="1"/>
  <c r="I182" i="1"/>
  <c r="I179" i="1"/>
  <c r="I176" i="1"/>
  <c r="I175" i="1"/>
  <c r="F152" i="1"/>
  <c r="I152" i="1" s="1"/>
  <c r="H153" i="1"/>
  <c r="F153" i="1"/>
  <c r="F151" i="1"/>
  <c r="I151" i="1" s="1"/>
  <c r="I153" i="1" l="1"/>
  <c r="H99" i="1" l="1"/>
  <c r="F99" i="1"/>
  <c r="H128" i="1"/>
  <c r="H129" i="1"/>
  <c r="H130" i="1"/>
  <c r="H131" i="1"/>
  <c r="H132" i="1"/>
  <c r="H133" i="1"/>
  <c r="H134" i="1"/>
  <c r="H135" i="1"/>
  <c r="H136" i="1"/>
  <c r="H137" i="1"/>
  <c r="H138" i="1"/>
  <c r="H140" i="1"/>
  <c r="H142" i="1"/>
  <c r="H144" i="1"/>
  <c r="H145" i="1"/>
  <c r="H146" i="1"/>
  <c r="H147" i="1"/>
  <c r="H148" i="1"/>
  <c r="H157" i="1"/>
  <c r="H161" i="1"/>
  <c r="H163" i="1"/>
  <c r="H167" i="1"/>
  <c r="H168" i="1"/>
  <c r="H170" i="1"/>
  <c r="H171" i="1"/>
  <c r="H172" i="1"/>
  <c r="H173" i="1"/>
  <c r="H186" i="1"/>
  <c r="H187" i="1"/>
  <c r="H188" i="1"/>
  <c r="H189" i="1"/>
  <c r="H190" i="1"/>
  <c r="H191" i="1"/>
  <c r="H193" i="1"/>
  <c r="H194" i="1"/>
  <c r="H195" i="1"/>
  <c r="H197" i="1"/>
  <c r="H198" i="1"/>
  <c r="H123" i="1"/>
  <c r="H124" i="1"/>
  <c r="H125" i="1"/>
  <c r="H126" i="1"/>
  <c r="H122" i="1"/>
  <c r="F115" i="1"/>
  <c r="I115" i="1" s="1"/>
  <c r="F116" i="1"/>
  <c r="I116" i="1" s="1"/>
  <c r="F117" i="1"/>
  <c r="I117" i="1" s="1"/>
  <c r="F118" i="1"/>
  <c r="I118" i="1" s="1"/>
  <c r="F119" i="1"/>
  <c r="I119" i="1" s="1"/>
  <c r="F120" i="1"/>
  <c r="I120" i="1" s="1"/>
  <c r="F122" i="1"/>
  <c r="F123" i="1"/>
  <c r="F124" i="1"/>
  <c r="F125" i="1"/>
  <c r="F126" i="1"/>
  <c r="F127" i="1"/>
  <c r="I127" i="1" s="1"/>
  <c r="F128" i="1"/>
  <c r="F129" i="1"/>
  <c r="F130" i="1"/>
  <c r="F131" i="1"/>
  <c r="F132" i="1"/>
  <c r="F133" i="1"/>
  <c r="F134" i="1"/>
  <c r="F135" i="1"/>
  <c r="F136" i="1"/>
  <c r="F137" i="1"/>
  <c r="F138" i="1"/>
  <c r="F139" i="1"/>
  <c r="I139" i="1" s="1"/>
  <c r="F140" i="1"/>
  <c r="F141" i="1"/>
  <c r="I141" i="1" s="1"/>
  <c r="F142" i="1"/>
  <c r="F144" i="1"/>
  <c r="F145" i="1"/>
  <c r="F146" i="1"/>
  <c r="F147" i="1"/>
  <c r="F148" i="1"/>
  <c r="F149" i="1"/>
  <c r="I149" i="1" s="1"/>
  <c r="F155" i="1"/>
  <c r="I155" i="1" s="1"/>
  <c r="F156" i="1"/>
  <c r="I156" i="1" s="1"/>
  <c r="F157" i="1"/>
  <c r="F159" i="1"/>
  <c r="I159" i="1" s="1"/>
  <c r="F160" i="1"/>
  <c r="I160" i="1" s="1"/>
  <c r="F161" i="1"/>
  <c r="F163" i="1"/>
  <c r="F165" i="1"/>
  <c r="I165" i="1" s="1"/>
  <c r="F166" i="1"/>
  <c r="I166" i="1" s="1"/>
  <c r="F167" i="1"/>
  <c r="F168" i="1"/>
  <c r="F169" i="1"/>
  <c r="I169" i="1" s="1"/>
  <c r="F170" i="1"/>
  <c r="F171" i="1"/>
  <c r="F172" i="1"/>
  <c r="F173" i="1"/>
  <c r="F186" i="1"/>
  <c r="F187" i="1"/>
  <c r="F188" i="1"/>
  <c r="F189" i="1"/>
  <c r="F190" i="1"/>
  <c r="F191" i="1"/>
  <c r="F193" i="1"/>
  <c r="F194" i="1"/>
  <c r="F195" i="1"/>
  <c r="F197" i="1"/>
  <c r="F198" i="1"/>
  <c r="F114" i="1"/>
  <c r="H108" i="1"/>
  <c r="H109" i="1"/>
  <c r="H110" i="1"/>
  <c r="H111" i="1"/>
  <c r="H181" i="1"/>
  <c r="H107" i="1"/>
  <c r="F108" i="1"/>
  <c r="F109" i="1"/>
  <c r="F110" i="1"/>
  <c r="F111" i="1"/>
  <c r="F181" i="1"/>
  <c r="F107" i="1"/>
  <c r="H101" i="1"/>
  <c r="H102" i="1"/>
  <c r="H93" i="1"/>
  <c r="H96" i="1"/>
  <c r="H98" i="1"/>
  <c r="H104" i="1"/>
  <c r="H105" i="1"/>
  <c r="F105" i="1"/>
  <c r="F104" i="1"/>
  <c r="F102" i="1"/>
  <c r="F101" i="1"/>
  <c r="F98" i="1"/>
  <c r="F96" i="1"/>
  <c r="F95" i="1"/>
  <c r="I95" i="1" s="1"/>
  <c r="F93" i="1"/>
  <c r="F91" i="1"/>
  <c r="F90" i="1"/>
  <c r="H85" i="1"/>
  <c r="H86" i="1"/>
  <c r="H87" i="1"/>
  <c r="H83" i="1"/>
  <c r="F80" i="1"/>
  <c r="I80" i="1" s="1"/>
  <c r="F82" i="1"/>
  <c r="I82" i="1" s="1"/>
  <c r="F83" i="1"/>
  <c r="F84" i="1"/>
  <c r="I84" i="1" s="1"/>
  <c r="F85" i="1"/>
  <c r="F86" i="1"/>
  <c r="F87" i="1"/>
  <c r="F79" i="1"/>
  <c r="I79" i="1" s="1"/>
  <c r="H70" i="1"/>
  <c r="H76" i="1"/>
  <c r="H77" i="1"/>
  <c r="F66" i="1"/>
  <c r="I66" i="1" s="1"/>
  <c r="F68" i="1"/>
  <c r="I68" i="1" s="1"/>
  <c r="F69" i="1"/>
  <c r="I69" i="1" s="1"/>
  <c r="F70" i="1"/>
  <c r="F72" i="1"/>
  <c r="F73" i="1"/>
  <c r="I73" i="1" s="1"/>
  <c r="F74" i="1"/>
  <c r="I74" i="1" s="1"/>
  <c r="F75" i="1"/>
  <c r="F76" i="1"/>
  <c r="F77" i="1"/>
  <c r="F65" i="1"/>
  <c r="I65" i="1" s="1"/>
  <c r="H54" i="1"/>
  <c r="H57" i="1"/>
  <c r="H61" i="1"/>
  <c r="H62" i="1"/>
  <c r="F50" i="1"/>
  <c r="I50" i="1" s="1"/>
  <c r="F52" i="1"/>
  <c r="I52" i="1" s="1"/>
  <c r="F53" i="1"/>
  <c r="I53" i="1" s="1"/>
  <c r="F54" i="1"/>
  <c r="F56" i="1"/>
  <c r="F57" i="1"/>
  <c r="F58" i="1"/>
  <c r="F59" i="1"/>
  <c r="I59" i="1" s="1"/>
  <c r="F60" i="1"/>
  <c r="F61" i="1"/>
  <c r="F62" i="1"/>
  <c r="F49" i="1"/>
  <c r="I49" i="1" s="1"/>
  <c r="H37" i="1"/>
  <c r="H40" i="1"/>
  <c r="H43" i="1"/>
  <c r="H44" i="1"/>
  <c r="H45" i="1"/>
  <c r="F33" i="1"/>
  <c r="I33" i="1" s="1"/>
  <c r="F35" i="1"/>
  <c r="I35" i="1" s="1"/>
  <c r="F36" i="1"/>
  <c r="I36" i="1" s="1"/>
  <c r="F37" i="1"/>
  <c r="F39" i="1"/>
  <c r="F40" i="1"/>
  <c r="F41" i="1"/>
  <c r="I41" i="1" s="1"/>
  <c r="F42" i="1"/>
  <c r="I42" i="1" s="1"/>
  <c r="F43" i="1"/>
  <c r="F44" i="1"/>
  <c r="F45" i="1"/>
  <c r="F46" i="1"/>
  <c r="I46" i="1" s="1"/>
  <c r="F32" i="1"/>
  <c r="H22" i="1"/>
  <c r="I22" i="1" s="1"/>
  <c r="H24" i="1"/>
  <c r="I24" i="1" s="1"/>
  <c r="H27" i="1"/>
  <c r="I27" i="1" s="1"/>
  <c r="H28" i="1"/>
  <c r="I28" i="1" s="1"/>
  <c r="H29" i="1"/>
  <c r="I29" i="1" s="1"/>
  <c r="F17" i="1"/>
  <c r="F106" i="1" l="1"/>
  <c r="I140" i="1"/>
  <c r="H106" i="1"/>
  <c r="I137" i="1"/>
  <c r="I189" i="1"/>
  <c r="I167" i="1"/>
  <c r="I131" i="1"/>
  <c r="I161" i="1"/>
  <c r="I99" i="1"/>
  <c r="I138" i="1"/>
  <c r="I130" i="1"/>
  <c r="I134" i="1"/>
  <c r="I122" i="1"/>
  <c r="I129" i="1"/>
  <c r="I136" i="1"/>
  <c r="I128" i="1"/>
  <c r="I198" i="1"/>
  <c r="I188" i="1"/>
  <c r="I157" i="1"/>
  <c r="I144" i="1"/>
  <c r="I133" i="1"/>
  <c r="I194" i="1"/>
  <c r="I173" i="1"/>
  <c r="I135" i="1"/>
  <c r="I132" i="1"/>
  <c r="I124" i="1"/>
  <c r="I191" i="1"/>
  <c r="I171" i="1"/>
  <c r="I190" i="1"/>
  <c r="I170" i="1"/>
  <c r="I146" i="1"/>
  <c r="I163" i="1"/>
  <c r="I145" i="1"/>
  <c r="I195" i="1"/>
  <c r="I186" i="1"/>
  <c r="I142" i="1"/>
  <c r="I126" i="1"/>
  <c r="I197" i="1"/>
  <c r="I187" i="1"/>
  <c r="I168" i="1"/>
  <c r="I125" i="1"/>
  <c r="I123" i="1"/>
  <c r="I148" i="1"/>
  <c r="I193" i="1"/>
  <c r="I172" i="1"/>
  <c r="I147" i="1"/>
  <c r="H112" i="1"/>
  <c r="F112" i="1"/>
  <c r="I114" i="1"/>
  <c r="I98" i="1"/>
  <c r="I108" i="1"/>
  <c r="I93" i="1"/>
  <c r="I91" i="1"/>
  <c r="I102" i="1"/>
  <c r="I86" i="1"/>
  <c r="I104" i="1"/>
  <c r="I85" i="1"/>
  <c r="I87" i="1"/>
  <c r="I105" i="1"/>
  <c r="I101" i="1"/>
  <c r="I83" i="1"/>
  <c r="I90" i="1"/>
  <c r="I96" i="1"/>
  <c r="I181" i="1"/>
  <c r="I111" i="1"/>
  <c r="H88" i="1"/>
  <c r="I109" i="1"/>
  <c r="I110" i="1"/>
  <c r="F88" i="1"/>
  <c r="I107" i="1"/>
  <c r="I72" i="1"/>
  <c r="I70" i="1"/>
  <c r="I76" i="1"/>
  <c r="I75" i="1"/>
  <c r="H47" i="1"/>
  <c r="H63" i="1"/>
  <c r="F63" i="1"/>
  <c r="I77" i="1"/>
  <c r="I39" i="1"/>
  <c r="F47" i="1"/>
  <c r="H78" i="1"/>
  <c r="F78" i="1"/>
  <c r="I62" i="1"/>
  <c r="I40" i="1"/>
  <c r="I45" i="1"/>
  <c r="I44" i="1"/>
  <c r="I43" i="1"/>
  <c r="I61" i="1"/>
  <c r="I37" i="1"/>
  <c r="I56" i="1"/>
  <c r="I54" i="1"/>
  <c r="H15" i="1"/>
  <c r="I60" i="1"/>
  <c r="I57" i="1"/>
  <c r="I58" i="1"/>
  <c r="I32" i="1"/>
  <c r="H30" i="1"/>
  <c r="F30" i="1"/>
  <c r="I106" i="1" l="1"/>
  <c r="I63" i="1"/>
  <c r="I88" i="1"/>
  <c r="I112" i="1"/>
  <c r="I78" i="1"/>
  <c r="H14" i="1"/>
  <c r="I47" i="1"/>
  <c r="I30" i="1"/>
  <c r="I17" i="1"/>
  <c r="I15" i="1" s="1"/>
  <c r="F15" i="1"/>
  <c r="F14" i="1" s="1"/>
  <c r="E13" i="2"/>
  <c r="E12" i="2"/>
  <c r="E11" i="2"/>
  <c r="E10" i="2"/>
  <c r="E9" i="2"/>
  <c r="E8" i="2"/>
  <c r="I14" i="1" l="1"/>
  <c r="I199" i="1" s="1"/>
  <c r="L30" i="7" s="1"/>
  <c r="E14" i="2"/>
  <c r="E16" i="2" s="1"/>
  <c r="I200" i="1" l="1"/>
  <c r="L44" i="7"/>
  <c r="L82" i="7" s="1"/>
  <c r="L31" i="6"/>
  <c r="E15" i="2"/>
</calcChain>
</file>

<file path=xl/sharedStrings.xml><?xml version="1.0" encoding="utf-8"?>
<sst xmlns="http://schemas.openxmlformats.org/spreadsheetml/2006/main" count="1469" uniqueCount="511">
  <si>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</si>
  <si>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</si>
  <si>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</si>
  <si>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</si>
  <si>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</si>
  <si>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</si>
  <si>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</si>
  <si>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</si>
  <si>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</si>
  <si>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</si>
  <si>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</si>
  <si>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</si>
  <si>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</si>
  <si>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</si>
  <si>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</si>
  <si>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</si>
  <si>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</si>
  <si>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</si>
  <si>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</si>
  <si>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</si>
  <si>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</si>
  <si>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</si>
  <si>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</si>
  <si>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</si>
  <si>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</si>
  <si>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</si>
  <si>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</si>
  <si>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</si>
  <si>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</si>
  <si>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</si>
  <si>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</si>
  <si>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</si>
  <si>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</si>
  <si>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</si>
  <si>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</si>
  <si>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</si>
  <si>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</si>
  <si>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</si>
  <si>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</si>
  <si>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</si>
  <si>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</si>
  <si>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</si>
  <si>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</si>
  <si>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</si>
  <si>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</si>
  <si>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</si>
  <si>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</si>
  <si>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</si>
  <si>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</si>
  <si>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</si>
  <si>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</si>
  <si>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</si>
  <si>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</si>
  <si>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</si>
  <si>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</si>
  <si>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</si>
  <si>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</si>
  <si>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</si>
  <si>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</si>
  <si>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</si>
  <si>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</si>
  <si>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</si>
  <si>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</si>
  <si>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</si>
  <si>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</si>
  <si>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</si>
  <si>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</si>
  <si>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</si>
  <si>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</si>
  <si>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</si>
  <si>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</si>
  <si>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</si>
  <si>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</si>
  <si>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</si>
  <si>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</si>
  <si>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</si>
  <si>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</si>
  <si>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</si>
  <si>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</si>
  <si>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</si>
  <si>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</si>
  <si>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</si>
  <si>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</si>
  <si>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</si>
  <si>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</si>
  <si>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</si>
  <si>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</si>
  <si>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</si>
  <si>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</si>
  <si>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</si>
  <si>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</si>
  <si>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</si>
  <si>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</si>
  <si>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</si>
  <si>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</si>
  <si>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</si>
  <si>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</si>
  <si>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</si>
  <si>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</si>
  <si>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</si>
  <si>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</si>
  <si>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</si>
  <si>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</si>
  <si>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</si>
  <si>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</si>
  <si>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</si>
  <si>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</si>
  <si>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</si>
  <si>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</si>
  <si>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</si>
  <si>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</si>
  <si>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</si>
  <si>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</si>
  <si>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</si>
  <si>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</si>
  <si>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</si>
  <si>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</si>
  <si>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</si>
  <si>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</si>
  <si>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</si>
  <si>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</si>
  <si>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</si>
  <si>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</si>
  <si>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</si>
  <si>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</si>
  <si>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</si>
  <si>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</si>
  <si>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</si>
  <si>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</si>
  <si>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</si>
  <si>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</si>
  <si>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</si>
  <si>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</si>
  <si>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</si>
  <si>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</si>
  <si>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</si>
  <si>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</si>
  <si>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</si>
  <si>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</si>
  <si>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</si>
  <si>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</si>
  <si>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</si>
  <si>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</si>
  <si>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</si>
  <si>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</si>
  <si>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</si>
  <si>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</si>
  <si>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</si>
  <si>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</si>
  <si>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</si>
  <si>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</si>
  <si>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</si>
  <si>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</si>
  <si>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</si>
  <si>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</si>
  <si>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</si>
  <si>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</si>
  <si>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</si>
  <si>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</si>
  <si>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</si>
  <si>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</si>
  <si>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</si>
  <si>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</si>
  <si>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</si>
  <si>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</si>
  <si>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</si>
  <si>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</si>
  <si>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</si>
  <si>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</si>
  <si>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</si>
  <si>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</si>
  <si>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</si>
  <si>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</si>
  <si>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</si>
  <si>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</si>
  <si>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</si>
  <si>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</si>
  <si>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</si>
  <si>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</si>
  <si>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</si>
  <si>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</si>
  <si>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</si>
  <si>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</si>
  <si>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</si>
  <si>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</si>
  <si>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</si>
  <si>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</si>
  <si>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</si>
  <si>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</si>
  <si>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</si>
  <si>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</si>
  <si>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</si>
  <si>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</si>
  <si>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</si>
  <si>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</si>
  <si>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</si>
  <si>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</si>
  <si>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</si>
  <si>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</si>
  <si>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</si>
  <si>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</si>
  <si>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</si>
  <si>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</si>
  <si>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</si>
  <si>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</si>
  <si>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</si>
  <si>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</si>
  <si>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</si>
  <si>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</si>
  <si>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</si>
  <si>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</si>
  <si>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</si>
  <si>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</si>
  <si>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</si>
  <si>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</si>
  <si>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</si>
  <si>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</si>
  <si>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</si>
  <si>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</si>
  <si>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</si>
  <si>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</si>
  <si>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</si>
  <si>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</si>
  <si>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</si>
  <si>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</si>
  <si>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</si>
  <si>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</si>
  <si>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</si>
  <si>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</si>
  <si>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</si>
  <si>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</si>
  <si>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</si>
  <si>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</si>
  <si>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</si>
  <si>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</si>
  <si>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</si>
  <si>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</si>
  <si>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</si>
  <si>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</si>
  <si>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</si>
  <si>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</si>
  <si>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</si>
  <si>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</si>
  <si>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</si>
  <si>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</si>
  <si>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</si>
  <si>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</si>
  <si>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</si>
  <si>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</si>
  <si>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</si>
  <si>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</si>
  <si>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</si>
  <si>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</si>
  <si>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</si>
  <si>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</si>
  <si>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</si>
  <si>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</si>
  <si>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</si>
  <si>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</si>
  <si>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</si>
  <si>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</si>
  <si>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</si>
  <si>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</si>
  <si>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</si>
  <si>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</si>
  <si>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</si>
  <si>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</si>
  <si>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</si>
  <si>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</si>
  <si>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</si>
  <si>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</si>
  <si>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</si>
  <si>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</si>
  <si>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</si>
  <si>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</si>
  <si>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</si>
  <si>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</si>
  <si>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</si>
  <si>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</si>
  <si>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</si>
  <si>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</si>
  <si>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</si>
  <si>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</si>
  <si>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</si>
  <si>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</si>
  <si>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</si>
  <si>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</si>
  <si>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</si>
  <si>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</si>
  <si>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</si>
  <si>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</si>
  <si>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</si>
  <si>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</si>
  <si>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</si>
  <si>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</si>
  <si>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</si>
  <si>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</si>
  <si>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</si>
  <si>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</si>
  <si>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</si>
  <si>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</si>
  <si>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</si>
  <si>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</si>
  <si>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</si>
  <si>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</si>
  <si>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</si>
  <si>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</si>
  <si>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</si>
  <si>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</si>
  <si>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</si>
  <si>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</si>
  <si>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</si>
  <si>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</si>
  <si>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</si>
  <si>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</si>
  <si>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</si>
  <si>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</si>
  <si>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</si>
  <si>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</si>
  <si>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</si>
  <si>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</si>
  <si>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</si>
  <si>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</si>
  <si>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</si>
  <si>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</si>
  <si>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</si>
  <si>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</si>
  <si>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</si>
  <si>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</si>
  <si>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</si>
  <si>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</si>
  <si>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</si>
  <si>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</si>
  <si>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</si>
  <si>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</si>
  <si>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</si>
  <si>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</si>
  <si>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</si>
  <si>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</si>
  <si>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</si>
  <si>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</si>
  <si>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</si>
  <si>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</si>
  <si>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</si>
  <si>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</si>
  <si>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</si>
  <si>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</si>
  <si>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</si>
  <si>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</si>
  <si>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</si>
  <si>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</si>
  <si>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</si>
  <si>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</si>
  <si>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</si>
  <si>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</si>
  <si>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</si>
  <si>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</si>
  <si>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</si>
  <si>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</si>
  <si>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</si>
  <si>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</si>
  <si>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</si>
  <si>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</si>
  <si>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</si>
  <si>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</si>
  <si>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</si>
  <si>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</si>
  <si>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</si>
  <si>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</si>
  <si>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</si>
  <si>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</si>
  <si>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</si>
  <si>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</si>
  <si>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</si>
  <si>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</si>
  <si>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</si>
  <si>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</si>
  <si>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</si>
  <si>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</si>
  <si>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</si>
  <si>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</si>
  <si>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</si>
  <si>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</si>
  <si>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</si>
  <si>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</si>
  <si>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</si>
  <si>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</si>
  <si>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</si>
  <si>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</si>
  <si>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</si>
  <si>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</si>
  <si>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</si>
  <si>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</si>
  <si>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</si>
  <si>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</si>
  <si>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</si>
  <si>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</si>
  <si>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</si>
  <si>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</si>
  <si>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</si>
  <si>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</si>
  <si>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</si>
  <si>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</si>
  <si>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</si>
  <si>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</si>
  <si>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</si>
  <si>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</si>
  <si>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</si>
  <si>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</si>
  <si>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</si>
  <si>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</si>
  <si>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</si>
  <si>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</si>
  <si>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</si>
  <si>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</si>
  <si>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</si>
  <si>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</si>
  <si>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</si>
  <si>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</si>
  <si>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</si>
  <si>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</si>
  <si>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</si>
  <si>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</si>
  <si>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</si>
  <si>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</si>
  <si>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</si>
  <si>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</si>
  <si>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</si>
  <si>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</si>
  <si>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</si>
  <si>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</si>
  <si>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</si>
  <si>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</si>
  <si>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</si>
  <si>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</si>
  <si>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</si>
  <si>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</si>
  <si>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</si>
  <si>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</si>
  <si>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</si>
  <si>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</si>
  <si>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</si>
  <si>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</si>
  <si>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</si>
  <si>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</si>
  <si>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</si>
  <si>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</si>
  <si>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</si>
  <si>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</si>
  <si>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</si>
  <si>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</si>
  <si>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</si>
  <si>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</si>
  <si>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</si>
  <si>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</si>
  <si>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</si>
  <si>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</si>
  <si>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</si>
  <si>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</si>
  <si>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</si>
  <si>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</si>
  <si>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</si>
  <si>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</si>
  <si>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</si>
  <si>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</si>
  <si>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</si>
  <si>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</si>
  <si>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</si>
  <si>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</si>
  <si>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</si>
  <si>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</si>
  <si>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</si>
  <si>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</si>
  <si>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</si>
  <si>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</si>
  <si>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</si>
  <si>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</si>
  <si>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</si>
  <si>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</si>
  <si>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</si>
  <si>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</si>
  <si>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</si>
  <si>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</si>
  <si>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</si>
  <si>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</si>
  <si>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</si>
  <si>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</si>
  <si>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</si>
  <si>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</si>
  <si>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</si>
  <si>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</si>
  <si>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</si>
  <si>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</si>
  <si>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</si>
  <si>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</si>
  <si>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</si>
  <si>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</si>
  <si>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</si>
  <si>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</si>
  <si>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</si>
  <si>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</si>
  <si>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</si>
  <si>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</si>
  <si>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</si>
  <si>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</si>
  <si>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</si>
  <si>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</si>
  <si>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Примечание</t>
  </si>
  <si>
    <t>давальческий материал</t>
  </si>
  <si>
    <t>Приложение № 1 к Дополнительному соглашению № 3 от 13.03.2024г. к Договору строительного субподряда  № МВМ/19-07-СП3  от «04» сентября  2024г.</t>
  </si>
  <si>
    <t>Утепление верха м/к ворот сэндвич-панелями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</si>
</sst>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#,##0_р_."/>
    <numFmt numFmtId="171" formatCode="_(* #,##0.00_);_(* \(#,##0.00\);_(* &quot;-&quot;??_);_(@_)"/>
  </numFmts>
  <fonts count="7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19" fillId="0" borderId="0"/>
    <xf numFmtId="0" fontId="13" fillId="0" borderId="0"/>
    <xf numFmtId="0" fontId="17" fillId="0" borderId="0"/>
    <xf numFmtId="164" fontId="17" fillId="0" borderId="0" applyFont="0" applyFill="0" applyBorder="0" applyAlignment="0" applyProtection="0"/>
    <xf numFmtId="0" fontId="13" fillId="0" borderId="0"/>
    <xf numFmtId="0" fontId="30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9" fillId="0" borderId="0"/>
    <xf numFmtId="171" fontId="13" fillId="0" borderId="0" applyFont="0" applyFill="0" applyBorder="0" applyAlignment="0" applyProtection="0"/>
  </cellStyleXfs>
  <cellXfs count="591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2" fillId="0" borderId="0" xfId="4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2" fillId="0" borderId="0" xfId="5" applyFont="1" applyAlignment="1">
      <alignment horizontal="center" vertical="top" wrapText="1"/>
    </xf>
    <xf numFmtId="0" fontId="12" fillId="0" borderId="0" xfId="5" applyFont="1"/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right"/>
    </xf>
    <xf numFmtId="0" fontId="18" fillId="0" borderId="0" xfId="5" applyFont="1" applyAlignment="1">
      <alignment horizontal="right" vertical="top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center" vertical="top" wrapText="1"/>
    </xf>
    <xf numFmtId="0" fontId="12" fillId="0" borderId="0" xfId="5" applyFont="1" applyAlignment="1">
      <alignment horizontal="right" vertical="top"/>
    </xf>
    <xf numFmtId="0" fontId="12" fillId="0" borderId="0" xfId="5" applyFont="1" applyAlignment="1">
      <alignment horizontal="left"/>
    </xf>
    <xf numFmtId="0" fontId="12" fillId="0" borderId="0" xfId="4" applyFont="1" applyAlignment="1">
      <alignment horizontal="center" wrapText="1"/>
    </xf>
    <xf numFmtId="0" fontId="18" fillId="0" borderId="11" xfId="5" applyFont="1" applyBorder="1" applyAlignment="1">
      <alignment horizontal="right" vertical="top"/>
    </xf>
    <xf numFmtId="0" fontId="12" fillId="0" borderId="0" xfId="6" applyFont="1" applyAlignment="1">
      <alignment horizontal="right"/>
    </xf>
    <xf numFmtId="0" fontId="12" fillId="0" borderId="0" xfId="6" applyFont="1"/>
    <xf numFmtId="0" fontId="12" fillId="0" borderId="0" xfId="5" applyFont="1" applyAlignment="1">
      <alignment horizontal="right" vertical="center"/>
    </xf>
    <xf numFmtId="0" fontId="12" fillId="0" borderId="6" xfId="6" applyFont="1" applyBorder="1" applyAlignment="1">
      <alignment horizontal="right" vertical="center"/>
    </xf>
    <xf numFmtId="0" fontId="12" fillId="0" borderId="0" xfId="5" applyFont="1" applyAlignment="1">
      <alignment vertical="top" wrapText="1"/>
    </xf>
    <xf numFmtId="0" fontId="12" fillId="0" borderId="3" xfId="6" applyFont="1" applyBorder="1" applyAlignment="1">
      <alignment horizontal="right" vertical="center"/>
    </xf>
    <xf numFmtId="0" fontId="12" fillId="7" borderId="0" xfId="5" applyFont="1" applyFill="1" applyAlignment="1">
      <alignment horizontal="center" vertical="center"/>
    </xf>
    <xf numFmtId="0" fontId="12" fillId="0" borderId="0" xfId="6" applyFont="1" applyAlignment="1">
      <alignment horizontal="right" vertical="center"/>
    </xf>
    <xf numFmtId="14" fontId="12" fillId="0" borderId="0" xfId="7" applyNumberFormat="1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center"/>
    </xf>
    <xf numFmtId="49" fontId="12" fillId="10" borderId="5" xfId="6" applyNumberFormat="1" applyFont="1" applyFill="1" applyBorder="1" applyAlignment="1">
      <alignment horizontal="center" vertical="center"/>
    </xf>
    <xf numFmtId="49" fontId="12" fillId="0" borderId="3" xfId="6" applyNumberFormat="1" applyFont="1" applyBorder="1" applyAlignment="1">
      <alignment horizontal="center" vertical="center"/>
    </xf>
    <xf numFmtId="14" fontId="21" fillId="0" borderId="0" xfId="5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6" xfId="6" applyFont="1" applyBorder="1" applyAlignment="1">
      <alignment horizontal="center" vertical="center"/>
    </xf>
    <xf numFmtId="0" fontId="13" fillId="0" borderId="0" xfId="8" applyFont="1"/>
    <xf numFmtId="0" fontId="24" fillId="0" borderId="0" xfId="8" applyFont="1"/>
    <xf numFmtId="0" fontId="24" fillId="0" borderId="0" xfId="8" applyFont="1" applyAlignment="1">
      <alignment horizontal="right"/>
    </xf>
    <xf numFmtId="164" fontId="13" fillId="0" borderId="0" xfId="9" applyFont="1"/>
    <xf numFmtId="0" fontId="25" fillId="0" borderId="0" xfId="8" applyFont="1" applyAlignment="1">
      <alignment horizontal="center"/>
    </xf>
    <xf numFmtId="0" fontId="13" fillId="0" borderId="3" xfId="8" applyFont="1" applyBorder="1" applyAlignment="1">
      <alignment horizontal="center"/>
    </xf>
    <xf numFmtId="0" fontId="26" fillId="0" borderId="0" xfId="8" applyFont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0" xfId="8" applyFont="1" applyAlignment="1">
      <alignment vertical="center"/>
    </xf>
    <xf numFmtId="0" fontId="13" fillId="0" borderId="3" xfId="8" applyFont="1" applyBorder="1"/>
    <xf numFmtId="0" fontId="27" fillId="0" borderId="0" xfId="8" applyFont="1"/>
    <xf numFmtId="164" fontId="24" fillId="0" borderId="0" xfId="9" applyFont="1"/>
    <xf numFmtId="0" fontId="13" fillId="0" borderId="0" xfId="8" applyFont="1" applyAlignment="1">
      <alignment vertical="top"/>
    </xf>
    <xf numFmtId="0" fontId="26" fillId="0" borderId="0" xfId="10" applyFont="1" applyAlignment="1">
      <alignment horizontal="center"/>
    </xf>
    <xf numFmtId="0" fontId="13" fillId="0" borderId="3" xfId="10" applyBorder="1" applyAlignment="1">
      <alignment horizontal="center"/>
    </xf>
    <xf numFmtId="164" fontId="24" fillId="0" borderId="0" xfId="9" applyFont="1" applyBorder="1"/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 wrapText="1"/>
    </xf>
    <xf numFmtId="165" fontId="13" fillId="0" borderId="0" xfId="8" applyNumberFormat="1" applyFont="1"/>
    <xf numFmtId="0" fontId="27" fillId="0" borderId="0" xfId="8" applyFont="1" applyAlignment="1">
      <alignment vertical="center" wrapText="1"/>
    </xf>
    <xf numFmtId="0" fontId="26" fillId="0" borderId="3" xfId="8" applyFont="1" applyBorder="1" applyAlignment="1">
      <alignment horizontal="center"/>
    </xf>
    <xf numFmtId="0" fontId="26" fillId="0" borderId="0" xfId="8" applyFont="1" applyAlignment="1">
      <alignment horizontal="right"/>
    </xf>
    <xf numFmtId="49" fontId="17" fillId="0" borderId="18" xfId="8" applyNumberFormat="1" applyBorder="1" applyAlignment="1">
      <alignment horizontal="center"/>
    </xf>
    <xf numFmtId="0" fontId="28" fillId="0" borderId="0" xfId="4" applyFont="1"/>
    <xf numFmtId="166" fontId="28" fillId="0" borderId="0" xfId="9" applyNumberFormat="1" applyFont="1" applyBorder="1" applyAlignment="1">
      <alignment horizontal="center" wrapText="1"/>
    </xf>
    <xf numFmtId="14" fontId="17" fillId="0" borderId="18" xfId="8" applyNumberFormat="1" applyBorder="1" applyAlignment="1">
      <alignment horizontal="center"/>
    </xf>
    <xf numFmtId="14" fontId="17" fillId="10" borderId="18" xfId="8" applyNumberFormat="1" applyFill="1" applyBorder="1" applyAlignment="1">
      <alignment horizontal="center"/>
    </xf>
    <xf numFmtId="10" fontId="28" fillId="0" borderId="0" xfId="4" applyNumberFormat="1" applyFont="1" applyAlignment="1">
      <alignment horizontal="center"/>
    </xf>
    <xf numFmtId="167" fontId="28" fillId="0" borderId="0" xfId="4" applyNumberFormat="1" applyFont="1" applyAlignment="1">
      <alignment horizontal="center"/>
    </xf>
    <xf numFmtId="0" fontId="28" fillId="0" borderId="0" xfId="8" applyFont="1"/>
    <xf numFmtId="167" fontId="28" fillId="0" borderId="0" xfId="8" applyNumberFormat="1" applyFont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19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0" xfId="8" applyFont="1" applyAlignment="1">
      <alignment horizontal="center"/>
    </xf>
    <xf numFmtId="0" fontId="24" fillId="0" borderId="23" xfId="8" applyFont="1" applyBorder="1" applyAlignment="1">
      <alignment horizontal="right"/>
    </xf>
    <xf numFmtId="0" fontId="13" fillId="0" borderId="16" xfId="8" applyFont="1" applyBorder="1"/>
    <xf numFmtId="0" fontId="24" fillId="0" borderId="18" xfId="8" applyFont="1" applyBorder="1" applyAlignment="1">
      <alignment horizontal="center"/>
    </xf>
    <xf numFmtId="0" fontId="13" fillId="0" borderId="21" xfId="8" applyFont="1" applyBorder="1" applyAlignment="1">
      <alignment horizontal="center"/>
    </xf>
    <xf numFmtId="14" fontId="13" fillId="10" borderId="18" xfId="8" applyNumberFormat="1" applyFont="1" applyFill="1" applyBorder="1" applyAlignment="1">
      <alignment horizontal="center"/>
    </xf>
    <xf numFmtId="14" fontId="13" fillId="10" borderId="24" xfId="8" applyNumberFormat="1" applyFont="1" applyFill="1" applyBorder="1" applyAlignment="1">
      <alignment horizontal="center"/>
    </xf>
    <xf numFmtId="165" fontId="24" fillId="0" borderId="0" xfId="8" applyNumberFormat="1" applyFont="1"/>
    <xf numFmtId="0" fontId="26" fillId="0" borderId="0" xfId="8" applyFont="1"/>
    <xf numFmtId="164" fontId="26" fillId="0" borderId="0" xfId="9" applyFont="1" applyBorder="1"/>
    <xf numFmtId="0" fontId="29" fillId="0" borderId="0" xfId="8" applyFont="1"/>
    <xf numFmtId="0" fontId="26" fillId="0" borderId="2" xfId="8" applyFont="1" applyBorder="1" applyAlignment="1">
      <alignment horizontal="center" vertical="center"/>
    </xf>
    <xf numFmtId="0" fontId="26" fillId="0" borderId="10" xfId="8" applyFont="1" applyBorder="1" applyAlignment="1">
      <alignment horizontal="center"/>
    </xf>
    <xf numFmtId="0" fontId="26" fillId="0" borderId="15" xfId="8" applyFont="1" applyBorder="1"/>
    <xf numFmtId="0" fontId="13" fillId="0" borderId="15" xfId="8" applyFont="1" applyBorder="1"/>
    <xf numFmtId="0" fontId="13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4" xfId="8" applyFont="1" applyBorder="1" applyAlignment="1">
      <alignment horizontal="center" vertical="center"/>
    </xf>
    <xf numFmtId="0" fontId="13" fillId="0" borderId="11" xfId="8" applyFont="1" applyBorder="1"/>
    <xf numFmtId="0" fontId="26" fillId="0" borderId="11" xfId="8" applyFont="1" applyBorder="1" applyAlignment="1">
      <alignment horizontal="center"/>
    </xf>
    <xf numFmtId="0" fontId="13" fillId="0" borderId="2" xfId="8" applyFont="1" applyBorder="1"/>
    <xf numFmtId="4" fontId="34" fillId="7" borderId="0" xfId="13" applyNumberFormat="1" applyFont="1" applyFill="1" applyAlignment="1">
      <alignment vertical="center"/>
    </xf>
    <xf numFmtId="0" fontId="35" fillId="0" borderId="0" xfId="13" applyFont="1"/>
    <xf numFmtId="0" fontId="17" fillId="0" borderId="0" xfId="12"/>
    <xf numFmtId="4" fontId="32" fillId="0" borderId="0" xfId="12" applyNumberFormat="1" applyFont="1" applyAlignment="1">
      <alignment horizontal="center" vertical="center"/>
    </xf>
    <xf numFmtId="0" fontId="26" fillId="0" borderId="14" xfId="8" applyFont="1" applyBorder="1" applyAlignment="1">
      <alignment horizontal="center"/>
    </xf>
    <xf numFmtId="0" fontId="33" fillId="0" borderId="0" xfId="13"/>
    <xf numFmtId="0" fontId="35" fillId="0" borderId="0" xfId="13" applyFont="1" applyAlignment="1">
      <alignment horizontal="center" vertical="center"/>
    </xf>
    <xf numFmtId="3" fontId="36" fillId="0" borderId="0" xfId="14" applyNumberFormat="1" applyFont="1" applyAlignment="1">
      <alignment horizontal="center" vertical="center" wrapText="1"/>
    </xf>
    <xf numFmtId="0" fontId="13" fillId="0" borderId="5" xfId="8" applyFont="1" applyBorder="1"/>
    <xf numFmtId="0" fontId="13" fillId="0" borderId="9" xfId="8" applyFont="1" applyBorder="1"/>
    <xf numFmtId="0" fontId="26" fillId="0" borderId="9" xfId="8" applyFont="1" applyBorder="1" applyAlignment="1">
      <alignment horizontal="center"/>
    </xf>
    <xf numFmtId="0" fontId="26" fillId="0" borderId="5" xfId="8" applyFont="1" applyBorder="1"/>
    <xf numFmtId="49" fontId="37" fillId="0" borderId="3" xfId="13" applyNumberFormat="1" applyFont="1" applyBorder="1" applyAlignment="1">
      <alignment vertical="center"/>
    </xf>
    <xf numFmtId="168" fontId="37" fillId="0" borderId="3" xfId="13" applyNumberFormat="1" applyFont="1" applyBorder="1" applyAlignment="1">
      <alignment vertical="center"/>
    </xf>
    <xf numFmtId="0" fontId="37" fillId="0" borderId="3" xfId="13" applyFont="1" applyBorder="1" applyAlignment="1">
      <alignment horizontal="center" vertical="center"/>
    </xf>
    <xf numFmtId="0" fontId="38" fillId="0" borderId="3" xfId="12" applyFont="1" applyBorder="1" applyAlignment="1">
      <alignment horizontal="center" vertical="center"/>
    </xf>
    <xf numFmtId="0" fontId="13" fillId="0" borderId="25" xfId="8" applyFont="1" applyBorder="1" applyAlignment="1">
      <alignment horizontal="center"/>
    </xf>
    <xf numFmtId="4" fontId="37" fillId="0" borderId="3" xfId="13" applyNumberFormat="1" applyFont="1" applyBorder="1" applyAlignment="1">
      <alignment vertical="center"/>
    </xf>
    <xf numFmtId="49" fontId="13" fillId="0" borderId="18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168" fontId="13" fillId="0" borderId="18" xfId="8" applyNumberFormat="1" applyFont="1" applyBorder="1" applyAlignment="1">
      <alignment horizontal="center"/>
    </xf>
    <xf numFmtId="49" fontId="37" fillId="0" borderId="25" xfId="13" applyNumberFormat="1" applyFont="1" applyBorder="1" applyAlignment="1">
      <alignment vertical="center"/>
    </xf>
    <xf numFmtId="164" fontId="39" fillId="0" borderId="25" xfId="9" applyFont="1" applyBorder="1" applyAlignment="1">
      <alignment vertical="center"/>
    </xf>
    <xf numFmtId="0" fontId="37" fillId="0" borderId="25" xfId="13" applyFont="1" applyBorder="1" applyAlignment="1">
      <alignment horizontal="center" vertical="center"/>
    </xf>
    <xf numFmtId="0" fontId="38" fillId="0" borderId="25" xfId="12" applyFont="1" applyBorder="1" applyAlignment="1">
      <alignment horizontal="center" vertical="center"/>
    </xf>
    <xf numFmtId="169" fontId="13" fillId="0" borderId="0" xfId="8" applyNumberFormat="1" applyFont="1"/>
    <xf numFmtId="49" fontId="13" fillId="0" borderId="5" xfId="8" applyNumberFormat="1" applyFont="1" applyBorder="1" applyAlignment="1">
      <alignment horizontal="center"/>
    </xf>
    <xf numFmtId="168" fontId="17" fillId="0" borderId="3" xfId="8" applyNumberFormat="1" applyBorder="1" applyAlignment="1">
      <alignment horizontal="center"/>
    </xf>
    <xf numFmtId="168" fontId="13" fillId="0" borderId="6" xfId="8" applyNumberFormat="1" applyFont="1" applyBorder="1" applyAlignment="1">
      <alignment horizontal="center"/>
    </xf>
    <xf numFmtId="168" fontId="13" fillId="11" borderId="3" xfId="8" applyNumberFormat="1" applyFont="1" applyFill="1" applyBorder="1" applyAlignment="1">
      <alignment horizontal="center"/>
    </xf>
    <xf numFmtId="49" fontId="37" fillId="0" borderId="5" xfId="13" applyNumberFormat="1" applyFont="1" applyBorder="1"/>
    <xf numFmtId="164" fontId="39" fillId="0" borderId="5" xfId="9" applyFont="1" applyBorder="1"/>
    <xf numFmtId="0" fontId="37" fillId="0" borderId="5" xfId="13" applyFont="1" applyBorder="1" applyAlignment="1">
      <alignment horizontal="center" vertical="center"/>
    </xf>
    <xf numFmtId="3" fontId="40" fillId="0" borderId="5" xfId="14" applyNumberFormat="1" applyFont="1" applyBorder="1" applyAlignment="1">
      <alignment horizontal="center" vertical="center" wrapText="1"/>
    </xf>
    <xf numFmtId="169" fontId="32" fillId="0" borderId="0" xfId="12" applyNumberFormat="1" applyFont="1" applyAlignment="1">
      <alignment horizontal="center" vertical="center"/>
    </xf>
    <xf numFmtId="168" fontId="13" fillId="0" borderId="3" xfId="8" applyNumberFormat="1" applyFont="1" applyBorder="1" applyAlignment="1">
      <alignment horizontal="center"/>
    </xf>
    <xf numFmtId="49" fontId="37" fillId="0" borderId="3" xfId="13" applyNumberFormat="1" applyFont="1" applyBorder="1"/>
    <xf numFmtId="164" fontId="39" fillId="0" borderId="3" xfId="9" applyFont="1" applyBorder="1"/>
    <xf numFmtId="164" fontId="39" fillId="0" borderId="3" xfId="9" applyFont="1" applyBorder="1" applyAlignment="1">
      <alignment horizontal="center" vertical="center"/>
    </xf>
    <xf numFmtId="49" fontId="25" fillId="0" borderId="0" xfId="8" applyNumberFormat="1" applyFont="1" applyAlignment="1">
      <alignment horizontal="center"/>
    </xf>
    <xf numFmtId="164" fontId="25" fillId="0" borderId="3" xfId="9" applyFont="1" applyBorder="1" applyAlignment="1">
      <alignment horizontal="center"/>
    </xf>
    <xf numFmtId="0" fontId="38" fillId="0" borderId="3" xfId="12" applyFont="1" applyBorder="1" applyAlignment="1">
      <alignment vertical="center"/>
    </xf>
    <xf numFmtId="49" fontId="42" fillId="0" borderId="3" xfId="13" applyNumberFormat="1" applyFont="1" applyBorder="1"/>
    <xf numFmtId="164" fontId="43" fillId="0" borderId="3" xfId="9" applyFont="1" applyBorder="1"/>
    <xf numFmtId="164" fontId="43" fillId="0" borderId="3" xfId="9" applyFont="1" applyBorder="1" applyAlignment="1">
      <alignment horizontal="center" vertical="center"/>
    </xf>
    <xf numFmtId="0" fontId="44" fillId="0" borderId="3" xfId="12" applyFont="1" applyBorder="1" applyAlignment="1">
      <alignment horizontal="center" vertical="center"/>
    </xf>
    <xf numFmtId="49" fontId="13" fillId="0" borderId="29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0" fontId="29" fillId="0" borderId="13" xfId="8" applyFont="1" applyBorder="1"/>
    <xf numFmtId="168" fontId="13" fillId="0" borderId="5" xfId="8" applyNumberFormat="1" applyFont="1" applyBorder="1" applyAlignment="1">
      <alignment horizontal="center"/>
    </xf>
    <xf numFmtId="168" fontId="13" fillId="0" borderId="1" xfId="8" applyNumberFormat="1" applyFont="1" applyBorder="1" applyAlignment="1">
      <alignment horizontal="center"/>
    </xf>
    <xf numFmtId="168" fontId="13" fillId="0" borderId="30" xfId="8" applyNumberFormat="1" applyFont="1" applyBorder="1" applyAlignment="1">
      <alignment horizontal="center"/>
    </xf>
    <xf numFmtId="49" fontId="13" fillId="0" borderId="0" xfId="8" applyNumberFormat="1" applyFont="1" applyAlignment="1">
      <alignment horizontal="center"/>
    </xf>
    <xf numFmtId="0" fontId="29" fillId="0" borderId="12" xfId="8" applyFont="1" applyBorder="1"/>
    <xf numFmtId="168" fontId="13" fillId="0" borderId="4" xfId="8" applyNumberFormat="1" applyFont="1" applyBorder="1" applyAlignment="1">
      <alignment horizontal="center"/>
    </xf>
    <xf numFmtId="49" fontId="13" fillId="0" borderId="15" xfId="8" applyNumberFormat="1" applyFont="1" applyBorder="1" applyAlignment="1">
      <alignment horizontal="center"/>
    </xf>
    <xf numFmtId="0" fontId="29" fillId="0" borderId="15" xfId="8" applyFont="1" applyBorder="1"/>
    <xf numFmtId="168" fontId="13" fillId="0" borderId="2" xfId="8" applyNumberFormat="1" applyFont="1" applyBorder="1" applyAlignment="1">
      <alignment horizontal="center"/>
    </xf>
    <xf numFmtId="168" fontId="13" fillId="0" borderId="31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168" fontId="13" fillId="0" borderId="9" xfId="8" applyNumberFormat="1" applyFont="1" applyBorder="1" applyAlignment="1">
      <alignment horizontal="center"/>
    </xf>
    <xf numFmtId="168" fontId="13" fillId="0" borderId="13" xfId="8" applyNumberFormat="1" applyFont="1" applyBorder="1" applyAlignment="1">
      <alignment horizontal="center"/>
    </xf>
    <xf numFmtId="168" fontId="13" fillId="0" borderId="7" xfId="8" applyNumberFormat="1" applyFont="1" applyBorder="1" applyAlignment="1">
      <alignment horizontal="center"/>
    </xf>
    <xf numFmtId="168" fontId="13" fillId="0" borderId="30" xfId="8" applyNumberFormat="1" applyFont="1" applyBorder="1" applyAlignment="1">
      <alignment horizontal="right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170" fontId="13" fillId="0" borderId="30" xfId="8" applyNumberFormat="1" applyFont="1" applyBorder="1" applyAlignment="1">
      <alignment horizontal="right"/>
    </xf>
    <xf numFmtId="49" fontId="13" fillId="0" borderId="6" xfId="8" applyNumberFormat="1" applyFont="1" applyBorder="1" applyAlignment="1">
      <alignment horizontal="center"/>
    </xf>
    <xf numFmtId="0" fontId="29" fillId="0" borderId="6" xfId="8" applyFont="1" applyBorder="1"/>
    <xf numFmtId="164" fontId="43" fillId="0" borderId="3" xfId="8" applyNumberFormat="1" applyFont="1" applyBorder="1" applyAlignment="1">
      <alignment horizontal="center" vertical="center"/>
    </xf>
    <xf numFmtId="0" fontId="13" fillId="0" borderId="6" xfId="8" applyFont="1" applyBorder="1" applyAlignment="1">
      <alignment horizontal="center"/>
    </xf>
    <xf numFmtId="170" fontId="13" fillId="0" borderId="4" xfId="8" applyNumberFormat="1" applyFont="1" applyBorder="1" applyAlignment="1">
      <alignment horizontal="center"/>
    </xf>
    <xf numFmtId="0" fontId="13" fillId="0" borderId="6" xfId="8" applyFont="1" applyBorder="1"/>
    <xf numFmtId="49" fontId="13" fillId="0" borderId="12" xfId="8" applyNumberFormat="1" applyFont="1" applyBorder="1" applyAlignment="1">
      <alignment horizontal="center"/>
    </xf>
    <xf numFmtId="49" fontId="13" fillId="0" borderId="17" xfId="8" applyNumberFormat="1" applyFont="1" applyBorder="1" applyAlignment="1">
      <alignment horizontal="center"/>
    </xf>
    <xf numFmtId="0" fontId="29" fillId="0" borderId="17" xfId="8" applyFont="1" applyBorder="1"/>
    <xf numFmtId="0" fontId="13" fillId="0" borderId="17" xfId="8" applyFont="1" applyBorder="1"/>
    <xf numFmtId="170" fontId="13" fillId="0" borderId="31" xfId="8" applyNumberFormat="1" applyFont="1" applyBorder="1" applyAlignment="1">
      <alignment horizontal="center"/>
    </xf>
    <xf numFmtId="4" fontId="13" fillId="0" borderId="2" xfId="8" applyNumberFormat="1" applyFont="1" applyBorder="1" applyAlignment="1">
      <alignment horizontal="center"/>
    </xf>
    <xf numFmtId="4" fontId="13" fillId="0" borderId="12" xfId="8" applyNumberFormat="1" applyFont="1" applyBorder="1" applyAlignment="1">
      <alignment horizontal="center"/>
    </xf>
    <xf numFmtId="4" fontId="13" fillId="0" borderId="31" xfId="8" applyNumberFormat="1" applyFont="1" applyBorder="1" applyAlignment="1">
      <alignment horizontal="center"/>
    </xf>
    <xf numFmtId="4" fontId="13" fillId="0" borderId="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4" fontId="13" fillId="0" borderId="4" xfId="8" applyNumberFormat="1" applyFont="1" applyBorder="1" applyAlignment="1">
      <alignment horizontal="center"/>
    </xf>
    <xf numFmtId="4" fontId="13" fillId="0" borderId="3" xfId="8" applyNumberFormat="1" applyFont="1" applyBorder="1" applyAlignment="1">
      <alignment horizontal="center"/>
    </xf>
    <xf numFmtId="4" fontId="13" fillId="0" borderId="0" xfId="8" applyNumberFormat="1" applyFont="1" applyAlignment="1">
      <alignment horizontal="center"/>
    </xf>
    <xf numFmtId="4" fontId="13" fillId="0" borderId="32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" fontId="13" fillId="0" borderId="10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7" xfId="8" applyNumberFormat="1" applyFont="1" applyBorder="1" applyAlignment="1">
      <alignment horizontal="center"/>
    </xf>
    <xf numFmtId="0" fontId="29" fillId="0" borderId="27" xfId="8" applyFont="1" applyBorder="1"/>
    <xf numFmtId="0" fontId="13" fillId="0" borderId="25" xfId="8" applyFont="1" applyBorder="1"/>
    <xf numFmtId="4" fontId="13" fillId="0" borderId="28" xfId="8" applyNumberFormat="1" applyFont="1" applyBorder="1" applyAlignment="1">
      <alignment horizontal="center"/>
    </xf>
    <xf numFmtId="4" fontId="13" fillId="0" borderId="26" xfId="8" applyNumberFormat="1" applyFont="1" applyBorder="1" applyAlignment="1">
      <alignment horizontal="center"/>
    </xf>
    <xf numFmtId="4" fontId="13" fillId="0" borderId="33" xfId="8" applyNumberFormat="1" applyFont="1" applyBorder="1"/>
    <xf numFmtId="168" fontId="13" fillId="0" borderId="18" xfId="8" applyNumberFormat="1" applyFont="1" applyBorder="1" applyAlignment="1">
      <alignment horizontal="right"/>
    </xf>
    <xf numFmtId="170" fontId="13" fillId="0" borderId="0" xfId="8" applyNumberFormat="1" applyFont="1"/>
    <xf numFmtId="49" fontId="42" fillId="0" borderId="34" xfId="13" applyNumberFormat="1" applyFont="1" applyBorder="1"/>
    <xf numFmtId="164" fontId="43" fillId="0" borderId="34" xfId="9" applyFont="1" applyBorder="1"/>
    <xf numFmtId="164" fontId="43" fillId="0" borderId="34" xfId="9" applyFont="1" applyBorder="1" applyAlignment="1">
      <alignment horizontal="center" vertical="center"/>
    </xf>
    <xf numFmtId="164" fontId="43" fillId="0" borderId="34" xfId="8" applyNumberFormat="1" applyFont="1" applyBorder="1" applyAlignment="1">
      <alignment horizontal="center" vertical="center"/>
    </xf>
    <xf numFmtId="0" fontId="45" fillId="0" borderId="0" xfId="8" applyFont="1"/>
    <xf numFmtId="0" fontId="46" fillId="0" borderId="5" xfId="13" applyFont="1" applyBorder="1"/>
    <xf numFmtId="4" fontId="46" fillId="0" borderId="5" xfId="13" applyNumberFormat="1" applyFont="1" applyBorder="1"/>
    <xf numFmtId="164" fontId="47" fillId="0" borderId="5" xfId="9" applyFont="1" applyBorder="1" applyAlignment="1">
      <alignment horizontal="center" vertical="center"/>
    </xf>
    <xf numFmtId="164" fontId="47" fillId="0" borderId="5" xfId="8" applyNumberFormat="1" applyFont="1" applyBorder="1" applyAlignment="1">
      <alignment horizontal="center" vertical="center"/>
    </xf>
    <xf numFmtId="164" fontId="48" fillId="0" borderId="0" xfId="9" applyFont="1"/>
    <xf numFmtId="164" fontId="13" fillId="0" borderId="0" xfId="8" applyNumberFormat="1" applyFont="1"/>
    <xf numFmtId="4" fontId="34" fillId="7" borderId="0" xfId="13" applyNumberFormat="1" applyFont="1" applyFill="1"/>
    <xf numFmtId="0" fontId="25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48" fillId="0" borderId="0" xfId="8" applyFont="1" applyAlignment="1">
      <alignment vertical="center"/>
    </xf>
    <xf numFmtId="164" fontId="49" fillId="0" borderId="0" xfId="9" applyFont="1" applyAlignment="1">
      <alignment vertical="center"/>
    </xf>
    <xf numFmtId="164" fontId="25" fillId="0" borderId="0" xfId="9" applyFont="1" applyAlignment="1">
      <alignment vertical="center"/>
    </xf>
    <xf numFmtId="164" fontId="13" fillId="0" borderId="0" xfId="9" applyFont="1" applyAlignment="1">
      <alignment vertical="center"/>
    </xf>
    <xf numFmtId="164" fontId="13" fillId="0" borderId="0" xfId="8" applyNumberFormat="1" applyFont="1" applyAlignment="1">
      <alignment vertical="center"/>
    </xf>
    <xf numFmtId="0" fontId="50" fillId="0" borderId="0" xfId="8" applyFont="1" applyAlignment="1">
      <alignment vertical="center"/>
    </xf>
    <xf numFmtId="0" fontId="51" fillId="0" borderId="0" xfId="8" applyFont="1" applyAlignment="1">
      <alignment vertical="center"/>
    </xf>
    <xf numFmtId="164" fontId="50" fillId="0" borderId="0" xfId="9" applyFont="1" applyAlignment="1">
      <alignment vertical="center"/>
    </xf>
    <xf numFmtId="0" fontId="26" fillId="0" borderId="0" xfId="8" applyFont="1" applyAlignment="1">
      <alignment vertical="center"/>
    </xf>
    <xf numFmtId="0" fontId="25" fillId="0" borderId="0" xfId="10" applyFont="1" applyAlignment="1">
      <alignment vertical="center"/>
    </xf>
    <xf numFmtId="0" fontId="25" fillId="0" borderId="0" xfId="8" applyFont="1" applyAlignment="1">
      <alignment horizontal="center" vertical="center"/>
    </xf>
    <xf numFmtId="0" fontId="50" fillId="0" borderId="0" xfId="8" applyFont="1" applyAlignment="1">
      <alignment horizontal="right" vertical="center"/>
    </xf>
    <xf numFmtId="0" fontId="50" fillId="0" borderId="0" xfId="8" applyFont="1" applyAlignment="1">
      <alignment horizontal="left" vertical="center"/>
    </xf>
    <xf numFmtId="0" fontId="13" fillId="7" borderId="0" xfId="8" applyFont="1" applyFill="1"/>
    <xf numFmtId="0" fontId="26" fillId="7" borderId="0" xfId="8" applyFont="1" applyFill="1"/>
    <xf numFmtId="164" fontId="13" fillId="7" borderId="3" xfId="9" applyFont="1" applyFill="1" applyBorder="1" applyAlignment="1">
      <alignment horizontal="center"/>
    </xf>
    <xf numFmtId="0" fontId="52" fillId="0" borderId="0" xfId="15" applyFont="1"/>
    <xf numFmtId="0" fontId="52" fillId="0" borderId="0" xfId="15" applyFont="1" applyAlignment="1">
      <alignment horizontal="right"/>
    </xf>
    <xf numFmtId="0" fontId="53" fillId="0" borderId="0" xfId="15" applyFont="1" applyAlignment="1">
      <alignment horizontal="right"/>
    </xf>
    <xf numFmtId="0" fontId="53" fillId="0" borderId="2" xfId="15" applyFont="1" applyBorder="1" applyAlignment="1">
      <alignment horizontal="center"/>
    </xf>
    <xf numFmtId="49" fontId="52" fillId="0" borderId="2" xfId="15" applyNumberFormat="1" applyFont="1" applyBorder="1" applyAlignment="1">
      <alignment horizontal="center"/>
    </xf>
    <xf numFmtId="0" fontId="54" fillId="0" borderId="0" xfId="15" applyFont="1" applyAlignment="1">
      <alignment vertical="top"/>
    </xf>
    <xf numFmtId="0" fontId="52" fillId="0" borderId="2" xfId="15" applyFont="1" applyBorder="1" applyAlignment="1">
      <alignment horizontal="center"/>
    </xf>
    <xf numFmtId="0" fontId="55" fillId="0" borderId="0" xfId="15" applyFont="1"/>
    <xf numFmtId="0" fontId="56" fillId="0" borderId="17" xfId="15" applyFont="1" applyBorder="1" applyAlignment="1">
      <alignment horizontal="center" vertical="top"/>
    </xf>
    <xf numFmtId="0" fontId="52" fillId="0" borderId="0" xfId="15" applyFont="1" applyAlignment="1">
      <alignment horizontal="right" vertical="top"/>
    </xf>
    <xf numFmtId="0" fontId="57" fillId="0" borderId="2" xfId="15" applyFont="1" applyBorder="1" applyAlignment="1">
      <alignment horizontal="center"/>
    </xf>
    <xf numFmtId="0" fontId="57" fillId="0" borderId="0" xfId="15" applyFont="1" applyAlignment="1">
      <alignment horizontal="right"/>
    </xf>
    <xf numFmtId="49" fontId="57" fillId="0" borderId="5" xfId="15" applyNumberFormat="1" applyFont="1" applyBorder="1" applyAlignment="1">
      <alignment horizontal="center"/>
    </xf>
    <xf numFmtId="0" fontId="57" fillId="0" borderId="0" xfId="15" applyFont="1"/>
    <xf numFmtId="0" fontId="59" fillId="0" borderId="0" xfId="15" applyFont="1" applyAlignment="1">
      <alignment horizontal="right" vertical="top"/>
    </xf>
    <xf numFmtId="0" fontId="56" fillId="0" borderId="0" xfId="15" applyFont="1"/>
    <xf numFmtId="0" fontId="56" fillId="0" borderId="0" xfId="15" applyFont="1" applyAlignment="1">
      <alignment horizontal="right" vertical="top"/>
    </xf>
    <xf numFmtId="0" fontId="60" fillId="0" borderId="0" xfId="15" applyFont="1" applyAlignment="1">
      <alignment horizontal="right" vertical="top"/>
    </xf>
    <xf numFmtId="0" fontId="57" fillId="0" borderId="5" xfId="15" applyFont="1" applyBorder="1" applyAlignment="1">
      <alignment horizontal="center"/>
    </xf>
    <xf numFmtId="0" fontId="61" fillId="0" borderId="17" xfId="15" applyFont="1" applyBorder="1" applyAlignment="1">
      <alignment horizontal="center" vertical="top"/>
    </xf>
    <xf numFmtId="0" fontId="59" fillId="0" borderId="17" xfId="15" applyFont="1" applyBorder="1" applyAlignment="1">
      <alignment horizontal="center" vertical="top"/>
    </xf>
    <xf numFmtId="0" fontId="59" fillId="0" borderId="0" xfId="15" applyFont="1" applyAlignment="1">
      <alignment horizontal="center" vertical="top"/>
    </xf>
    <xf numFmtId="0" fontId="57" fillId="0" borderId="14" xfId="15" applyFont="1" applyBorder="1" applyAlignment="1">
      <alignment horizontal="center"/>
    </xf>
    <xf numFmtId="0" fontId="62" fillId="0" borderId="0" xfId="15" applyFont="1"/>
    <xf numFmtId="0" fontId="63" fillId="0" borderId="0" xfId="15" applyFont="1" applyAlignment="1">
      <alignment horizontal="right"/>
    </xf>
    <xf numFmtId="0" fontId="64" fillId="0" borderId="0" xfId="15" applyFont="1"/>
    <xf numFmtId="0" fontId="52" fillId="0" borderId="11" xfId="15" applyFont="1" applyBorder="1" applyAlignment="1">
      <alignment horizontal="right"/>
    </xf>
    <xf numFmtId="0" fontId="52" fillId="0" borderId="2" xfId="15" applyFont="1" applyBorder="1" applyAlignment="1">
      <alignment horizontal="right"/>
    </xf>
    <xf numFmtId="49" fontId="57" fillId="0" borderId="2" xfId="15" applyNumberFormat="1" applyFont="1" applyBorder="1" applyAlignment="1">
      <alignment horizontal="center" wrapText="1"/>
    </xf>
    <xf numFmtId="0" fontId="52" fillId="0" borderId="3" xfId="15" applyFont="1" applyBorder="1" applyAlignment="1">
      <alignment horizontal="right"/>
    </xf>
    <xf numFmtId="14" fontId="57" fillId="0" borderId="10" xfId="15" applyNumberFormat="1" applyFont="1" applyBorder="1" applyAlignment="1">
      <alignment horizontal="center"/>
    </xf>
    <xf numFmtId="0" fontId="57" fillId="0" borderId="3" xfId="15" applyFont="1" applyBorder="1" applyAlignment="1">
      <alignment horizontal="center"/>
    </xf>
    <xf numFmtId="0" fontId="52" fillId="0" borderId="12" xfId="15" applyFont="1" applyBorder="1" applyAlignment="1">
      <alignment horizontal="center"/>
    </xf>
    <xf numFmtId="0" fontId="52" fillId="0" borderId="10" xfId="15" applyFont="1" applyBorder="1" applyAlignment="1">
      <alignment horizontal="center"/>
    </xf>
    <xf numFmtId="0" fontId="52" fillId="0" borderId="6" xfId="15" applyFont="1" applyBorder="1" applyAlignment="1">
      <alignment horizontal="center"/>
    </xf>
    <xf numFmtId="0" fontId="52" fillId="0" borderId="7" xfId="15" applyFont="1" applyBorder="1" applyAlignment="1">
      <alignment horizontal="center"/>
    </xf>
    <xf numFmtId="0" fontId="52" fillId="0" borderId="13" xfId="15" applyFont="1" applyBorder="1" applyAlignment="1">
      <alignment horizontal="center"/>
    </xf>
    <xf numFmtId="0" fontId="52" fillId="0" borderId="9" xfId="15" applyFont="1" applyBorder="1" applyAlignment="1">
      <alignment horizontal="center"/>
    </xf>
    <xf numFmtId="0" fontId="52" fillId="0" borderId="5" xfId="15" applyFont="1" applyBorder="1" applyAlignment="1">
      <alignment horizontal="center"/>
    </xf>
    <xf numFmtId="0" fontId="52" fillId="0" borderId="3" xfId="15" applyFont="1" applyBorder="1" applyAlignment="1">
      <alignment horizontal="center"/>
    </xf>
    <xf numFmtId="49" fontId="57" fillId="0" borderId="6" xfId="15" applyNumberFormat="1" applyFont="1" applyBorder="1" applyAlignment="1">
      <alignment horizontal="center"/>
    </xf>
    <xf numFmtId="0" fontId="57" fillId="0" borderId="7" xfId="15" applyFont="1" applyBorder="1" applyAlignment="1">
      <alignment horizontal="center"/>
    </xf>
    <xf numFmtId="14" fontId="57" fillId="0" borderId="3" xfId="15" applyNumberFormat="1" applyFont="1" applyBorder="1" applyAlignment="1">
      <alignment horizontal="center"/>
    </xf>
    <xf numFmtId="49" fontId="57" fillId="0" borderId="0" xfId="15" applyNumberFormat="1" applyFont="1" applyAlignment="1">
      <alignment horizontal="center"/>
    </xf>
    <xf numFmtId="0" fontId="57" fillId="0" borderId="0" xfId="15" applyFont="1" applyAlignment="1">
      <alignment horizontal="center"/>
    </xf>
    <xf numFmtId="14" fontId="57" fillId="0" borderId="0" xfId="15" applyNumberFormat="1" applyFont="1" applyAlignment="1">
      <alignment horizontal="center"/>
    </xf>
    <xf numFmtId="0" fontId="52" fillId="0" borderId="17" xfId="15" applyFont="1" applyBorder="1" applyAlignment="1">
      <alignment horizontal="center"/>
    </xf>
    <xf numFmtId="0" fontId="52" fillId="0" borderId="0" xfId="15" applyFont="1" applyAlignment="1">
      <alignment horizontal="center"/>
    </xf>
    <xf numFmtId="0" fontId="52" fillId="0" borderId="14" xfId="15" applyFont="1" applyBorder="1" applyAlignment="1">
      <alignment horizontal="center"/>
    </xf>
    <xf numFmtId="0" fontId="52" fillId="0" borderId="16" xfId="15" applyFont="1" applyBorder="1" applyAlignment="1">
      <alignment horizontal="center"/>
    </xf>
    <xf numFmtId="0" fontId="52" fillId="0" borderId="11" xfId="15" applyFont="1" applyBorder="1" applyAlignment="1">
      <alignment horizontal="center"/>
    </xf>
    <xf numFmtId="0" fontId="52" fillId="0" borderId="1" xfId="15" applyFont="1" applyBorder="1" applyAlignment="1">
      <alignment horizontal="center"/>
    </xf>
    <xf numFmtId="0" fontId="52" fillId="0" borderId="15" xfId="15" applyFont="1" applyBorder="1" applyAlignment="1">
      <alignment horizontal="center"/>
    </xf>
    <xf numFmtId="0" fontId="52" fillId="0" borderId="2" xfId="15" applyFont="1" applyBorder="1"/>
    <xf numFmtId="0" fontId="65" fillId="0" borderId="2" xfId="15" applyFont="1" applyBorder="1"/>
    <xf numFmtId="0" fontId="65" fillId="0" borderId="12" xfId="15" applyFont="1" applyBorder="1"/>
    <xf numFmtId="0" fontId="65" fillId="0" borderId="17" xfId="15" applyFont="1" applyBorder="1"/>
    <xf numFmtId="0" fontId="65" fillId="0" borderId="10" xfId="15" applyFont="1" applyBorder="1"/>
    <xf numFmtId="0" fontId="52" fillId="0" borderId="14" xfId="15" applyFont="1" applyBorder="1"/>
    <xf numFmtId="0" fontId="65" fillId="0" borderId="14" xfId="15" applyFont="1" applyBorder="1"/>
    <xf numFmtId="0" fontId="65" fillId="0" borderId="16" xfId="15" applyFont="1" applyBorder="1"/>
    <xf numFmtId="0" fontId="65" fillId="0" borderId="0" xfId="15" applyFont="1"/>
    <xf numFmtId="0" fontId="66" fillId="0" borderId="16" xfId="15" applyFont="1" applyBorder="1"/>
    <xf numFmtId="0" fontId="66" fillId="0" borderId="11" xfId="15" applyFont="1" applyBorder="1"/>
    <xf numFmtId="0" fontId="66" fillId="0" borderId="14" xfId="15" applyFont="1" applyBorder="1"/>
    <xf numFmtId="0" fontId="52" fillId="0" borderId="5" xfId="15" applyFont="1" applyBorder="1"/>
    <xf numFmtId="0" fontId="65" fillId="0" borderId="5" xfId="15" applyFont="1" applyBorder="1"/>
    <xf numFmtId="0" fontId="65" fillId="0" borderId="1" xfId="15" applyFont="1" applyBorder="1"/>
    <xf numFmtId="4" fontId="65" fillId="0" borderId="9" xfId="15" applyNumberFormat="1" applyFont="1" applyBorder="1"/>
    <xf numFmtId="0" fontId="52" fillId="0" borderId="5" xfId="15" applyFont="1" applyBorder="1" applyAlignment="1">
      <alignment horizontal="center" vertical="center"/>
    </xf>
    <xf numFmtId="0" fontId="65" fillId="0" borderId="5" xfId="15" applyFont="1" applyBorder="1" applyAlignment="1">
      <alignment horizontal="left" vertical="center" wrapText="1"/>
    </xf>
    <xf numFmtId="0" fontId="65" fillId="0" borderId="13" xfId="15" applyFont="1" applyBorder="1"/>
    <xf numFmtId="4" fontId="65" fillId="0" borderId="3" xfId="15" applyNumberFormat="1" applyFont="1" applyBorder="1"/>
    <xf numFmtId="4" fontId="65" fillId="0" borderId="7" xfId="15" applyNumberFormat="1" applyFont="1" applyBorder="1"/>
    <xf numFmtId="0" fontId="52" fillId="0" borderId="3" xfId="15" applyFont="1" applyBorder="1"/>
    <xf numFmtId="0" fontId="66" fillId="0" borderId="3" xfId="15" applyFont="1" applyBorder="1" applyAlignment="1">
      <alignment horizontal="left"/>
    </xf>
    <xf numFmtId="0" fontId="66" fillId="0" borderId="3" xfId="15" applyFont="1" applyBorder="1"/>
    <xf numFmtId="4" fontId="66" fillId="0" borderId="3" xfId="15" applyNumberFormat="1" applyFont="1" applyBorder="1"/>
    <xf numFmtId="4" fontId="66" fillId="0" borderId="3" xfId="15" applyNumberFormat="1" applyFont="1" applyBorder="1" applyAlignment="1">
      <alignment horizontal="right"/>
    </xf>
    <xf numFmtId="0" fontId="65" fillId="0" borderId="3" xfId="15" applyFont="1" applyBorder="1" applyAlignment="1">
      <alignment horizontal="left"/>
    </xf>
    <xf numFmtId="0" fontId="65" fillId="0" borderId="3" xfId="15" applyFont="1" applyBorder="1"/>
    <xf numFmtId="4" fontId="65" fillId="0" borderId="3" xfId="15" applyNumberFormat="1" applyFont="1" applyBorder="1" applyAlignment="1">
      <alignment horizontal="right"/>
    </xf>
    <xf numFmtId="0" fontId="55" fillId="0" borderId="3" xfId="15" applyFont="1" applyBorder="1"/>
    <xf numFmtId="0" fontId="66" fillId="0" borderId="3" xfId="15" applyFont="1" applyBorder="1" applyAlignment="1">
      <alignment horizontal="right"/>
    </xf>
    <xf numFmtId="4" fontId="55" fillId="0" borderId="0" xfId="15" applyNumberFormat="1" applyFont="1"/>
    <xf numFmtId="0" fontId="66" fillId="0" borderId="0" xfId="15" applyFont="1" applyAlignment="1">
      <alignment horizontal="left"/>
    </xf>
    <xf numFmtId="0" fontId="66" fillId="0" borderId="0" xfId="15" applyFont="1" applyAlignment="1">
      <alignment horizontal="right"/>
    </xf>
    <xf numFmtId="4" fontId="66" fillId="0" borderId="0" xfId="15" applyNumberFormat="1" applyFont="1" applyAlignment="1">
      <alignment horizontal="right"/>
    </xf>
    <xf numFmtId="0" fontId="67" fillId="0" borderId="0" xfId="10" applyFont="1"/>
    <xf numFmtId="0" fontId="66" fillId="0" borderId="0" xfId="15" applyFont="1"/>
    <xf numFmtId="0" fontId="54" fillId="0" borderId="1" xfId="16" applyFont="1" applyBorder="1" applyAlignment="1">
      <alignment horizontal="left" wrapText="1"/>
    </xf>
    <xf numFmtId="0" fontId="66" fillId="0" borderId="0" xfId="15" applyFont="1" applyAlignment="1">
      <alignment horizontal="center"/>
    </xf>
    <xf numFmtId="0" fontId="65" fillId="0" borderId="0" xfId="15" applyFont="1" applyAlignment="1">
      <alignment horizontal="right"/>
    </xf>
    <xf numFmtId="0" fontId="59" fillId="0" borderId="0" xfId="15" applyFont="1" applyAlignment="1">
      <alignment vertical="top"/>
    </xf>
    <xf numFmtId="0" fontId="65" fillId="0" borderId="0" xfId="15" applyFont="1" applyAlignment="1">
      <alignment horizontal="center" vertical="top"/>
    </xf>
    <xf numFmtId="164" fontId="39" fillId="0" borderId="3" xfId="9" applyFont="1" applyBorder="1" applyAlignment="1">
      <alignment vertical="center"/>
    </xf>
    <xf numFmtId="0" fontId="54" fillId="0" borderId="0" xfId="15" applyFont="1" applyAlignment="1"/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/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4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16" fontId="18" fillId="3" borderId="43" xfId="0" quotePrefix="1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68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3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42" xfId="0" applyNumberFormat="1" applyFont="1" applyFill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/>
    </xf>
    <xf numFmtId="49" fontId="12" fillId="10" borderId="43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3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3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4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9" fillId="12" borderId="0" xfId="0" applyFont="1" applyFill="1" applyAlignment="1">
      <alignment vertical="center"/>
    </xf>
    <xf numFmtId="0" fontId="69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6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0" borderId="47" xfId="0" quotePrefix="1" applyFont="1" applyBorder="1" applyAlignment="1">
      <alignment horizontal="center" vertical="center"/>
    </xf>
    <xf numFmtId="0" fontId="12" fillId="10" borderId="47" xfId="0" quotePrefix="1" applyFont="1" applyFill="1" applyBorder="1" applyAlignment="1">
      <alignment horizontal="center" vertical="center"/>
    </xf>
    <xf numFmtId="16" fontId="18" fillId="3" borderId="48" xfId="0" quotePrefix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quotePrefix="1" applyFont="1" applyBorder="1" applyAlignment="1">
      <alignment horizontal="center" vertical="center"/>
    </xf>
    <xf numFmtId="49" fontId="12" fillId="0" borderId="48" xfId="0" quotePrefix="1" applyNumberFormat="1" applyFont="1" applyBorder="1" applyAlignment="1">
      <alignment horizontal="center" vertical="center"/>
    </xf>
    <xf numFmtId="49" fontId="12" fillId="10" borderId="48" xfId="0" quotePrefix="1" applyNumberFormat="1" applyFont="1" applyFill="1" applyBorder="1" applyAlignment="1">
      <alignment horizontal="center" vertical="center"/>
    </xf>
    <xf numFmtId="0" fontId="12" fillId="0" borderId="48" xfId="0" quotePrefix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12" fillId="0" borderId="49" xfId="0" quotePrefix="1" applyFont="1" applyBorder="1" applyAlignment="1">
      <alignment horizontal="center" vertical="center"/>
    </xf>
    <xf numFmtId="0" fontId="12" fillId="10" borderId="49" xfId="0" quotePrefix="1" applyFont="1" applyFill="1" applyBorder="1" applyAlignment="1">
      <alignment horizontal="center" vertical="center"/>
    </xf>
    <xf numFmtId="0" fontId="12" fillId="0" borderId="50" xfId="0" quotePrefix="1" applyFont="1" applyBorder="1" applyAlignment="1">
      <alignment horizontal="center" vertical="center"/>
    </xf>
    <xf numFmtId="0" fontId="12" fillId="0" borderId="0" xfId="6" applyFont="1" applyAlignment="1"/>
    <xf numFmtId="0" fontId="12" fillId="0" borderId="1" xfId="4" applyFont="1" applyBorder="1" applyAlignment="1">
      <alignment wrapText="1"/>
    </xf>
    <xf numFmtId="0" fontId="12" fillId="0" borderId="1" xfId="4" applyFont="1" applyBorder="1" applyAlignment="1">
      <alignment horizontal="center" wrapText="1"/>
    </xf>
    <xf numFmtId="0" fontId="12" fillId="0" borderId="1" xfId="6" applyFont="1" applyBorder="1" applyAlignme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18" fillId="3" borderId="43" xfId="0" quotePrefix="1" applyNumberFormat="1" applyFont="1" applyFill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0" fontId="12" fillId="0" borderId="43" xfId="0" quotePrefix="1" applyNumberFormat="1" applyFont="1" applyBorder="1" applyAlignment="1">
      <alignment horizontal="center" vertical="center"/>
    </xf>
    <xf numFmtId="0" fontId="12" fillId="10" borderId="43" xfId="0" quotePrefix="1" applyNumberFormat="1" applyFont="1" applyFill="1" applyBorder="1" applyAlignment="1">
      <alignment horizontal="center" vertical="center"/>
    </xf>
    <xf numFmtId="0" fontId="12" fillId="0" borderId="43" xfId="0" quotePrefix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1" xfId="0" applyNumberFormat="1" applyFont="1" applyBorder="1" applyAlignment="1">
      <alignment horizontal="center" vertical="center" wrapText="1"/>
    </xf>
    <xf numFmtId="4" fontId="12" fillId="12" borderId="9" xfId="0" applyNumberFormat="1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 wrapText="1"/>
    </xf>
    <xf numFmtId="0" fontId="12" fillId="0" borderId="45" xfId="0" quotePrefix="1" applyNumberFormat="1" applyFont="1" applyBorder="1" applyAlignment="1">
      <alignment horizontal="center" vertical="center"/>
    </xf>
    <xf numFmtId="4" fontId="12" fillId="0" borderId="46" xfId="0" applyNumberFormat="1" applyFont="1" applyBorder="1" applyAlignment="1">
      <alignment horizontal="center" vertical="center" wrapText="1"/>
    </xf>
    <xf numFmtId="4" fontId="12" fillId="12" borderId="54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4" fontId="1" fillId="10" borderId="3" xfId="6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right"/>
    </xf>
    <xf numFmtId="49" fontId="36" fillId="0" borderId="2" xfId="15" applyNumberFormat="1" applyFont="1" applyBorder="1" applyAlignment="1">
      <alignment horizontal="center" wrapText="1"/>
    </xf>
    <xf numFmtId="14" fontId="36" fillId="0" borderId="10" xfId="15" applyNumberFormat="1" applyFont="1" applyBorder="1" applyAlignment="1">
      <alignment horizontal="center"/>
    </xf>
    <xf numFmtId="0" fontId="18" fillId="2" borderId="38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65" fillId="0" borderId="3" xfId="15" applyFont="1" applyFill="1" applyBorder="1" applyAlignment="1">
      <alignment horizontal="left"/>
    </xf>
    <xf numFmtId="0" fontId="65" fillId="0" borderId="3" xfId="15" applyFont="1" applyFill="1" applyBorder="1"/>
    <xf numFmtId="4" fontId="65" fillId="0" borderId="3" xfId="15" applyNumberFormat="1" applyFont="1" applyFill="1" applyBorder="1"/>
    <xf numFmtId="4" fontId="66" fillId="0" borderId="3" xfId="15" applyNumberFormat="1" applyFont="1" applyFill="1" applyBorder="1"/>
    <xf numFmtId="4" fontId="65" fillId="0" borderId="3" xfId="15" applyNumberFormat="1" applyFont="1" applyFill="1" applyBorder="1" applyAlignment="1">
      <alignment horizontal="right"/>
    </xf>
    <xf numFmtId="0" fontId="12" fillId="7" borderId="3" xfId="0" applyFont="1" applyFill="1" applyBorder="1" applyAlignment="1">
      <alignment vertical="center" wrapText="1"/>
    </xf>
    <xf numFmtId="171" fontId="36" fillId="7" borderId="3" xfId="17" applyFont="1" applyFill="1" applyBorder="1" applyAlignment="1">
      <alignment horizontal="center" vertical="center" wrapText="1"/>
    </xf>
    <xf numFmtId="4" fontId="12" fillId="7" borderId="3" xfId="0" applyNumberFormat="1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 wrapText="1"/>
    </xf>
    <xf numFmtId="0" fontId="24" fillId="0" borderId="21" xfId="8" applyFont="1" applyBorder="1" applyAlignment="1">
      <alignment horizontal="center"/>
    </xf>
    <xf numFmtId="0" fontId="24" fillId="0" borderId="22" xfId="8" applyFont="1" applyBorder="1" applyAlignment="1">
      <alignment horizontal="center"/>
    </xf>
    <xf numFmtId="0" fontId="13" fillId="0" borderId="1" xfId="8" applyFont="1" applyBorder="1" applyAlignment="1">
      <alignment horizontal="left" wrapText="1"/>
    </xf>
    <xf numFmtId="0" fontId="13" fillId="0" borderId="1" xfId="8" applyFont="1" applyBorder="1" applyAlignment="1">
      <alignment vertical="top" wrapText="1"/>
    </xf>
    <xf numFmtId="0" fontId="13" fillId="0" borderId="1" xfId="10" applyBorder="1" applyAlignment="1">
      <alignment vertical="top" wrapText="1"/>
    </xf>
    <xf numFmtId="0" fontId="32" fillId="0" borderId="0" xfId="12" applyFont="1" applyAlignment="1">
      <alignment horizontal="center" vertical="center"/>
    </xf>
    <xf numFmtId="0" fontId="26" fillId="0" borderId="12" xfId="8" applyFont="1" applyBorder="1" applyAlignment="1">
      <alignment horizontal="center"/>
    </xf>
    <xf numFmtId="0" fontId="26" fillId="0" borderId="17" xfId="8" applyFont="1" applyBorder="1" applyAlignment="1">
      <alignment horizontal="center"/>
    </xf>
    <xf numFmtId="0" fontId="26" fillId="0" borderId="10" xfId="8" applyFont="1" applyBorder="1" applyAlignment="1">
      <alignment horizontal="center"/>
    </xf>
    <xf numFmtId="4" fontId="31" fillId="0" borderId="0" xfId="11" applyNumberFormat="1" applyFont="1" applyAlignment="1">
      <alignment horizontal="center" vertical="top" wrapText="1"/>
    </xf>
    <xf numFmtId="0" fontId="26" fillId="0" borderId="16" xfId="8" applyFont="1" applyBorder="1" applyAlignment="1">
      <alignment horizontal="center"/>
    </xf>
    <xf numFmtId="0" fontId="26" fillId="0" borderId="0" xfId="8" applyFont="1" applyAlignment="1">
      <alignment horizontal="center"/>
    </xf>
    <xf numFmtId="0" fontId="26" fillId="0" borderId="11" xfId="8" applyFont="1" applyBorder="1" applyAlignment="1">
      <alignment horizontal="center"/>
    </xf>
    <xf numFmtId="0" fontId="33" fillId="0" borderId="0" xfId="13" applyAlignment="1">
      <alignment horizontal="center" vertical="center" wrapText="1"/>
    </xf>
    <xf numFmtId="0" fontId="13" fillId="0" borderId="13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41" fillId="0" borderId="0" xfId="8" applyFont="1"/>
    <xf numFmtId="0" fontId="13" fillId="0" borderId="26" xfId="8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2" fontId="29" fillId="0" borderId="21" xfId="8" applyNumberFormat="1" applyFont="1" applyBorder="1" applyAlignment="1">
      <alignment wrapText="1"/>
    </xf>
    <xf numFmtId="2" fontId="29" fillId="0" borderId="24" xfId="8" applyNumberFormat="1" applyFont="1" applyBorder="1" applyAlignment="1">
      <alignment wrapText="1"/>
    </xf>
    <xf numFmtId="2" fontId="29" fillId="0" borderId="22" xfId="8" applyNumberFormat="1" applyFont="1" applyBorder="1" applyAlignment="1">
      <alignment wrapText="1"/>
    </xf>
    <xf numFmtId="0" fontId="29" fillId="0" borderId="6" xfId="8" applyFont="1" applyBorder="1"/>
    <xf numFmtId="0" fontId="29" fillId="0" borderId="15" xfId="8" applyFont="1" applyBorder="1"/>
    <xf numFmtId="0" fontId="29" fillId="0" borderId="7" xfId="8" applyFont="1" applyBorder="1"/>
    <xf numFmtId="0" fontId="25" fillId="0" borderId="0" xfId="8" applyFont="1" applyAlignment="1">
      <alignment horizontal="center" vertical="center"/>
    </xf>
    <xf numFmtId="0" fontId="26" fillId="0" borderId="0" xfId="8" applyFont="1" applyAlignment="1">
      <alignment horizontal="right"/>
    </xf>
    <xf numFmtId="0" fontId="25" fillId="0" borderId="0" xfId="8" applyFont="1" applyAlignment="1">
      <alignment horizontal="left" vertical="center" wrapText="1"/>
    </xf>
    <xf numFmtId="0" fontId="25" fillId="0" borderId="1" xfId="8" applyFont="1" applyBorder="1" applyAlignment="1">
      <alignment horizontal="left" vertical="center"/>
    </xf>
    <xf numFmtId="0" fontId="50" fillId="0" borderId="0" xfId="8" applyFont="1" applyAlignment="1">
      <alignment horizontal="center" vertical="center"/>
    </xf>
    <xf numFmtId="0" fontId="50" fillId="0" borderId="17" xfId="8" applyFont="1" applyBorder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49" fillId="0" borderId="0" xfId="10" applyFont="1" applyAlignment="1">
      <alignment horizontal="left" vertical="center" wrapText="1"/>
    </xf>
    <xf numFmtId="0" fontId="25" fillId="0" borderId="1" xfId="10" applyFont="1" applyBorder="1" applyAlignment="1">
      <alignment horizontal="left" vertical="center"/>
    </xf>
    <xf numFmtId="0" fontId="54" fillId="0" borderId="1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58" fillId="0" borderId="1" xfId="15" applyFont="1" applyBorder="1" applyAlignment="1">
      <alignment horizontal="left" wrapText="1"/>
    </xf>
    <xf numFmtId="0" fontId="52" fillId="0" borderId="12" xfId="15" applyFont="1" applyBorder="1" applyAlignment="1">
      <alignment horizontal="center" vertical="center"/>
    </xf>
    <xf numFmtId="0" fontId="52" fillId="0" borderId="17" xfId="15" applyFont="1" applyBorder="1" applyAlignment="1">
      <alignment horizontal="center" vertical="center"/>
    </xf>
    <xf numFmtId="0" fontId="52" fillId="0" borderId="10" xfId="15" applyFont="1" applyBorder="1" applyAlignment="1">
      <alignment horizontal="center" vertical="center"/>
    </xf>
    <xf numFmtId="0" fontId="52" fillId="0" borderId="13" xfId="15" applyFont="1" applyBorder="1" applyAlignment="1">
      <alignment horizontal="center" vertical="center"/>
    </xf>
    <xf numFmtId="0" fontId="52" fillId="0" borderId="1" xfId="15" applyFont="1" applyBorder="1" applyAlignment="1">
      <alignment horizontal="center" vertical="center"/>
    </xf>
    <xf numFmtId="0" fontId="52" fillId="0" borderId="9" xfId="15" applyFont="1" applyBorder="1" applyAlignment="1">
      <alignment horizontal="center" vertical="center"/>
    </xf>
    <xf numFmtId="0" fontId="18" fillId="0" borderId="3" xfId="5" applyFont="1" applyBorder="1" applyAlignment="1">
      <alignment horizontal="center"/>
    </xf>
    <xf numFmtId="0" fontId="12" fillId="0" borderId="3" xfId="5" applyFont="1" applyBorder="1" applyAlignment="1">
      <alignment horizontal="center"/>
    </xf>
    <xf numFmtId="14" fontId="12" fillId="0" borderId="3" xfId="5" applyNumberFormat="1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22" fillId="0" borderId="0" xfId="0" applyFont="1" applyAlignment="1">
      <alignment horizontal="center"/>
    </xf>
    <xf numFmtId="0" fontId="12" fillId="0" borderId="1" xfId="4" applyFont="1" applyBorder="1" applyAlignment="1">
      <alignment horizontal="left" wrapText="1"/>
    </xf>
    <xf numFmtId="0" fontId="12" fillId="0" borderId="1" xfId="6" applyFont="1" applyBorder="1" applyAlignment="1">
      <alignment horizontal="left"/>
    </xf>
    <xf numFmtId="0" fontId="12" fillId="12" borderId="52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right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18">
    <cellStyle name="Normal_B7087BudgetRev1A10(2).02.00" xfId="3" xr:uid="{00000000-0005-0000-0000-000000000000}"/>
    <cellStyle name="Обычный" xfId="0" builtinId="0"/>
    <cellStyle name="Обычный 10 2" xfId="8" xr:uid="{4740CDEC-7CFC-42D0-9AF3-FA84C0DDDCB7}"/>
    <cellStyle name="Обычный 11" xfId="10" xr:uid="{C48ABFC4-0E50-46EA-8E32-17BFB96EC4E8}"/>
    <cellStyle name="Обычный 2" xfId="1" xr:uid="{00000000-0005-0000-0000-000002000000}"/>
    <cellStyle name="Обычный 2 2 2 2 3 2" xfId="12" xr:uid="{39046D32-CD79-494F-8F47-EC310FEEAAEE}"/>
    <cellStyle name="Обычный 2 5" xfId="4" xr:uid="{73C73487-53D7-44E5-97E8-DC251C13DAF9}"/>
    <cellStyle name="Обычный 9" xfId="13" xr:uid="{86C9BE02-1464-4CEB-A702-7F91C9347C86}"/>
    <cellStyle name="Обычный_3_31" xfId="6" xr:uid="{26559DC3-D0EE-4871-A846-0250DA647988}"/>
    <cellStyle name="Обычный_АРКС теплосеть между точками 21 и 22 КС-2-3 №1 по протоколу 2" xfId="16" xr:uid="{1A846E9C-3DA5-40C8-8E07-900CA5EF64C6}"/>
    <cellStyle name="Обычный_Билибинская Атомная Станция СТН - СМР1этап+команд+транспорт КС-2, КС-3" xfId="7" xr:uid="{876AD824-0AF4-4AE3-86DB-747A0FF3FEFA}"/>
    <cellStyle name="Обычный_КС-2,КС-3" xfId="5" xr:uid="{4DCE1B89-982C-489A-AAB4-3BDB71D3111C}"/>
    <cellStyle name="Обычный_КС-3_Крюково.06.09" xfId="11" xr:uid="{7BB94CC3-A9AE-4DF0-9784-FDC2529642AC}"/>
    <cellStyle name="Обычный_КС-3_Крюково.xls1" xfId="14" xr:uid="{CD478489-6B64-4B42-92A0-3EED06F69421}"/>
    <cellStyle name="Обычный_КС-3-март 2010     04-6907-2" xfId="15" xr:uid="{75DF71FE-3F7A-4D90-AFA8-FF9AACAB0A84}"/>
    <cellStyle name="Финансовый" xfId="2" builtinId="3"/>
    <cellStyle name="Финансовый 2 3" xfId="9" xr:uid="{D074FB09-7DB6-4427-B352-7FE29CAF7228}"/>
    <cellStyle name="Финансовый 3" xfId="17" xr:uid="{48E30C6D-8D2F-4029-8289-8DB9D5A22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L235"/>
  <sheetViews>
    <sheetView tabSelected="1" view="pageBreakPreview" topLeftCell="A122" zoomScale="90" zoomScaleNormal="115" zoomScaleSheetLayoutView="90" workbookViewId="0">
      <selection activeCell="H128" sqref="H128"/>
    </sheetView>
  </sheetViews>
  <sheetFormatPr defaultColWidth="8.85546875" defaultRowHeight="16.5" outlineLevelRow="2" x14ac:dyDescent="0.3"/>
  <cols>
    <col min="1" max="1" width="11.7109375" style="23" customWidth="1"/>
    <col min="2" max="2" width="61.140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1" width="12.5703125" style="23" customWidth="1"/>
    <col min="12" max="12" width="17.85546875" style="17" customWidth="1"/>
    <col min="13" max="16384" width="8.85546875" style="17"/>
  </cols>
  <sheetData>
    <row r="2" spans="1:12" x14ac:dyDescent="0.3">
      <c r="A2" s="500" t="s">
        <v>509</v>
      </c>
      <c r="B2" s="500"/>
      <c r="C2" s="500"/>
      <c r="D2" s="500"/>
      <c r="E2" s="500"/>
      <c r="F2" s="500"/>
      <c r="G2" s="500"/>
      <c r="H2" s="500"/>
      <c r="I2" s="500"/>
      <c r="J2" s="500"/>
    </row>
    <row r="4" spans="1:12" x14ac:dyDescent="0.3">
      <c r="J4" s="364" t="s">
        <v>0</v>
      </c>
      <c r="K4" s="364"/>
    </row>
    <row r="5" spans="1:12" x14ac:dyDescent="0.3">
      <c r="A5" s="365"/>
      <c r="I5" s="366"/>
      <c r="J5" s="364" t="s">
        <v>1</v>
      </c>
      <c r="K5" s="364"/>
    </row>
    <row r="6" spans="1:12" x14ac:dyDescent="0.3">
      <c r="A6" s="365"/>
      <c r="I6" s="366"/>
      <c r="J6" s="364" t="s">
        <v>2</v>
      </c>
      <c r="K6" s="364"/>
    </row>
    <row r="7" spans="1:12" x14ac:dyDescent="0.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3">
      <c r="A8" s="501" t="s">
        <v>3</v>
      </c>
      <c r="B8" s="501"/>
      <c r="C8" s="501"/>
      <c r="D8" s="501"/>
      <c r="E8" s="501"/>
      <c r="F8" s="501"/>
      <c r="G8" s="501"/>
      <c r="H8" s="501"/>
      <c r="I8" s="501"/>
      <c r="J8" s="501"/>
      <c r="K8" s="26"/>
      <c r="L8" s="26"/>
    </row>
    <row r="9" spans="1:12" s="23" customFormat="1" ht="17.25" thickBot="1" x14ac:dyDescent="0.35"/>
    <row r="10" spans="1:12" s="16" customFormat="1" ht="13.5" x14ac:dyDescent="0.25">
      <c r="A10" s="509" t="s">
        <v>4</v>
      </c>
      <c r="B10" s="503" t="s">
        <v>5</v>
      </c>
      <c r="C10" s="503" t="s">
        <v>6</v>
      </c>
      <c r="D10" s="503" t="s">
        <v>7</v>
      </c>
      <c r="E10" s="503" t="s">
        <v>8</v>
      </c>
      <c r="F10" s="503"/>
      <c r="G10" s="504" t="s">
        <v>9</v>
      </c>
      <c r="H10" s="504"/>
      <c r="I10" s="505" t="s">
        <v>10</v>
      </c>
      <c r="J10" s="507" t="s">
        <v>507</v>
      </c>
      <c r="K10" s="499" t="s">
        <v>11</v>
      </c>
    </row>
    <row r="11" spans="1:12" s="16" customFormat="1" ht="13.5" x14ac:dyDescent="0.25">
      <c r="A11" s="510"/>
      <c r="B11" s="511"/>
      <c r="C11" s="511"/>
      <c r="D11" s="511"/>
      <c r="E11" s="355" t="s">
        <v>12</v>
      </c>
      <c r="F11" s="355" t="s">
        <v>13</v>
      </c>
      <c r="G11" s="355" t="s">
        <v>14</v>
      </c>
      <c r="H11" s="355" t="s">
        <v>13</v>
      </c>
      <c r="I11" s="506"/>
      <c r="J11" s="508"/>
      <c r="K11" s="499"/>
    </row>
    <row r="12" spans="1:12" s="23" customFormat="1" x14ac:dyDescent="0.3">
      <c r="A12" s="362"/>
      <c r="B12" s="20"/>
      <c r="C12" s="20"/>
      <c r="D12" s="20"/>
      <c r="E12" s="20"/>
      <c r="F12" s="20"/>
      <c r="G12" s="20"/>
      <c r="H12" s="20"/>
      <c r="I12" s="28"/>
      <c r="J12" s="367"/>
      <c r="K12" s="368"/>
    </row>
    <row r="13" spans="1:12" s="23" customFormat="1" x14ac:dyDescent="0.3">
      <c r="A13" s="362"/>
      <c r="B13" s="20"/>
      <c r="C13" s="20"/>
      <c r="D13" s="20"/>
      <c r="E13" s="20"/>
      <c r="F13" s="20"/>
      <c r="G13" s="20"/>
      <c r="H13" s="20"/>
      <c r="I13" s="28"/>
      <c r="J13" s="367"/>
      <c r="K13" s="368"/>
    </row>
    <row r="14" spans="1:12" x14ac:dyDescent="0.3">
      <c r="A14" s="369">
        <v>1</v>
      </c>
      <c r="B14" s="370" t="s">
        <v>15</v>
      </c>
      <c r="C14" s="371"/>
      <c r="D14" s="372"/>
      <c r="E14" s="373"/>
      <c r="F14" s="371">
        <f>F15+F30+F47+F63</f>
        <v>17156363.789999999</v>
      </c>
      <c r="G14" s="371"/>
      <c r="H14" s="371">
        <f>H15+H30+H47+H63</f>
        <v>5776391.5999999996</v>
      </c>
      <c r="I14" s="374">
        <f>I15+I30+I47+I63</f>
        <v>22932755.390000001</v>
      </c>
      <c r="J14" s="375"/>
      <c r="K14" s="368"/>
    </row>
    <row r="15" spans="1:12" s="18" customFormat="1" ht="12.75" outlineLevel="1" x14ac:dyDescent="0.2">
      <c r="A15" s="376" t="s">
        <v>16</v>
      </c>
      <c r="B15" s="377" t="s">
        <v>17</v>
      </c>
      <c r="C15" s="378"/>
      <c r="D15" s="378"/>
      <c r="E15" s="378"/>
      <c r="F15" s="379">
        <f>SUM(F17:F29)</f>
        <v>2881699.59</v>
      </c>
      <c r="G15" s="380"/>
      <c r="H15" s="379">
        <f>SUM(H17:H29)</f>
        <v>1082928.3999999999</v>
      </c>
      <c r="I15" s="381">
        <f>SUM(I17:I29)</f>
        <v>3964627.9900000007</v>
      </c>
      <c r="J15" s="382"/>
      <c r="K15" s="368"/>
      <c r="L15" s="29"/>
    </row>
    <row r="16" spans="1:12" s="18" customFormat="1" ht="12.75" outlineLevel="2" x14ac:dyDescent="0.2">
      <c r="A16" s="383"/>
      <c r="B16" s="384" t="s">
        <v>18</v>
      </c>
      <c r="C16" s="355"/>
      <c r="D16" s="355"/>
      <c r="E16" s="355"/>
      <c r="F16" s="355"/>
      <c r="G16" s="355"/>
      <c r="H16" s="355"/>
      <c r="I16" s="357"/>
      <c r="J16" s="363"/>
      <c r="K16" s="385"/>
      <c r="L16" s="29"/>
    </row>
    <row r="17" spans="1:12" s="18" customFormat="1" ht="12.75" outlineLevel="2" x14ac:dyDescent="0.2">
      <c r="A17" s="386" t="s">
        <v>19</v>
      </c>
      <c r="B17" s="387" t="s">
        <v>20</v>
      </c>
      <c r="C17" s="356" t="s">
        <v>21</v>
      </c>
      <c r="D17" s="355">
        <v>59.98</v>
      </c>
      <c r="E17" s="388">
        <v>14940</v>
      </c>
      <c r="F17" s="388">
        <f>E17*D17</f>
        <v>896101.2</v>
      </c>
      <c r="G17" s="389">
        <v>0</v>
      </c>
      <c r="H17" s="389">
        <v>0</v>
      </c>
      <c r="I17" s="390">
        <f t="shared" ref="I17:I29" si="0">F17+H17</f>
        <v>896101.2</v>
      </c>
      <c r="J17" s="363"/>
      <c r="K17" s="385"/>
      <c r="L17" s="29"/>
    </row>
    <row r="18" spans="1:12" s="18" customFormat="1" ht="12.75" outlineLevel="2" x14ac:dyDescent="0.2">
      <c r="A18" s="386" t="s">
        <v>299</v>
      </c>
      <c r="B18" s="391" t="s">
        <v>23</v>
      </c>
      <c r="C18" s="356" t="s">
        <v>21</v>
      </c>
      <c r="D18" s="355">
        <v>112.87</v>
      </c>
      <c r="E18" s="355">
        <v>800</v>
      </c>
      <c r="F18" s="388">
        <f>E18*D18</f>
        <v>90296</v>
      </c>
      <c r="G18" s="389">
        <v>0</v>
      </c>
      <c r="H18" s="389">
        <v>0</v>
      </c>
      <c r="I18" s="390">
        <f t="shared" si="0"/>
        <v>90296</v>
      </c>
      <c r="J18" s="363"/>
      <c r="K18" s="385"/>
      <c r="L18" s="29"/>
    </row>
    <row r="19" spans="1:12" s="18" customFormat="1" ht="13.5" customHeight="1" outlineLevel="2" x14ac:dyDescent="0.2">
      <c r="A19" s="386"/>
      <c r="B19" s="384" t="s">
        <v>24</v>
      </c>
      <c r="C19" s="356"/>
      <c r="D19" s="355"/>
      <c r="E19" s="355"/>
      <c r="F19" s="388"/>
      <c r="G19" s="355"/>
      <c r="H19" s="355"/>
      <c r="I19" s="390">
        <f t="shared" si="0"/>
        <v>0</v>
      </c>
      <c r="J19" s="363"/>
      <c r="K19" s="385"/>
      <c r="L19" s="29"/>
    </row>
    <row r="20" spans="1:12" s="18" customFormat="1" ht="12.75" outlineLevel="2" x14ac:dyDescent="0.2">
      <c r="A20" s="386" t="s">
        <v>22</v>
      </c>
      <c r="B20" s="387" t="s">
        <v>26</v>
      </c>
      <c r="C20" s="356" t="s">
        <v>21</v>
      </c>
      <c r="D20" s="355">
        <v>103</v>
      </c>
      <c r="E20" s="388">
        <v>2319.84</v>
      </c>
      <c r="F20" s="388">
        <f>E20*D20</f>
        <v>238943.52000000002</v>
      </c>
      <c r="G20" s="355">
        <v>5300</v>
      </c>
      <c r="H20" s="388">
        <f t="shared" ref="H20:H29" si="1">G20*D20</f>
        <v>545900</v>
      </c>
      <c r="I20" s="390">
        <f t="shared" si="0"/>
        <v>784843.52</v>
      </c>
      <c r="J20" s="363"/>
      <c r="K20" s="385"/>
      <c r="L20" s="29"/>
    </row>
    <row r="21" spans="1:12" s="18" customFormat="1" ht="12.75" outlineLevel="2" x14ac:dyDescent="0.2">
      <c r="A21" s="386" t="s">
        <v>300</v>
      </c>
      <c r="B21" s="387" t="s">
        <v>28</v>
      </c>
      <c r="C21" s="356" t="s">
        <v>21</v>
      </c>
      <c r="D21" s="355">
        <v>60</v>
      </c>
      <c r="E21" s="388">
        <v>2154.2399999999998</v>
      </c>
      <c r="F21" s="388">
        <f>E21*D21</f>
        <v>129254.39999999999</v>
      </c>
      <c r="G21" s="355">
        <v>2932</v>
      </c>
      <c r="H21" s="388">
        <f t="shared" si="1"/>
        <v>175920</v>
      </c>
      <c r="I21" s="390">
        <f t="shared" si="0"/>
        <v>305174.40000000002</v>
      </c>
      <c r="J21" s="363"/>
      <c r="K21" s="385"/>
      <c r="L21" s="29"/>
    </row>
    <row r="22" spans="1:12" s="18" customFormat="1" ht="12.75" outlineLevel="2" x14ac:dyDescent="0.2">
      <c r="A22" s="386" t="s">
        <v>25</v>
      </c>
      <c r="B22" s="387" t="s">
        <v>30</v>
      </c>
      <c r="C22" s="356" t="s">
        <v>31</v>
      </c>
      <c r="D22" s="355">
        <v>366</v>
      </c>
      <c r="E22" s="355">
        <v>220.3</v>
      </c>
      <c r="F22" s="388">
        <f>E22*D22</f>
        <v>80629.8</v>
      </c>
      <c r="G22" s="355">
        <v>202.4</v>
      </c>
      <c r="H22" s="388">
        <f t="shared" si="1"/>
        <v>74078.400000000009</v>
      </c>
      <c r="I22" s="390">
        <f t="shared" si="0"/>
        <v>154708.20000000001</v>
      </c>
      <c r="J22" s="363"/>
      <c r="K22" s="385"/>
      <c r="L22" s="29"/>
    </row>
    <row r="23" spans="1:12" s="18" customFormat="1" ht="12.75" outlineLevel="2" x14ac:dyDescent="0.2">
      <c r="A23" s="386"/>
      <c r="B23" s="384" t="s">
        <v>32</v>
      </c>
      <c r="C23" s="355"/>
      <c r="D23" s="355"/>
      <c r="E23" s="355"/>
      <c r="F23" s="388"/>
      <c r="G23" s="355"/>
      <c r="H23" s="388"/>
      <c r="I23" s="390">
        <f t="shared" si="0"/>
        <v>0</v>
      </c>
      <c r="J23" s="363"/>
      <c r="K23" s="385"/>
      <c r="L23" s="29"/>
    </row>
    <row r="24" spans="1:12" s="18" customFormat="1" ht="38.25" outlineLevel="2" x14ac:dyDescent="0.2">
      <c r="A24" s="386" t="s">
        <v>301</v>
      </c>
      <c r="B24" s="392" t="s">
        <v>34</v>
      </c>
      <c r="C24" s="356" t="s">
        <v>35</v>
      </c>
      <c r="D24" s="355">
        <v>82.49</v>
      </c>
      <c r="E24" s="388">
        <v>1903</v>
      </c>
      <c r="F24" s="388">
        <f t="shared" ref="F24:F29" si="2">E24*D24</f>
        <v>156978.47</v>
      </c>
      <c r="G24" s="388">
        <v>0</v>
      </c>
      <c r="H24" s="388">
        <f t="shared" si="1"/>
        <v>0</v>
      </c>
      <c r="I24" s="390">
        <f t="shared" si="0"/>
        <v>156978.47</v>
      </c>
      <c r="J24" s="363" t="s">
        <v>508</v>
      </c>
      <c r="K24" s="385"/>
      <c r="L24" s="29"/>
    </row>
    <row r="25" spans="1:12" s="18" customFormat="1" ht="25.5" outlineLevel="2" x14ac:dyDescent="0.2">
      <c r="A25" s="386" t="s">
        <v>27</v>
      </c>
      <c r="B25" s="387" t="s">
        <v>37</v>
      </c>
      <c r="C25" s="356" t="s">
        <v>35</v>
      </c>
      <c r="D25" s="355">
        <v>82.49</v>
      </c>
      <c r="E25" s="388">
        <v>5040</v>
      </c>
      <c r="F25" s="388">
        <f t="shared" si="2"/>
        <v>415749.6</v>
      </c>
      <c r="G25" s="388">
        <v>0</v>
      </c>
      <c r="H25" s="388">
        <f t="shared" ref="H25:H26" si="3">G25*D25</f>
        <v>0</v>
      </c>
      <c r="I25" s="390">
        <f t="shared" si="0"/>
        <v>415749.6</v>
      </c>
      <c r="J25" s="363" t="s">
        <v>508</v>
      </c>
      <c r="K25" s="385"/>
      <c r="L25" s="29"/>
    </row>
    <row r="26" spans="1:12" s="18" customFormat="1" ht="25.5" outlineLevel="2" x14ac:dyDescent="0.2">
      <c r="A26" s="386" t="s">
        <v>302</v>
      </c>
      <c r="B26" s="393" t="s">
        <v>38</v>
      </c>
      <c r="C26" s="356" t="s">
        <v>35</v>
      </c>
      <c r="D26" s="355">
        <v>82.49</v>
      </c>
      <c r="E26" s="388">
        <v>5040</v>
      </c>
      <c r="F26" s="388">
        <f t="shared" si="2"/>
        <v>415749.6</v>
      </c>
      <c r="G26" s="388">
        <v>0</v>
      </c>
      <c r="H26" s="388">
        <f t="shared" si="3"/>
        <v>0</v>
      </c>
      <c r="I26" s="390">
        <f t="shared" si="0"/>
        <v>415749.6</v>
      </c>
      <c r="J26" s="363" t="s">
        <v>508</v>
      </c>
      <c r="K26" s="385"/>
      <c r="L26" s="29"/>
    </row>
    <row r="27" spans="1:12" s="18" customFormat="1" ht="25.5" outlineLevel="2" x14ac:dyDescent="0.2">
      <c r="A27" s="386" t="s">
        <v>29</v>
      </c>
      <c r="B27" s="387" t="s">
        <v>39</v>
      </c>
      <c r="C27" s="356" t="s">
        <v>40</v>
      </c>
      <c r="D27" s="355">
        <v>1</v>
      </c>
      <c r="E27" s="388">
        <v>96000</v>
      </c>
      <c r="F27" s="388">
        <f t="shared" si="2"/>
        <v>96000</v>
      </c>
      <c r="G27" s="388">
        <v>0</v>
      </c>
      <c r="H27" s="388">
        <f t="shared" si="1"/>
        <v>0</v>
      </c>
      <c r="I27" s="390">
        <f t="shared" si="0"/>
        <v>96000</v>
      </c>
      <c r="J27" s="363" t="s">
        <v>508</v>
      </c>
      <c r="K27" s="385"/>
      <c r="L27" s="29"/>
    </row>
    <row r="28" spans="1:12" s="18" customFormat="1" ht="25.5" outlineLevel="2" x14ac:dyDescent="0.2">
      <c r="A28" s="386" t="s">
        <v>33</v>
      </c>
      <c r="B28" s="387" t="s">
        <v>41</v>
      </c>
      <c r="C28" s="356" t="s">
        <v>40</v>
      </c>
      <c r="D28" s="355">
        <v>68</v>
      </c>
      <c r="E28" s="388">
        <v>1264</v>
      </c>
      <c r="F28" s="388">
        <f t="shared" si="2"/>
        <v>85952</v>
      </c>
      <c r="G28" s="355">
        <v>130</v>
      </c>
      <c r="H28" s="388">
        <f t="shared" si="1"/>
        <v>8840</v>
      </c>
      <c r="I28" s="390">
        <f t="shared" si="0"/>
        <v>94792</v>
      </c>
      <c r="J28" s="363"/>
      <c r="K28" s="385"/>
      <c r="L28" s="29"/>
    </row>
    <row r="29" spans="1:12" s="18" customFormat="1" ht="25.5" outlineLevel="2" x14ac:dyDescent="0.2">
      <c r="A29" s="386" t="s">
        <v>36</v>
      </c>
      <c r="B29" s="387" t="s">
        <v>42</v>
      </c>
      <c r="C29" s="356" t="s">
        <v>35</v>
      </c>
      <c r="D29" s="355">
        <v>165</v>
      </c>
      <c r="E29" s="388">
        <v>1673</v>
      </c>
      <c r="F29" s="388">
        <f t="shared" si="2"/>
        <v>276045</v>
      </c>
      <c r="G29" s="388">
        <v>1686</v>
      </c>
      <c r="H29" s="388">
        <f t="shared" si="1"/>
        <v>278190</v>
      </c>
      <c r="I29" s="390">
        <f t="shared" si="0"/>
        <v>554235</v>
      </c>
      <c r="J29" s="363"/>
      <c r="K29" s="385"/>
      <c r="L29" s="29"/>
    </row>
    <row r="30" spans="1:12" s="18" customFormat="1" ht="12.75" outlineLevel="1" x14ac:dyDescent="0.2">
      <c r="A30" s="376" t="s">
        <v>43</v>
      </c>
      <c r="B30" s="377" t="s">
        <v>44</v>
      </c>
      <c r="C30" s="378"/>
      <c r="D30" s="378"/>
      <c r="E30" s="378"/>
      <c r="F30" s="379">
        <f>SUM(F31:F46)</f>
        <v>4306564.0699999994</v>
      </c>
      <c r="G30" s="380"/>
      <c r="H30" s="379">
        <f>SUM(H31:H46)</f>
        <v>1352342.8</v>
      </c>
      <c r="I30" s="381">
        <f>SUM(I31:I46)</f>
        <v>5658906.8700000001</v>
      </c>
      <c r="J30" s="394"/>
      <c r="K30" s="385"/>
      <c r="L30" s="29"/>
    </row>
    <row r="31" spans="1:12" s="18" customFormat="1" ht="12.75" outlineLevel="2" x14ac:dyDescent="0.2">
      <c r="A31" s="383"/>
      <c r="B31" s="384" t="s">
        <v>18</v>
      </c>
      <c r="C31" s="355"/>
      <c r="D31" s="355"/>
      <c r="E31" s="355"/>
      <c r="F31" s="355"/>
      <c r="G31" s="355"/>
      <c r="H31" s="355"/>
      <c r="I31" s="357"/>
      <c r="J31" s="363"/>
      <c r="K31" s="385"/>
      <c r="L31" s="29"/>
    </row>
    <row r="32" spans="1:12" s="18" customFormat="1" ht="12.75" outlineLevel="2" x14ac:dyDescent="0.2">
      <c r="A32" s="386" t="s">
        <v>45</v>
      </c>
      <c r="B32" s="387" t="s">
        <v>20</v>
      </c>
      <c r="C32" s="356" t="s">
        <v>21</v>
      </c>
      <c r="D32" s="355">
        <v>101.08</v>
      </c>
      <c r="E32" s="388">
        <v>14940</v>
      </c>
      <c r="F32" s="388">
        <f>E32*D32</f>
        <v>1510135.2</v>
      </c>
      <c r="G32" s="388">
        <v>0</v>
      </c>
      <c r="H32" s="388">
        <f t="shared" ref="H32:H33" si="4">G32*D32</f>
        <v>0</v>
      </c>
      <c r="I32" s="390">
        <f>F32+H32</f>
        <v>1510135.2</v>
      </c>
      <c r="J32" s="363"/>
      <c r="K32" s="385">
        <v>96.62</v>
      </c>
      <c r="L32" s="29"/>
    </row>
    <row r="33" spans="1:12" s="18" customFormat="1" ht="12.75" outlineLevel="2" x14ac:dyDescent="0.2">
      <c r="A33" s="386" t="s">
        <v>303</v>
      </c>
      <c r="B33" s="387" t="s">
        <v>23</v>
      </c>
      <c r="C33" s="356" t="s">
        <v>21</v>
      </c>
      <c r="D33" s="355">
        <v>149.9</v>
      </c>
      <c r="E33" s="355">
        <v>800</v>
      </c>
      <c r="F33" s="388">
        <f t="shared" ref="F33:F46" si="5">E33*D33</f>
        <v>119920</v>
      </c>
      <c r="G33" s="388">
        <v>0</v>
      </c>
      <c r="H33" s="388">
        <f t="shared" si="4"/>
        <v>0</v>
      </c>
      <c r="I33" s="390">
        <f t="shared" ref="I33:I46" si="6">F33+H33</f>
        <v>119920</v>
      </c>
      <c r="J33" s="363"/>
      <c r="K33" s="385">
        <v>107.36</v>
      </c>
      <c r="L33" s="29"/>
    </row>
    <row r="34" spans="1:12" s="18" customFormat="1" ht="12.75" customHeight="1" outlineLevel="2" x14ac:dyDescent="0.2">
      <c r="A34" s="386"/>
      <c r="B34" s="384" t="s">
        <v>24</v>
      </c>
      <c r="C34" s="395"/>
      <c r="D34" s="396"/>
      <c r="E34" s="396"/>
      <c r="F34" s="388"/>
      <c r="G34" s="397"/>
      <c r="H34" s="388"/>
      <c r="I34" s="390"/>
      <c r="J34" s="363"/>
      <c r="K34" s="385"/>
      <c r="L34" s="29"/>
    </row>
    <row r="35" spans="1:12" s="18" customFormat="1" ht="12.75" outlineLevel="2" x14ac:dyDescent="0.2">
      <c r="A35" s="386" t="s">
        <v>46</v>
      </c>
      <c r="B35" s="387" t="s">
        <v>26</v>
      </c>
      <c r="C35" s="356" t="s">
        <v>21</v>
      </c>
      <c r="D35" s="355">
        <v>140.6</v>
      </c>
      <c r="E35" s="388">
        <v>2319.84</v>
      </c>
      <c r="F35" s="388">
        <f t="shared" si="5"/>
        <v>326169.50400000002</v>
      </c>
      <c r="G35" s="397">
        <v>5300</v>
      </c>
      <c r="H35" s="388">
        <f t="shared" ref="H35:H46" si="7">G35*D35</f>
        <v>745180</v>
      </c>
      <c r="I35" s="390">
        <f t="shared" si="6"/>
        <v>1071349.504</v>
      </c>
      <c r="J35" s="363"/>
      <c r="K35" s="385"/>
      <c r="L35" s="29"/>
    </row>
    <row r="36" spans="1:12" s="18" customFormat="1" ht="12.75" outlineLevel="2" x14ac:dyDescent="0.2">
      <c r="A36" s="386" t="s">
        <v>304</v>
      </c>
      <c r="B36" s="387" t="s">
        <v>28</v>
      </c>
      <c r="C36" s="356" t="s">
        <v>21</v>
      </c>
      <c r="D36" s="355">
        <v>78.900000000000006</v>
      </c>
      <c r="E36" s="388">
        <v>2154.2399999999998</v>
      </c>
      <c r="F36" s="388">
        <f t="shared" si="5"/>
        <v>169969.53599999999</v>
      </c>
      <c r="G36" s="355">
        <v>2932</v>
      </c>
      <c r="H36" s="388">
        <f t="shared" si="7"/>
        <v>231334.80000000002</v>
      </c>
      <c r="I36" s="390">
        <f t="shared" si="6"/>
        <v>401304.33600000001</v>
      </c>
      <c r="J36" s="363"/>
      <c r="K36" s="385"/>
      <c r="L36" s="29"/>
    </row>
    <row r="37" spans="1:12" s="18" customFormat="1" ht="12.75" outlineLevel="2" x14ac:dyDescent="0.2">
      <c r="A37" s="386" t="s">
        <v>47</v>
      </c>
      <c r="B37" s="387" t="s">
        <v>30</v>
      </c>
      <c r="C37" s="356" t="s">
        <v>31</v>
      </c>
      <c r="D37" s="355">
        <v>366</v>
      </c>
      <c r="E37" s="355">
        <v>220</v>
      </c>
      <c r="F37" s="388">
        <f t="shared" si="5"/>
        <v>80520</v>
      </c>
      <c r="G37" s="355">
        <v>202</v>
      </c>
      <c r="H37" s="388">
        <f t="shared" si="7"/>
        <v>73932</v>
      </c>
      <c r="I37" s="390">
        <f t="shared" si="6"/>
        <v>154452</v>
      </c>
      <c r="J37" s="363"/>
      <c r="K37" s="385"/>
      <c r="L37" s="29"/>
    </row>
    <row r="38" spans="1:12" s="18" customFormat="1" ht="12.75" outlineLevel="2" x14ac:dyDescent="0.2">
      <c r="A38" s="386"/>
      <c r="B38" s="384" t="s">
        <v>50</v>
      </c>
      <c r="C38" s="355"/>
      <c r="D38" s="355"/>
      <c r="E38" s="355"/>
      <c r="F38" s="388"/>
      <c r="G38" s="355"/>
      <c r="H38" s="388"/>
      <c r="I38" s="390"/>
      <c r="J38" s="363"/>
      <c r="K38" s="385"/>
      <c r="L38" s="29"/>
    </row>
    <row r="39" spans="1:12" s="18" customFormat="1" ht="38.25" outlineLevel="2" x14ac:dyDescent="0.2">
      <c r="A39" s="386" t="s">
        <v>305</v>
      </c>
      <c r="B39" s="387" t="s">
        <v>52</v>
      </c>
      <c r="C39" s="356" t="s">
        <v>35</v>
      </c>
      <c r="D39" s="355">
        <v>109.55</v>
      </c>
      <c r="E39" s="388">
        <v>1903</v>
      </c>
      <c r="F39" s="388">
        <f t="shared" si="5"/>
        <v>208473.65</v>
      </c>
      <c r="G39" s="388">
        <v>0</v>
      </c>
      <c r="H39" s="388">
        <f t="shared" ref="H39" si="8">G39*D39</f>
        <v>0</v>
      </c>
      <c r="I39" s="390">
        <f t="shared" si="6"/>
        <v>208473.65</v>
      </c>
      <c r="J39" s="363" t="s">
        <v>508</v>
      </c>
      <c r="K39" s="385"/>
      <c r="L39" s="29"/>
    </row>
    <row r="40" spans="1:12" s="18" customFormat="1" ht="25.5" outlineLevel="2" x14ac:dyDescent="0.2">
      <c r="A40" s="386" t="s">
        <v>48</v>
      </c>
      <c r="B40" s="387" t="s">
        <v>54</v>
      </c>
      <c r="C40" s="356" t="s">
        <v>40</v>
      </c>
      <c r="D40" s="355">
        <v>152</v>
      </c>
      <c r="E40" s="355">
        <v>977.23</v>
      </c>
      <c r="F40" s="388">
        <f t="shared" si="5"/>
        <v>148538.96</v>
      </c>
      <c r="G40" s="355">
        <v>85</v>
      </c>
      <c r="H40" s="388">
        <f t="shared" si="7"/>
        <v>12920</v>
      </c>
      <c r="I40" s="390">
        <f t="shared" si="6"/>
        <v>161458.96</v>
      </c>
      <c r="J40" s="363"/>
      <c r="K40" s="385"/>
      <c r="L40" s="29"/>
    </row>
    <row r="41" spans="1:12" s="18" customFormat="1" ht="25.5" outlineLevel="2" x14ac:dyDescent="0.2">
      <c r="A41" s="386" t="s">
        <v>306</v>
      </c>
      <c r="B41" s="387" t="s">
        <v>37</v>
      </c>
      <c r="C41" s="356" t="s">
        <v>35</v>
      </c>
      <c r="D41" s="355">
        <v>109.55</v>
      </c>
      <c r="E41" s="388">
        <v>5040</v>
      </c>
      <c r="F41" s="388">
        <f t="shared" si="5"/>
        <v>552132</v>
      </c>
      <c r="G41" s="388">
        <v>0</v>
      </c>
      <c r="H41" s="388">
        <f t="shared" si="7"/>
        <v>0</v>
      </c>
      <c r="I41" s="390">
        <f t="shared" si="6"/>
        <v>552132</v>
      </c>
      <c r="J41" s="363" t="s">
        <v>508</v>
      </c>
      <c r="K41" s="385"/>
      <c r="L41" s="29"/>
    </row>
    <row r="42" spans="1:12" s="18" customFormat="1" ht="25.5" outlineLevel="2" x14ac:dyDescent="0.2">
      <c r="A42" s="386" t="s">
        <v>49</v>
      </c>
      <c r="B42" s="387" t="s">
        <v>38</v>
      </c>
      <c r="C42" s="356" t="s">
        <v>35</v>
      </c>
      <c r="D42" s="355">
        <v>109.55</v>
      </c>
      <c r="E42" s="388">
        <v>5040</v>
      </c>
      <c r="F42" s="388">
        <f t="shared" si="5"/>
        <v>552132</v>
      </c>
      <c r="G42" s="388">
        <v>0</v>
      </c>
      <c r="H42" s="388">
        <f t="shared" si="7"/>
        <v>0</v>
      </c>
      <c r="I42" s="390">
        <f t="shared" si="6"/>
        <v>552132</v>
      </c>
      <c r="J42" s="363" t="s">
        <v>508</v>
      </c>
      <c r="K42" s="385"/>
      <c r="L42" s="29"/>
    </row>
    <row r="43" spans="1:12" s="18" customFormat="1" ht="25.5" outlineLevel="2" x14ac:dyDescent="0.2">
      <c r="A43" s="386" t="s">
        <v>51</v>
      </c>
      <c r="B43" s="387" t="s">
        <v>57</v>
      </c>
      <c r="C43" s="356" t="s">
        <v>40</v>
      </c>
      <c r="D43" s="355">
        <v>1</v>
      </c>
      <c r="E43" s="388">
        <v>96000</v>
      </c>
      <c r="F43" s="388">
        <f t="shared" si="5"/>
        <v>96000</v>
      </c>
      <c r="G43" s="388">
        <v>0</v>
      </c>
      <c r="H43" s="388">
        <f t="shared" si="7"/>
        <v>0</v>
      </c>
      <c r="I43" s="390">
        <f t="shared" si="6"/>
        <v>96000</v>
      </c>
      <c r="J43" s="363" t="s">
        <v>508</v>
      </c>
      <c r="K43" s="385"/>
      <c r="L43" s="29"/>
    </row>
    <row r="44" spans="1:12" s="18" customFormat="1" ht="25.5" outlineLevel="2" x14ac:dyDescent="0.2">
      <c r="A44" s="386" t="s">
        <v>53</v>
      </c>
      <c r="B44" s="387" t="s">
        <v>41</v>
      </c>
      <c r="C44" s="356" t="s">
        <v>40</v>
      </c>
      <c r="D44" s="355">
        <v>70</v>
      </c>
      <c r="E44" s="388">
        <v>1263.5999999999999</v>
      </c>
      <c r="F44" s="388">
        <f t="shared" si="5"/>
        <v>88452</v>
      </c>
      <c r="G44" s="355">
        <v>130</v>
      </c>
      <c r="H44" s="388">
        <f t="shared" si="7"/>
        <v>9100</v>
      </c>
      <c r="I44" s="390">
        <f t="shared" si="6"/>
        <v>97552</v>
      </c>
      <c r="J44" s="363"/>
      <c r="K44" s="385"/>
      <c r="L44" s="29"/>
    </row>
    <row r="45" spans="1:12" s="18" customFormat="1" ht="25.5" outlineLevel="2" x14ac:dyDescent="0.2">
      <c r="A45" s="386" t="s">
        <v>55</v>
      </c>
      <c r="B45" s="387" t="s">
        <v>42</v>
      </c>
      <c r="C45" s="356" t="s">
        <v>35</v>
      </c>
      <c r="D45" s="355">
        <v>166</v>
      </c>
      <c r="E45" s="388">
        <v>1673</v>
      </c>
      <c r="F45" s="388">
        <f t="shared" si="5"/>
        <v>277718</v>
      </c>
      <c r="G45" s="388">
        <v>1686</v>
      </c>
      <c r="H45" s="388">
        <f t="shared" si="7"/>
        <v>279876</v>
      </c>
      <c r="I45" s="390">
        <f t="shared" si="6"/>
        <v>557594</v>
      </c>
      <c r="J45" s="363"/>
      <c r="K45" s="385"/>
      <c r="L45" s="29"/>
    </row>
    <row r="46" spans="1:12" s="18" customFormat="1" ht="25.5" outlineLevel="2" x14ac:dyDescent="0.2">
      <c r="A46" s="386" t="s">
        <v>56</v>
      </c>
      <c r="B46" s="387" t="s">
        <v>58</v>
      </c>
      <c r="C46" s="360" t="s">
        <v>35</v>
      </c>
      <c r="D46" s="398">
        <v>53.2</v>
      </c>
      <c r="E46" s="388">
        <v>3315.85</v>
      </c>
      <c r="F46" s="388">
        <f t="shared" si="5"/>
        <v>176403.22</v>
      </c>
      <c r="G46" s="388">
        <v>0</v>
      </c>
      <c r="H46" s="388">
        <f t="shared" si="7"/>
        <v>0</v>
      </c>
      <c r="I46" s="390">
        <f t="shared" si="6"/>
        <v>176403.22</v>
      </c>
      <c r="J46" s="363" t="s">
        <v>508</v>
      </c>
      <c r="K46" s="385"/>
      <c r="L46" s="29"/>
    </row>
    <row r="47" spans="1:12" s="18" customFormat="1" ht="12.75" outlineLevel="1" x14ac:dyDescent="0.2">
      <c r="A47" s="376" t="s">
        <v>59</v>
      </c>
      <c r="B47" s="377" t="s">
        <v>60</v>
      </c>
      <c r="C47" s="378"/>
      <c r="D47" s="378"/>
      <c r="E47" s="378"/>
      <c r="F47" s="379">
        <f>SUM(F48:F62)</f>
        <v>6410210.5099999998</v>
      </c>
      <c r="G47" s="380"/>
      <c r="H47" s="379">
        <f>SUM(H48:H62)</f>
        <v>2063174</v>
      </c>
      <c r="I47" s="381">
        <f>SUM(I48:I62)</f>
        <v>8473384.5099999998</v>
      </c>
      <c r="J47" s="394"/>
      <c r="K47" s="385"/>
      <c r="L47" s="29"/>
    </row>
    <row r="48" spans="1:12" s="18" customFormat="1" ht="12.75" outlineLevel="2" x14ac:dyDescent="0.2">
      <c r="A48" s="383"/>
      <c r="B48" s="384" t="s">
        <v>18</v>
      </c>
      <c r="C48" s="355"/>
      <c r="D48" s="355"/>
      <c r="E48" s="355"/>
      <c r="F48" s="355"/>
      <c r="G48" s="355"/>
      <c r="H48" s="355"/>
      <c r="I48" s="357"/>
      <c r="J48" s="363"/>
      <c r="K48" s="385"/>
      <c r="L48" s="29"/>
    </row>
    <row r="49" spans="1:12" s="18" customFormat="1" ht="12.75" outlineLevel="2" x14ac:dyDescent="0.2">
      <c r="A49" s="386" t="s">
        <v>61</v>
      </c>
      <c r="B49" s="387" t="s">
        <v>20</v>
      </c>
      <c r="C49" s="356" t="s">
        <v>21</v>
      </c>
      <c r="D49" s="355">
        <v>172.01</v>
      </c>
      <c r="E49" s="388">
        <v>14940</v>
      </c>
      <c r="F49" s="388">
        <f t="shared" ref="F49:F62" si="9">E49*D49</f>
        <v>2569829.4</v>
      </c>
      <c r="G49" s="388">
        <v>0</v>
      </c>
      <c r="H49" s="388">
        <f t="shared" ref="H49:H50" si="10">G49*D49</f>
        <v>0</v>
      </c>
      <c r="I49" s="390">
        <f t="shared" ref="I49:I62" si="11">F49+H49</f>
        <v>2569829.4</v>
      </c>
      <c r="J49" s="363"/>
      <c r="K49" s="385">
        <v>164.5</v>
      </c>
      <c r="L49" s="29"/>
    </row>
    <row r="50" spans="1:12" s="18" customFormat="1" ht="12.75" outlineLevel="2" x14ac:dyDescent="0.2">
      <c r="A50" s="386" t="s">
        <v>307</v>
      </c>
      <c r="B50" s="387" t="s">
        <v>23</v>
      </c>
      <c r="C50" s="356" t="s">
        <v>21</v>
      </c>
      <c r="D50" s="355">
        <v>213.8</v>
      </c>
      <c r="E50" s="355">
        <v>800</v>
      </c>
      <c r="F50" s="388">
        <f t="shared" si="9"/>
        <v>171040</v>
      </c>
      <c r="G50" s="388">
        <v>0</v>
      </c>
      <c r="H50" s="388">
        <f t="shared" si="10"/>
        <v>0</v>
      </c>
      <c r="I50" s="390">
        <f t="shared" si="11"/>
        <v>171040</v>
      </c>
      <c r="J50" s="363"/>
      <c r="K50" s="385">
        <v>136</v>
      </c>
      <c r="L50" s="29"/>
    </row>
    <row r="51" spans="1:12" s="18" customFormat="1" ht="14.25" customHeight="1" outlineLevel="2" x14ac:dyDescent="0.2">
      <c r="A51" s="386"/>
      <c r="B51" s="384" t="s">
        <v>24</v>
      </c>
      <c r="C51" s="395"/>
      <c r="D51" s="396"/>
      <c r="E51" s="396"/>
      <c r="F51" s="388"/>
      <c r="G51" s="396"/>
      <c r="H51" s="396"/>
      <c r="I51" s="390"/>
      <c r="J51" s="363"/>
      <c r="K51" s="385"/>
      <c r="L51" s="29"/>
    </row>
    <row r="52" spans="1:12" s="18" customFormat="1" ht="12.75" outlineLevel="2" x14ac:dyDescent="0.2">
      <c r="A52" s="386" t="s">
        <v>62</v>
      </c>
      <c r="B52" s="387" t="s">
        <v>26</v>
      </c>
      <c r="C52" s="356" t="s">
        <v>21</v>
      </c>
      <c r="D52" s="355">
        <v>195</v>
      </c>
      <c r="E52" s="388">
        <v>2319.6</v>
      </c>
      <c r="F52" s="388">
        <f t="shared" si="9"/>
        <v>452322</v>
      </c>
      <c r="G52" s="355">
        <v>5300</v>
      </c>
      <c r="H52" s="388">
        <f t="shared" ref="H52:H62" si="12">G52*D52</f>
        <v>1033500</v>
      </c>
      <c r="I52" s="390">
        <f t="shared" si="11"/>
        <v>1485822</v>
      </c>
      <c r="J52" s="363"/>
      <c r="K52" s="385">
        <v>84</v>
      </c>
      <c r="L52" s="29"/>
    </row>
    <row r="53" spans="1:12" s="18" customFormat="1" ht="12.75" outlineLevel="2" x14ac:dyDescent="0.2">
      <c r="A53" s="386" t="s">
        <v>308</v>
      </c>
      <c r="B53" s="387" t="s">
        <v>28</v>
      </c>
      <c r="C53" s="356" t="s">
        <v>21</v>
      </c>
      <c r="D53" s="355">
        <v>113</v>
      </c>
      <c r="E53" s="388">
        <v>2154</v>
      </c>
      <c r="F53" s="388">
        <f t="shared" si="9"/>
        <v>243402</v>
      </c>
      <c r="G53" s="355">
        <v>2932</v>
      </c>
      <c r="H53" s="388">
        <f t="shared" si="12"/>
        <v>331316</v>
      </c>
      <c r="I53" s="390">
        <f t="shared" si="11"/>
        <v>574718</v>
      </c>
      <c r="J53" s="363"/>
      <c r="K53" s="385">
        <v>90.06</v>
      </c>
      <c r="L53" s="29"/>
    </row>
    <row r="54" spans="1:12" s="18" customFormat="1" ht="12.75" outlineLevel="2" x14ac:dyDescent="0.2">
      <c r="A54" s="386" t="s">
        <v>63</v>
      </c>
      <c r="B54" s="387" t="s">
        <v>30</v>
      </c>
      <c r="C54" s="356" t="s">
        <v>31</v>
      </c>
      <c r="D54" s="355">
        <v>690</v>
      </c>
      <c r="E54" s="355">
        <v>220</v>
      </c>
      <c r="F54" s="388">
        <f t="shared" si="9"/>
        <v>151800</v>
      </c>
      <c r="G54" s="355">
        <v>202</v>
      </c>
      <c r="H54" s="388">
        <f t="shared" si="12"/>
        <v>139380</v>
      </c>
      <c r="I54" s="390">
        <f t="shared" si="11"/>
        <v>291180</v>
      </c>
      <c r="J54" s="363"/>
      <c r="K54" s="385">
        <v>125</v>
      </c>
      <c r="L54" s="29"/>
    </row>
    <row r="55" spans="1:12" s="18" customFormat="1" ht="12.75" outlineLevel="2" x14ac:dyDescent="0.2">
      <c r="A55" s="386"/>
      <c r="B55" s="384" t="s">
        <v>66</v>
      </c>
      <c r="C55" s="355"/>
      <c r="D55" s="355"/>
      <c r="E55" s="355"/>
      <c r="F55" s="388"/>
      <c r="G55" s="355"/>
      <c r="H55" s="388"/>
      <c r="I55" s="390"/>
      <c r="J55" s="363"/>
      <c r="K55" s="385"/>
      <c r="L55" s="29"/>
    </row>
    <row r="56" spans="1:12" s="18" customFormat="1" ht="38.25" outlineLevel="2" x14ac:dyDescent="0.2">
      <c r="A56" s="386" t="s">
        <v>309</v>
      </c>
      <c r="B56" s="387" t="s">
        <v>52</v>
      </c>
      <c r="C56" s="356" t="s">
        <v>35</v>
      </c>
      <c r="D56" s="355">
        <v>156.25</v>
      </c>
      <c r="E56" s="388">
        <v>1903</v>
      </c>
      <c r="F56" s="388">
        <f t="shared" si="9"/>
        <v>297343.75</v>
      </c>
      <c r="G56" s="388">
        <v>0</v>
      </c>
      <c r="H56" s="388">
        <f t="shared" ref="H56" si="13">G56*D56</f>
        <v>0</v>
      </c>
      <c r="I56" s="390">
        <f t="shared" si="11"/>
        <v>297343.75</v>
      </c>
      <c r="J56" s="363" t="s">
        <v>508</v>
      </c>
      <c r="K56" s="385">
        <v>140.75</v>
      </c>
      <c r="L56" s="29"/>
    </row>
    <row r="57" spans="1:12" s="18" customFormat="1" ht="25.5" outlineLevel="2" x14ac:dyDescent="0.2">
      <c r="A57" s="386" t="s">
        <v>64</v>
      </c>
      <c r="B57" s="387" t="s">
        <v>54</v>
      </c>
      <c r="C57" s="356" t="s">
        <v>40</v>
      </c>
      <c r="D57" s="355">
        <v>172</v>
      </c>
      <c r="E57" s="355">
        <v>977.23</v>
      </c>
      <c r="F57" s="388">
        <f t="shared" si="9"/>
        <v>168083.56</v>
      </c>
      <c r="G57" s="355">
        <v>85</v>
      </c>
      <c r="H57" s="388">
        <f t="shared" si="12"/>
        <v>14620</v>
      </c>
      <c r="I57" s="390">
        <f t="shared" si="11"/>
        <v>182703.56</v>
      </c>
      <c r="J57" s="363"/>
      <c r="K57" s="385"/>
      <c r="L57" s="29"/>
    </row>
    <row r="58" spans="1:12" s="18" customFormat="1" ht="25.5" outlineLevel="2" x14ac:dyDescent="0.2">
      <c r="A58" s="386" t="s">
        <v>310</v>
      </c>
      <c r="B58" s="387" t="s">
        <v>37</v>
      </c>
      <c r="C58" s="356" t="s">
        <v>35</v>
      </c>
      <c r="D58" s="355">
        <v>156.25</v>
      </c>
      <c r="E58" s="388">
        <v>5040</v>
      </c>
      <c r="F58" s="388">
        <f t="shared" si="9"/>
        <v>787500</v>
      </c>
      <c r="G58" s="388">
        <v>0</v>
      </c>
      <c r="H58" s="388">
        <f t="shared" si="12"/>
        <v>0</v>
      </c>
      <c r="I58" s="390">
        <f t="shared" si="11"/>
        <v>787500</v>
      </c>
      <c r="J58" s="363" t="s">
        <v>508</v>
      </c>
      <c r="K58" s="385">
        <v>140.75</v>
      </c>
      <c r="L58" s="29"/>
    </row>
    <row r="59" spans="1:12" s="18" customFormat="1" ht="25.5" outlineLevel="2" x14ac:dyDescent="0.2">
      <c r="A59" s="386" t="s">
        <v>65</v>
      </c>
      <c r="B59" s="387" t="s">
        <v>38</v>
      </c>
      <c r="C59" s="356" t="s">
        <v>35</v>
      </c>
      <c r="D59" s="355">
        <v>156.25</v>
      </c>
      <c r="E59" s="388">
        <v>5040</v>
      </c>
      <c r="F59" s="388">
        <f t="shared" si="9"/>
        <v>787500</v>
      </c>
      <c r="G59" s="388">
        <v>0</v>
      </c>
      <c r="H59" s="388">
        <f t="shared" si="12"/>
        <v>0</v>
      </c>
      <c r="I59" s="390">
        <f t="shared" si="11"/>
        <v>787500</v>
      </c>
      <c r="J59" s="363" t="s">
        <v>508</v>
      </c>
      <c r="K59" s="385"/>
      <c r="L59" s="29"/>
    </row>
    <row r="60" spans="1:12" s="18" customFormat="1" ht="25.5" outlineLevel="2" x14ac:dyDescent="0.2">
      <c r="A60" s="386" t="s">
        <v>67</v>
      </c>
      <c r="B60" s="387" t="s">
        <v>57</v>
      </c>
      <c r="C60" s="356" t="s">
        <v>40</v>
      </c>
      <c r="D60" s="355">
        <v>1</v>
      </c>
      <c r="E60" s="388">
        <v>96000</v>
      </c>
      <c r="F60" s="388">
        <f t="shared" si="9"/>
        <v>96000</v>
      </c>
      <c r="G60" s="388">
        <v>0</v>
      </c>
      <c r="H60" s="388">
        <f t="shared" si="12"/>
        <v>0</v>
      </c>
      <c r="I60" s="390">
        <f t="shared" si="11"/>
        <v>96000</v>
      </c>
      <c r="J60" s="363" t="s">
        <v>508</v>
      </c>
      <c r="K60" s="385">
        <v>1</v>
      </c>
      <c r="L60" s="29"/>
    </row>
    <row r="61" spans="1:12" s="18" customFormat="1" ht="25.5" outlineLevel="2" x14ac:dyDescent="0.2">
      <c r="A61" s="386" t="s">
        <v>68</v>
      </c>
      <c r="B61" s="387" t="s">
        <v>41</v>
      </c>
      <c r="C61" s="356" t="s">
        <v>40</v>
      </c>
      <c r="D61" s="355">
        <v>128</v>
      </c>
      <c r="E61" s="388">
        <v>1263.5999999999999</v>
      </c>
      <c r="F61" s="388">
        <f t="shared" si="9"/>
        <v>161740.79999999999</v>
      </c>
      <c r="G61" s="355">
        <v>130</v>
      </c>
      <c r="H61" s="388">
        <f t="shared" si="12"/>
        <v>16640</v>
      </c>
      <c r="I61" s="390">
        <f t="shared" si="11"/>
        <v>178380.79999999999</v>
      </c>
      <c r="J61" s="363"/>
      <c r="K61" s="385"/>
      <c r="L61" s="29"/>
    </row>
    <row r="62" spans="1:12" s="18" customFormat="1" ht="25.5" outlineLevel="2" x14ac:dyDescent="0.2">
      <c r="A62" s="386" t="s">
        <v>69</v>
      </c>
      <c r="B62" s="387" t="s">
        <v>42</v>
      </c>
      <c r="C62" s="356" t="s">
        <v>35</v>
      </c>
      <c r="D62" s="355">
        <v>313</v>
      </c>
      <c r="E62" s="388">
        <v>1673</v>
      </c>
      <c r="F62" s="388">
        <f t="shared" si="9"/>
        <v>523649</v>
      </c>
      <c r="G62" s="388">
        <v>1686</v>
      </c>
      <c r="H62" s="388">
        <f t="shared" si="12"/>
        <v>527718</v>
      </c>
      <c r="I62" s="390">
        <f t="shared" si="11"/>
        <v>1051367</v>
      </c>
      <c r="J62" s="363"/>
      <c r="K62" s="385"/>
      <c r="L62" s="29"/>
    </row>
    <row r="63" spans="1:12" s="18" customFormat="1" ht="12.75" outlineLevel="1" x14ac:dyDescent="0.2">
      <c r="A63" s="376" t="s">
        <v>70</v>
      </c>
      <c r="B63" s="377" t="s">
        <v>71</v>
      </c>
      <c r="C63" s="378"/>
      <c r="D63" s="378"/>
      <c r="E63" s="378"/>
      <c r="F63" s="379">
        <f>SUM(F64:F77)</f>
        <v>3557889.62</v>
      </c>
      <c r="G63" s="380"/>
      <c r="H63" s="379">
        <f>SUM(H64:H77)</f>
        <v>1277946.3999999999</v>
      </c>
      <c r="I63" s="381">
        <f>SUM(I64:I77)</f>
        <v>4835836.0199999996</v>
      </c>
      <c r="J63" s="394"/>
      <c r="K63" s="385"/>
      <c r="L63" s="29"/>
    </row>
    <row r="64" spans="1:12" s="18" customFormat="1" ht="12.75" outlineLevel="2" x14ac:dyDescent="0.2">
      <c r="A64" s="383"/>
      <c r="B64" s="384" t="s">
        <v>18</v>
      </c>
      <c r="C64" s="355"/>
      <c r="D64" s="355"/>
      <c r="E64" s="355"/>
      <c r="F64" s="355"/>
      <c r="G64" s="355"/>
      <c r="H64" s="355"/>
      <c r="I64" s="357"/>
      <c r="J64" s="363"/>
      <c r="K64" s="385"/>
      <c r="L64" s="29"/>
    </row>
    <row r="65" spans="1:12" s="18" customFormat="1" ht="12.75" outlineLevel="2" x14ac:dyDescent="0.2">
      <c r="A65" s="386" t="s">
        <v>72</v>
      </c>
      <c r="B65" s="387" t="s">
        <v>20</v>
      </c>
      <c r="C65" s="356" t="s">
        <v>21</v>
      </c>
      <c r="D65" s="355">
        <v>82.53</v>
      </c>
      <c r="E65" s="388">
        <v>14940</v>
      </c>
      <c r="F65" s="388">
        <f t="shared" ref="F65:F87" si="14">E65*D65</f>
        <v>1232998.2</v>
      </c>
      <c r="G65" s="388">
        <v>0</v>
      </c>
      <c r="H65" s="388">
        <f t="shared" ref="H65:H66" si="15">G65*D65</f>
        <v>0</v>
      </c>
      <c r="I65" s="390">
        <f t="shared" ref="I65:I87" si="16">F65+H65</f>
        <v>1232998.2</v>
      </c>
      <c r="J65" s="363"/>
      <c r="K65" s="385">
        <v>67.930000000000007</v>
      </c>
      <c r="L65" s="29"/>
    </row>
    <row r="66" spans="1:12" s="18" customFormat="1" ht="12.75" outlineLevel="2" x14ac:dyDescent="0.2">
      <c r="A66" s="386" t="s">
        <v>311</v>
      </c>
      <c r="B66" s="387" t="s">
        <v>23</v>
      </c>
      <c r="C66" s="356" t="s">
        <v>21</v>
      </c>
      <c r="D66" s="355">
        <v>133.19</v>
      </c>
      <c r="E66" s="355">
        <v>800</v>
      </c>
      <c r="F66" s="388">
        <f t="shared" si="14"/>
        <v>106552</v>
      </c>
      <c r="G66" s="388">
        <v>0</v>
      </c>
      <c r="H66" s="388">
        <f t="shared" si="15"/>
        <v>0</v>
      </c>
      <c r="I66" s="390">
        <f t="shared" si="16"/>
        <v>106552</v>
      </c>
      <c r="J66" s="363"/>
      <c r="K66" s="385">
        <v>75.48</v>
      </c>
      <c r="L66" s="29"/>
    </row>
    <row r="67" spans="1:12" s="18" customFormat="1" ht="12.75" outlineLevel="2" x14ac:dyDescent="0.2">
      <c r="A67" s="386"/>
      <c r="B67" s="384" t="s">
        <v>24</v>
      </c>
      <c r="C67" s="395"/>
      <c r="D67" s="396"/>
      <c r="E67" s="396"/>
      <c r="F67" s="388"/>
      <c r="G67" s="396"/>
      <c r="H67" s="396"/>
      <c r="I67" s="390"/>
      <c r="J67" s="363"/>
      <c r="K67" s="385"/>
      <c r="L67" s="29"/>
    </row>
    <row r="68" spans="1:12" s="18" customFormat="1" ht="12.75" outlineLevel="2" x14ac:dyDescent="0.2">
      <c r="A68" s="386" t="s">
        <v>73</v>
      </c>
      <c r="B68" s="387" t="s">
        <v>26</v>
      </c>
      <c r="C68" s="356" t="s">
        <v>21</v>
      </c>
      <c r="D68" s="355">
        <v>122</v>
      </c>
      <c r="E68" s="388">
        <v>2319.6</v>
      </c>
      <c r="F68" s="388">
        <f t="shared" si="14"/>
        <v>282991.2</v>
      </c>
      <c r="G68" s="388">
        <v>5299.2</v>
      </c>
      <c r="H68" s="388">
        <f>G68*D68</f>
        <v>646502.40000000002</v>
      </c>
      <c r="I68" s="390">
        <f t="shared" si="16"/>
        <v>929493.60000000009</v>
      </c>
      <c r="J68" s="363"/>
      <c r="K68" s="385">
        <v>52</v>
      </c>
      <c r="L68" s="29"/>
    </row>
    <row r="69" spans="1:12" s="18" customFormat="1" ht="12.75" outlineLevel="2" x14ac:dyDescent="0.2">
      <c r="A69" s="386" t="s">
        <v>312</v>
      </c>
      <c r="B69" s="387" t="s">
        <v>28</v>
      </c>
      <c r="C69" s="356" t="s">
        <v>21</v>
      </c>
      <c r="D69" s="355">
        <v>70</v>
      </c>
      <c r="E69" s="388">
        <v>2154</v>
      </c>
      <c r="F69" s="388">
        <f t="shared" si="14"/>
        <v>150780</v>
      </c>
      <c r="G69" s="388">
        <v>2931.6</v>
      </c>
      <c r="H69" s="388">
        <f>G69*D69</f>
        <v>205212</v>
      </c>
      <c r="I69" s="390">
        <f t="shared" si="16"/>
        <v>355992</v>
      </c>
      <c r="J69" s="363"/>
      <c r="K69" s="385">
        <v>55.95</v>
      </c>
      <c r="L69" s="29"/>
    </row>
    <row r="70" spans="1:12" s="18" customFormat="1" ht="12.75" outlineLevel="2" x14ac:dyDescent="0.2">
      <c r="A70" s="386" t="s">
        <v>74</v>
      </c>
      <c r="B70" s="387" t="s">
        <v>30</v>
      </c>
      <c r="C70" s="356" t="s">
        <v>31</v>
      </c>
      <c r="D70" s="355">
        <v>431</v>
      </c>
      <c r="E70" s="355">
        <v>220</v>
      </c>
      <c r="F70" s="388">
        <f t="shared" si="14"/>
        <v>94820</v>
      </c>
      <c r="G70" s="355">
        <v>202</v>
      </c>
      <c r="H70" s="388">
        <f t="shared" ref="H70:H77" si="17">G70*D70</f>
        <v>87062</v>
      </c>
      <c r="I70" s="390">
        <f t="shared" si="16"/>
        <v>181882</v>
      </c>
      <c r="J70" s="363"/>
      <c r="K70" s="385">
        <v>77.73</v>
      </c>
      <c r="L70" s="29"/>
    </row>
    <row r="71" spans="1:12" s="18" customFormat="1" ht="12.75" outlineLevel="2" x14ac:dyDescent="0.2">
      <c r="A71" s="386"/>
      <c r="B71" s="384" t="s">
        <v>77</v>
      </c>
      <c r="C71" s="355"/>
      <c r="D71" s="355"/>
      <c r="E71" s="355"/>
      <c r="F71" s="388"/>
      <c r="G71" s="355"/>
      <c r="H71" s="388"/>
      <c r="I71" s="390"/>
      <c r="J71" s="363"/>
      <c r="K71" s="385"/>
      <c r="L71" s="29"/>
    </row>
    <row r="72" spans="1:12" s="18" customFormat="1" ht="38.25" outlineLevel="2" x14ac:dyDescent="0.2">
      <c r="A72" s="386" t="s">
        <v>313</v>
      </c>
      <c r="B72" s="387" t="s">
        <v>79</v>
      </c>
      <c r="C72" s="356" t="s">
        <v>35</v>
      </c>
      <c r="D72" s="355">
        <v>97.34</v>
      </c>
      <c r="E72" s="388">
        <v>1903</v>
      </c>
      <c r="F72" s="388">
        <f t="shared" si="14"/>
        <v>185238.02000000002</v>
      </c>
      <c r="G72" s="388">
        <v>0</v>
      </c>
      <c r="H72" s="388">
        <f t="shared" ref="H72:H75" si="18">G72*D72</f>
        <v>0</v>
      </c>
      <c r="I72" s="390">
        <f t="shared" si="16"/>
        <v>185238.02000000002</v>
      </c>
      <c r="J72" s="363" t="s">
        <v>508</v>
      </c>
      <c r="K72" s="385">
        <v>87.47</v>
      </c>
      <c r="L72" s="29"/>
    </row>
    <row r="73" spans="1:12" s="18" customFormat="1" ht="25.5" outlineLevel="2" x14ac:dyDescent="0.2">
      <c r="A73" s="386" t="s">
        <v>75</v>
      </c>
      <c r="B73" s="387" t="s">
        <v>37</v>
      </c>
      <c r="C73" s="356" t="s">
        <v>35</v>
      </c>
      <c r="D73" s="355">
        <v>97.34</v>
      </c>
      <c r="E73" s="388">
        <v>5040</v>
      </c>
      <c r="F73" s="388">
        <f t="shared" si="14"/>
        <v>490593.60000000003</v>
      </c>
      <c r="G73" s="388">
        <v>0</v>
      </c>
      <c r="H73" s="388">
        <f t="shared" si="18"/>
        <v>0</v>
      </c>
      <c r="I73" s="390">
        <f t="shared" si="16"/>
        <v>490593.60000000003</v>
      </c>
      <c r="J73" s="363" t="s">
        <v>508</v>
      </c>
      <c r="K73" s="385">
        <v>87.48</v>
      </c>
      <c r="L73" s="29"/>
    </row>
    <row r="74" spans="1:12" s="18" customFormat="1" ht="25.5" outlineLevel="2" x14ac:dyDescent="0.2">
      <c r="A74" s="386" t="s">
        <v>314</v>
      </c>
      <c r="B74" s="387" t="s">
        <v>38</v>
      </c>
      <c r="C74" s="356" t="s">
        <v>35</v>
      </c>
      <c r="D74" s="355">
        <v>97.34</v>
      </c>
      <c r="E74" s="388">
        <v>5040</v>
      </c>
      <c r="F74" s="388">
        <f t="shared" si="14"/>
        <v>490593.60000000003</v>
      </c>
      <c r="G74" s="388">
        <v>0</v>
      </c>
      <c r="H74" s="388">
        <f t="shared" si="18"/>
        <v>0</v>
      </c>
      <c r="I74" s="390">
        <f t="shared" si="16"/>
        <v>490593.60000000003</v>
      </c>
      <c r="J74" s="363" t="s">
        <v>508</v>
      </c>
      <c r="K74" s="385"/>
      <c r="L74" s="29"/>
    </row>
    <row r="75" spans="1:12" s="18" customFormat="1" ht="25.5" outlineLevel="2" x14ac:dyDescent="0.2">
      <c r="A75" s="386" t="s">
        <v>76</v>
      </c>
      <c r="B75" s="387" t="s">
        <v>57</v>
      </c>
      <c r="C75" s="356" t="s">
        <v>40</v>
      </c>
      <c r="D75" s="355">
        <v>1</v>
      </c>
      <c r="E75" s="388">
        <v>96000</v>
      </c>
      <c r="F75" s="388">
        <f t="shared" si="14"/>
        <v>96000</v>
      </c>
      <c r="G75" s="388">
        <v>0</v>
      </c>
      <c r="H75" s="388">
        <f t="shared" si="18"/>
        <v>0</v>
      </c>
      <c r="I75" s="390">
        <f t="shared" si="16"/>
        <v>96000</v>
      </c>
      <c r="J75" s="363" t="s">
        <v>508</v>
      </c>
      <c r="K75" s="385">
        <v>1</v>
      </c>
      <c r="L75" s="29"/>
    </row>
    <row r="76" spans="1:12" s="18" customFormat="1" ht="25.5" outlineLevel="2" x14ac:dyDescent="0.2">
      <c r="A76" s="386" t="s">
        <v>78</v>
      </c>
      <c r="B76" s="387" t="s">
        <v>41</v>
      </c>
      <c r="C76" s="356" t="s">
        <v>40</v>
      </c>
      <c r="D76" s="355">
        <v>80</v>
      </c>
      <c r="E76" s="388">
        <v>1263.5999999999999</v>
      </c>
      <c r="F76" s="388">
        <f t="shared" si="14"/>
        <v>101088</v>
      </c>
      <c r="G76" s="355">
        <v>130</v>
      </c>
      <c r="H76" s="388">
        <f t="shared" si="17"/>
        <v>10400</v>
      </c>
      <c r="I76" s="390">
        <f t="shared" si="16"/>
        <v>111488</v>
      </c>
      <c r="J76" s="363"/>
      <c r="K76" s="385"/>
      <c r="L76" s="29"/>
    </row>
    <row r="77" spans="1:12" s="18" customFormat="1" ht="25.5" outlineLevel="2" x14ac:dyDescent="0.2">
      <c r="A77" s="386" t="s">
        <v>80</v>
      </c>
      <c r="B77" s="387" t="s">
        <v>42</v>
      </c>
      <c r="C77" s="356" t="s">
        <v>35</v>
      </c>
      <c r="D77" s="355">
        <v>195</v>
      </c>
      <c r="E77" s="388">
        <v>1673</v>
      </c>
      <c r="F77" s="388">
        <f t="shared" si="14"/>
        <v>326235</v>
      </c>
      <c r="G77" s="388">
        <v>1686</v>
      </c>
      <c r="H77" s="388">
        <f t="shared" si="17"/>
        <v>328770</v>
      </c>
      <c r="I77" s="390">
        <f t="shared" si="16"/>
        <v>655005</v>
      </c>
      <c r="J77" s="363"/>
      <c r="K77" s="385"/>
      <c r="L77" s="29"/>
    </row>
    <row r="78" spans="1:12" s="18" customFormat="1" ht="12.75" x14ac:dyDescent="0.2">
      <c r="A78" s="369">
        <v>2</v>
      </c>
      <c r="B78" s="370" t="s">
        <v>81</v>
      </c>
      <c r="C78" s="371"/>
      <c r="D78" s="372"/>
      <c r="E78" s="373"/>
      <c r="F78" s="374">
        <f>SUM(F79:F87)</f>
        <v>1737400.7938000001</v>
      </c>
      <c r="G78" s="371"/>
      <c r="H78" s="374">
        <f>SUM(H79:H87)</f>
        <v>786029.00430000015</v>
      </c>
      <c r="I78" s="374">
        <f>SUM(I79:I87)</f>
        <v>2523429.7981000002</v>
      </c>
      <c r="J78" s="399"/>
      <c r="K78" s="385"/>
      <c r="L78" s="29"/>
    </row>
    <row r="79" spans="1:12" s="18" customFormat="1" ht="12.75" outlineLevel="1" x14ac:dyDescent="0.2">
      <c r="A79" s="400" t="s">
        <v>85</v>
      </c>
      <c r="B79" s="387" t="s">
        <v>82</v>
      </c>
      <c r="C79" s="356" t="s">
        <v>21</v>
      </c>
      <c r="D79" s="355">
        <v>92.84</v>
      </c>
      <c r="E79" s="388">
        <v>5853.22</v>
      </c>
      <c r="F79" s="388">
        <f t="shared" si="14"/>
        <v>543412.94480000006</v>
      </c>
      <c r="G79" s="388">
        <v>0</v>
      </c>
      <c r="H79" s="388">
        <f t="shared" ref="H79:H80" si="19">G79*D79</f>
        <v>0</v>
      </c>
      <c r="I79" s="390">
        <f t="shared" si="16"/>
        <v>543412.94480000006</v>
      </c>
      <c r="J79" s="363"/>
      <c r="K79" s="385"/>
      <c r="L79" s="29"/>
    </row>
    <row r="80" spans="1:12" s="18" customFormat="1" ht="12.75" outlineLevel="1" x14ac:dyDescent="0.2">
      <c r="A80" s="400" t="s">
        <v>315</v>
      </c>
      <c r="B80" s="387" t="s">
        <v>83</v>
      </c>
      <c r="C80" s="356" t="s">
        <v>21</v>
      </c>
      <c r="D80" s="355">
        <v>2.89</v>
      </c>
      <c r="E80" s="388">
        <v>93008.65</v>
      </c>
      <c r="F80" s="388">
        <f t="shared" si="14"/>
        <v>268794.99849999999</v>
      </c>
      <c r="G80" s="388">
        <v>0</v>
      </c>
      <c r="H80" s="388">
        <f t="shared" si="19"/>
        <v>0</v>
      </c>
      <c r="I80" s="390">
        <f t="shared" si="16"/>
        <v>268794.99849999999</v>
      </c>
      <c r="J80" s="363"/>
      <c r="K80" s="385"/>
      <c r="L80" s="29"/>
    </row>
    <row r="81" spans="1:12" s="18" customFormat="1" ht="12.75" outlineLevel="1" x14ac:dyDescent="0.2">
      <c r="A81" s="400" t="s">
        <v>88</v>
      </c>
      <c r="B81" s="387" t="s">
        <v>84</v>
      </c>
      <c r="C81" s="356"/>
      <c r="D81" s="355"/>
      <c r="E81" s="388"/>
      <c r="F81" s="388"/>
      <c r="G81" s="388"/>
      <c r="H81" s="388"/>
      <c r="I81" s="390"/>
      <c r="J81" s="363"/>
      <c r="K81" s="385"/>
      <c r="L81" s="29"/>
    </row>
    <row r="82" spans="1:12" s="31" customFormat="1" ht="12.75" outlineLevel="1" x14ac:dyDescent="0.2">
      <c r="A82" s="401" t="s">
        <v>316</v>
      </c>
      <c r="B82" s="402" t="s">
        <v>86</v>
      </c>
      <c r="C82" s="403" t="s">
        <v>21</v>
      </c>
      <c r="D82" s="404">
        <v>95.73</v>
      </c>
      <c r="E82" s="405">
        <v>779.43</v>
      </c>
      <c r="F82" s="405">
        <f t="shared" si="14"/>
        <v>74614.833899999998</v>
      </c>
      <c r="G82" s="388">
        <v>0</v>
      </c>
      <c r="H82" s="388">
        <f t="shared" ref="H82" si="20">G82*D82</f>
        <v>0</v>
      </c>
      <c r="I82" s="406">
        <f t="shared" si="16"/>
        <v>74614.833899999998</v>
      </c>
      <c r="J82" s="407"/>
      <c r="K82" s="385"/>
      <c r="L82" s="30"/>
    </row>
    <row r="83" spans="1:12" s="18" customFormat="1" ht="25.5" outlineLevel="1" x14ac:dyDescent="0.2">
      <c r="A83" s="400" t="s">
        <v>317</v>
      </c>
      <c r="B83" s="387" t="s">
        <v>87</v>
      </c>
      <c r="C83" s="356" t="s">
        <v>21</v>
      </c>
      <c r="D83" s="355">
        <v>164.87</v>
      </c>
      <c r="E83" s="388">
        <v>2439.86</v>
      </c>
      <c r="F83" s="388">
        <f t="shared" si="14"/>
        <v>402259.7182</v>
      </c>
      <c r="G83" s="388">
        <v>2124.63</v>
      </c>
      <c r="H83" s="388">
        <f t="shared" ref="H83:H87" si="21">G83*D83</f>
        <v>350287.74810000003</v>
      </c>
      <c r="I83" s="390">
        <f t="shared" si="16"/>
        <v>752547.46629999997</v>
      </c>
      <c r="J83" s="363"/>
      <c r="K83" s="385"/>
      <c r="L83" s="29"/>
    </row>
    <row r="84" spans="1:12" s="18" customFormat="1" ht="12.75" outlineLevel="1" x14ac:dyDescent="0.2">
      <c r="A84" s="400" t="s">
        <v>318</v>
      </c>
      <c r="B84" s="387" t="s">
        <v>89</v>
      </c>
      <c r="C84" s="356" t="s">
        <v>21</v>
      </c>
      <c r="D84" s="355">
        <v>24.85</v>
      </c>
      <c r="E84" s="388">
        <v>704.02</v>
      </c>
      <c r="F84" s="388">
        <f t="shared" si="14"/>
        <v>17494.897000000001</v>
      </c>
      <c r="G84" s="388">
        <v>0</v>
      </c>
      <c r="H84" s="388">
        <f t="shared" si="21"/>
        <v>0</v>
      </c>
      <c r="I84" s="390">
        <f t="shared" si="16"/>
        <v>17494.897000000001</v>
      </c>
      <c r="J84" s="363"/>
      <c r="K84" s="385"/>
      <c r="L84" s="29"/>
    </row>
    <row r="85" spans="1:12" s="18" customFormat="1" ht="25.5" outlineLevel="1" x14ac:dyDescent="0.2">
      <c r="A85" s="400" t="s">
        <v>319</v>
      </c>
      <c r="B85" s="387" t="s">
        <v>90</v>
      </c>
      <c r="C85" s="356" t="s">
        <v>35</v>
      </c>
      <c r="D85" s="355">
        <v>106.18</v>
      </c>
      <c r="E85" s="388">
        <v>3711.23</v>
      </c>
      <c r="F85" s="388">
        <f t="shared" si="14"/>
        <v>394058.40140000003</v>
      </c>
      <c r="G85" s="388">
        <v>3215.09</v>
      </c>
      <c r="H85" s="388">
        <f t="shared" si="21"/>
        <v>341378.25620000006</v>
      </c>
      <c r="I85" s="390">
        <f t="shared" si="16"/>
        <v>735436.65760000004</v>
      </c>
      <c r="J85" s="363"/>
      <c r="K85" s="385"/>
      <c r="L85" s="29"/>
    </row>
    <row r="86" spans="1:12" s="18" customFormat="1" ht="12.75" outlineLevel="1" x14ac:dyDescent="0.2">
      <c r="A86" s="400" t="s">
        <v>320</v>
      </c>
      <c r="B86" s="387" t="s">
        <v>91</v>
      </c>
      <c r="C86" s="356" t="s">
        <v>40</v>
      </c>
      <c r="D86" s="355">
        <v>1</v>
      </c>
      <c r="E86" s="388">
        <v>17779</v>
      </c>
      <c r="F86" s="388">
        <f t="shared" si="14"/>
        <v>17779</v>
      </c>
      <c r="G86" s="388">
        <v>47934</v>
      </c>
      <c r="H86" s="388">
        <f t="shared" si="21"/>
        <v>47934</v>
      </c>
      <c r="I86" s="390">
        <f t="shared" si="16"/>
        <v>65713</v>
      </c>
      <c r="J86" s="363"/>
      <c r="K86" s="385"/>
      <c r="L86" s="29"/>
    </row>
    <row r="87" spans="1:12" s="18" customFormat="1" ht="12.75" outlineLevel="1" x14ac:dyDescent="0.2">
      <c r="A87" s="400" t="s">
        <v>321</v>
      </c>
      <c r="B87" s="387" t="s">
        <v>92</v>
      </c>
      <c r="C87" s="356" t="s">
        <v>40</v>
      </c>
      <c r="D87" s="355">
        <v>1</v>
      </c>
      <c r="E87" s="388">
        <v>18986</v>
      </c>
      <c r="F87" s="388">
        <f t="shared" si="14"/>
        <v>18986</v>
      </c>
      <c r="G87" s="388">
        <v>46429</v>
      </c>
      <c r="H87" s="388">
        <f t="shared" si="21"/>
        <v>46429</v>
      </c>
      <c r="I87" s="390">
        <f t="shared" si="16"/>
        <v>65415</v>
      </c>
      <c r="J87" s="363"/>
      <c r="K87" s="385"/>
      <c r="L87" s="29"/>
    </row>
    <row r="88" spans="1:12" s="18" customFormat="1" ht="12.75" x14ac:dyDescent="0.2">
      <c r="A88" s="369">
        <v>3</v>
      </c>
      <c r="B88" s="370" t="s">
        <v>93</v>
      </c>
      <c r="C88" s="371"/>
      <c r="D88" s="372"/>
      <c r="E88" s="373"/>
      <c r="F88" s="374">
        <f>SUM(F89:F105)</f>
        <v>7691306.5999999996</v>
      </c>
      <c r="G88" s="371"/>
      <c r="H88" s="374">
        <f>SUM(H89:H105)</f>
        <v>721139.78399999999</v>
      </c>
      <c r="I88" s="374">
        <f>SUM(I89:I105)</f>
        <v>8412446.3839999996</v>
      </c>
      <c r="J88" s="399"/>
      <c r="K88" s="385"/>
      <c r="L88" s="29"/>
    </row>
    <row r="89" spans="1:12" s="18" customFormat="1" ht="12.75" outlineLevel="1" x14ac:dyDescent="0.2">
      <c r="A89" s="386"/>
      <c r="B89" s="384" t="s">
        <v>94</v>
      </c>
      <c r="C89" s="356"/>
      <c r="D89" s="355"/>
      <c r="E89" s="388"/>
      <c r="F89" s="388"/>
      <c r="G89" s="355"/>
      <c r="H89" s="388"/>
      <c r="I89" s="390"/>
      <c r="J89" s="363"/>
      <c r="K89" s="385"/>
      <c r="L89" s="29"/>
    </row>
    <row r="90" spans="1:12" s="18" customFormat="1" ht="25.5" outlineLevel="1" x14ac:dyDescent="0.2">
      <c r="A90" s="386" t="s">
        <v>95</v>
      </c>
      <c r="B90" s="387" t="s">
        <v>96</v>
      </c>
      <c r="C90" s="356" t="s">
        <v>97</v>
      </c>
      <c r="D90" s="355">
        <v>14.98</v>
      </c>
      <c r="E90" s="388">
        <v>68400</v>
      </c>
      <c r="F90" s="388">
        <f t="shared" ref="F90:F111" si="22">E90*D90</f>
        <v>1024632</v>
      </c>
      <c r="G90" s="388">
        <v>0</v>
      </c>
      <c r="H90" s="388">
        <f t="shared" ref="H90:H91" si="23">G90*D90</f>
        <v>0</v>
      </c>
      <c r="I90" s="390">
        <f t="shared" ref="I90:I111" si="24">F90+H90</f>
        <v>1024632</v>
      </c>
      <c r="J90" s="363" t="s">
        <v>508</v>
      </c>
      <c r="K90" s="385">
        <v>6.95</v>
      </c>
      <c r="L90" s="29"/>
    </row>
    <row r="91" spans="1:12" s="18" customFormat="1" ht="25.5" outlineLevel="1" x14ac:dyDescent="0.2">
      <c r="A91" s="386" t="s">
        <v>98</v>
      </c>
      <c r="B91" s="387" t="s">
        <v>99</v>
      </c>
      <c r="C91" s="356" t="s">
        <v>97</v>
      </c>
      <c r="D91" s="355">
        <v>0.66</v>
      </c>
      <c r="E91" s="388">
        <v>69940</v>
      </c>
      <c r="F91" s="388">
        <f t="shared" si="22"/>
        <v>46160.4</v>
      </c>
      <c r="G91" s="388">
        <v>0</v>
      </c>
      <c r="H91" s="388">
        <f t="shared" si="23"/>
        <v>0</v>
      </c>
      <c r="I91" s="390">
        <f t="shared" si="24"/>
        <v>46160.4</v>
      </c>
      <c r="J91" s="363" t="s">
        <v>508</v>
      </c>
      <c r="K91" s="385">
        <v>0.34</v>
      </c>
      <c r="L91" s="29"/>
    </row>
    <row r="92" spans="1:12" s="18" customFormat="1" ht="12.75" outlineLevel="1" x14ac:dyDescent="0.2">
      <c r="A92" s="386"/>
      <c r="B92" s="384" t="s">
        <v>100</v>
      </c>
      <c r="C92" s="356"/>
      <c r="D92" s="355"/>
      <c r="E92" s="388"/>
      <c r="F92" s="388"/>
      <c r="G92" s="388"/>
      <c r="H92" s="388"/>
      <c r="I92" s="390"/>
      <c r="J92" s="363"/>
      <c r="K92" s="385"/>
      <c r="L92" s="29"/>
    </row>
    <row r="93" spans="1:12" s="18" customFormat="1" ht="12.75" outlineLevel="1" x14ac:dyDescent="0.2">
      <c r="A93" s="386" t="s">
        <v>322</v>
      </c>
      <c r="B93" s="387" t="s">
        <v>102</v>
      </c>
      <c r="C93" s="356" t="s">
        <v>31</v>
      </c>
      <c r="D93" s="355">
        <v>384.2</v>
      </c>
      <c r="E93" s="388">
        <v>2400</v>
      </c>
      <c r="F93" s="388">
        <f t="shared" si="22"/>
        <v>922080</v>
      </c>
      <c r="G93" s="388">
        <v>956</v>
      </c>
      <c r="H93" s="388">
        <f t="shared" ref="H93:H111" si="25">G93*D93</f>
        <v>367295.2</v>
      </c>
      <c r="I93" s="390">
        <f t="shared" si="24"/>
        <v>1289375.2</v>
      </c>
      <c r="J93" s="363"/>
      <c r="K93" s="385"/>
      <c r="L93" s="29"/>
    </row>
    <row r="94" spans="1:12" s="18" customFormat="1" ht="12.75" outlineLevel="1" x14ac:dyDescent="0.2">
      <c r="A94" s="386"/>
      <c r="B94" s="384" t="s">
        <v>103</v>
      </c>
      <c r="C94" s="356"/>
      <c r="D94" s="355"/>
      <c r="E94" s="388"/>
      <c r="F94" s="388"/>
      <c r="G94" s="388"/>
      <c r="H94" s="388"/>
      <c r="I94" s="390"/>
      <c r="J94" s="363"/>
      <c r="K94" s="385"/>
      <c r="L94" s="29"/>
    </row>
    <row r="95" spans="1:12" s="18" customFormat="1" ht="12.75" outlineLevel="1" x14ac:dyDescent="0.2">
      <c r="A95" s="386" t="s">
        <v>323</v>
      </c>
      <c r="B95" s="387" t="s">
        <v>105</v>
      </c>
      <c r="C95" s="356" t="s">
        <v>40</v>
      </c>
      <c r="D95" s="355">
        <v>811</v>
      </c>
      <c r="E95" s="388">
        <v>300</v>
      </c>
      <c r="F95" s="388">
        <f t="shared" si="22"/>
        <v>243300</v>
      </c>
      <c r="G95" s="388">
        <v>0</v>
      </c>
      <c r="H95" s="388">
        <f t="shared" ref="H95" si="26">G95*D95</f>
        <v>0</v>
      </c>
      <c r="I95" s="390">
        <f t="shared" si="24"/>
        <v>243300</v>
      </c>
      <c r="J95" s="363"/>
      <c r="K95" s="385"/>
      <c r="L95" s="29"/>
    </row>
    <row r="96" spans="1:12" s="18" customFormat="1" ht="12.75" outlineLevel="1" x14ac:dyDescent="0.2">
      <c r="A96" s="386" t="s">
        <v>324</v>
      </c>
      <c r="B96" s="387" t="s">
        <v>107</v>
      </c>
      <c r="C96" s="356" t="s">
        <v>108</v>
      </c>
      <c r="D96" s="355">
        <v>1</v>
      </c>
      <c r="E96" s="388">
        <v>199039.2</v>
      </c>
      <c r="F96" s="388">
        <f t="shared" si="22"/>
        <v>199039.2</v>
      </c>
      <c r="G96" s="388">
        <v>199703.52</v>
      </c>
      <c r="H96" s="388">
        <f t="shared" si="25"/>
        <v>199703.52</v>
      </c>
      <c r="I96" s="390">
        <f t="shared" si="24"/>
        <v>398742.72</v>
      </c>
      <c r="J96" s="363"/>
      <c r="K96" s="385"/>
      <c r="L96" s="29"/>
    </row>
    <row r="97" spans="1:11" outlineLevel="1" x14ac:dyDescent="0.3">
      <c r="A97" s="386"/>
      <c r="B97" s="408" t="s">
        <v>109</v>
      </c>
      <c r="C97" s="356"/>
      <c r="D97" s="355"/>
      <c r="E97" s="388"/>
      <c r="F97" s="388"/>
      <c r="G97" s="388"/>
      <c r="H97" s="388"/>
      <c r="I97" s="390"/>
      <c r="J97" s="363"/>
      <c r="K97" s="361"/>
    </row>
    <row r="98" spans="1:11" ht="25.5" outlineLevel="1" x14ac:dyDescent="0.3">
      <c r="A98" s="386" t="s">
        <v>325</v>
      </c>
      <c r="B98" s="409" t="s">
        <v>111</v>
      </c>
      <c r="C98" s="356" t="s">
        <v>97</v>
      </c>
      <c r="D98" s="355">
        <v>0.3</v>
      </c>
      <c r="E98" s="388">
        <v>115000</v>
      </c>
      <c r="F98" s="388">
        <f t="shared" si="22"/>
        <v>34500</v>
      </c>
      <c r="G98" s="388">
        <v>5000</v>
      </c>
      <c r="H98" s="388">
        <f t="shared" si="25"/>
        <v>1500</v>
      </c>
      <c r="I98" s="390">
        <f t="shared" si="24"/>
        <v>36000</v>
      </c>
      <c r="J98" s="363"/>
      <c r="K98" s="361"/>
    </row>
    <row r="99" spans="1:11" outlineLevel="1" x14ac:dyDescent="0.3">
      <c r="A99" s="386" t="s">
        <v>101</v>
      </c>
      <c r="B99" s="409" t="s">
        <v>113</v>
      </c>
      <c r="C99" s="356" t="s">
        <v>114</v>
      </c>
      <c r="D99" s="355">
        <v>0.3</v>
      </c>
      <c r="E99" s="388">
        <v>196000</v>
      </c>
      <c r="F99" s="388">
        <f t="shared" si="22"/>
        <v>58800</v>
      </c>
      <c r="G99" s="388">
        <v>150000</v>
      </c>
      <c r="H99" s="388">
        <f t="shared" ref="H99" si="27">G99*D99</f>
        <v>45000</v>
      </c>
      <c r="I99" s="390">
        <f t="shared" ref="I99" si="28">F99+H99</f>
        <v>103800</v>
      </c>
      <c r="J99" s="363"/>
      <c r="K99" s="361"/>
    </row>
    <row r="100" spans="1:11" outlineLevel="1" x14ac:dyDescent="0.3">
      <c r="A100" s="386"/>
      <c r="B100" s="408" t="s">
        <v>115</v>
      </c>
      <c r="C100" s="356"/>
      <c r="D100" s="355"/>
      <c r="E100" s="388"/>
      <c r="F100" s="388"/>
      <c r="G100" s="388"/>
      <c r="H100" s="388"/>
      <c r="I100" s="390"/>
      <c r="J100" s="363"/>
      <c r="K100" s="361"/>
    </row>
    <row r="101" spans="1:11" ht="25.5" outlineLevel="1" x14ac:dyDescent="0.3">
      <c r="A101" s="386" t="s">
        <v>104</v>
      </c>
      <c r="B101" s="409" t="s">
        <v>116</v>
      </c>
      <c r="C101" s="356" t="s">
        <v>31</v>
      </c>
      <c r="D101" s="355">
        <v>2215</v>
      </c>
      <c r="E101" s="388">
        <v>2237</v>
      </c>
      <c r="F101" s="388">
        <f t="shared" si="22"/>
        <v>4954955</v>
      </c>
      <c r="G101" s="388">
        <v>0</v>
      </c>
      <c r="H101" s="388">
        <f t="shared" si="25"/>
        <v>0</v>
      </c>
      <c r="I101" s="390">
        <f t="shared" si="24"/>
        <v>4954955</v>
      </c>
      <c r="J101" s="363" t="s">
        <v>508</v>
      </c>
      <c r="K101" s="361">
        <v>1250</v>
      </c>
    </row>
    <row r="102" spans="1:11" ht="25.5" outlineLevel="1" x14ac:dyDescent="0.3">
      <c r="A102" s="386" t="s">
        <v>106</v>
      </c>
      <c r="B102" s="409" t="s">
        <v>117</v>
      </c>
      <c r="C102" s="356" t="s">
        <v>31</v>
      </c>
      <c r="D102" s="355">
        <v>4</v>
      </c>
      <c r="E102" s="388">
        <v>4500</v>
      </c>
      <c r="F102" s="388">
        <f t="shared" si="22"/>
        <v>18000</v>
      </c>
      <c r="G102" s="388">
        <v>3500</v>
      </c>
      <c r="H102" s="388">
        <f t="shared" si="25"/>
        <v>14000</v>
      </c>
      <c r="I102" s="390">
        <f t="shared" si="24"/>
        <v>32000</v>
      </c>
      <c r="J102" s="363"/>
      <c r="K102" s="361"/>
    </row>
    <row r="103" spans="1:11" outlineLevel="1" x14ac:dyDescent="0.3">
      <c r="A103" s="386"/>
      <c r="B103" s="408" t="s">
        <v>118</v>
      </c>
      <c r="C103" s="356"/>
      <c r="D103" s="355"/>
      <c r="E103" s="388"/>
      <c r="F103" s="388"/>
      <c r="G103" s="388"/>
      <c r="H103" s="388"/>
      <c r="I103" s="390"/>
      <c r="J103" s="363"/>
      <c r="K103" s="361"/>
    </row>
    <row r="104" spans="1:11" outlineLevel="1" x14ac:dyDescent="0.3">
      <c r="A104" s="386" t="s">
        <v>110</v>
      </c>
      <c r="B104" s="409" t="s">
        <v>119</v>
      </c>
      <c r="C104" s="356" t="s">
        <v>21</v>
      </c>
      <c r="D104" s="355">
        <v>7.91</v>
      </c>
      <c r="E104" s="388">
        <v>24000</v>
      </c>
      <c r="F104" s="388">
        <f t="shared" si="22"/>
        <v>189840</v>
      </c>
      <c r="G104" s="388">
        <v>7476</v>
      </c>
      <c r="H104" s="388">
        <f t="shared" si="25"/>
        <v>59135.16</v>
      </c>
      <c r="I104" s="390">
        <f t="shared" si="24"/>
        <v>248975.16</v>
      </c>
      <c r="J104" s="363"/>
      <c r="K104" s="361"/>
    </row>
    <row r="105" spans="1:11" outlineLevel="1" x14ac:dyDescent="0.3">
      <c r="A105" s="386" t="s">
        <v>112</v>
      </c>
      <c r="B105" s="409" t="s">
        <v>120</v>
      </c>
      <c r="C105" s="356" t="s">
        <v>114</v>
      </c>
      <c r="D105" s="355">
        <v>0.37</v>
      </c>
      <c r="E105" s="388"/>
      <c r="F105" s="388">
        <f t="shared" si="22"/>
        <v>0</v>
      </c>
      <c r="G105" s="388">
        <v>93259.199999999997</v>
      </c>
      <c r="H105" s="388">
        <f t="shared" si="25"/>
        <v>34505.903999999995</v>
      </c>
      <c r="I105" s="390">
        <f t="shared" si="24"/>
        <v>34505.903999999995</v>
      </c>
      <c r="J105" s="363"/>
      <c r="K105" s="361"/>
    </row>
    <row r="106" spans="1:11" s="22" customFormat="1" x14ac:dyDescent="0.2">
      <c r="A106" s="369">
        <v>4</v>
      </c>
      <c r="B106" s="370" t="s">
        <v>121</v>
      </c>
      <c r="C106" s="371"/>
      <c r="D106" s="372"/>
      <c r="E106" s="373"/>
      <c r="F106" s="374">
        <f>SUM(F107:F111)</f>
        <v>1469929.7695499999</v>
      </c>
      <c r="G106" s="371"/>
      <c r="H106" s="374">
        <f>SUM(H107:H111)</f>
        <v>248236.174</v>
      </c>
      <c r="I106" s="374">
        <f>SUM(I107:I111)</f>
        <v>1718165.94355</v>
      </c>
      <c r="J106" s="399"/>
      <c r="K106" s="385"/>
    </row>
    <row r="107" spans="1:11" s="22" customFormat="1" ht="25.5" outlineLevel="1" x14ac:dyDescent="0.25">
      <c r="A107" s="386" t="s">
        <v>122</v>
      </c>
      <c r="B107" s="409" t="s">
        <v>123</v>
      </c>
      <c r="C107" s="356" t="s">
        <v>97</v>
      </c>
      <c r="D107" s="355">
        <v>2.1800000000000002</v>
      </c>
      <c r="E107" s="388">
        <v>90375.46</v>
      </c>
      <c r="F107" s="388">
        <f t="shared" si="22"/>
        <v>197018.50280000002</v>
      </c>
      <c r="G107" s="388">
        <v>0</v>
      </c>
      <c r="H107" s="388">
        <f t="shared" si="25"/>
        <v>0</v>
      </c>
      <c r="I107" s="390">
        <f t="shared" si="24"/>
        <v>197018.50280000002</v>
      </c>
      <c r="J107" s="363" t="s">
        <v>508</v>
      </c>
      <c r="K107" s="361">
        <v>2.1800000000000002</v>
      </c>
    </row>
    <row r="108" spans="1:11" s="22" customFormat="1" ht="25.5" outlineLevel="1" x14ac:dyDescent="0.25">
      <c r="A108" s="386" t="s">
        <v>124</v>
      </c>
      <c r="B108" s="409" t="s">
        <v>125</v>
      </c>
      <c r="C108" s="356" t="s">
        <v>31</v>
      </c>
      <c r="D108" s="355">
        <v>182.5</v>
      </c>
      <c r="E108" s="388">
        <v>1602.7122999999999</v>
      </c>
      <c r="F108" s="388">
        <f t="shared" si="22"/>
        <v>292494.99475000001</v>
      </c>
      <c r="G108" s="388">
        <v>0</v>
      </c>
      <c r="H108" s="388">
        <f t="shared" si="25"/>
        <v>0</v>
      </c>
      <c r="I108" s="390">
        <f t="shared" si="24"/>
        <v>292494.99475000001</v>
      </c>
      <c r="J108" s="363" t="s">
        <v>508</v>
      </c>
      <c r="K108" s="361">
        <v>175.57</v>
      </c>
    </row>
    <row r="109" spans="1:11" s="22" customFormat="1" outlineLevel="1" x14ac:dyDescent="0.25">
      <c r="A109" s="386" t="s">
        <v>126</v>
      </c>
      <c r="B109" s="409" t="s">
        <v>127</v>
      </c>
      <c r="C109" s="356" t="s">
        <v>40</v>
      </c>
      <c r="D109" s="355">
        <v>1</v>
      </c>
      <c r="E109" s="388">
        <v>122160</v>
      </c>
      <c r="F109" s="388">
        <f t="shared" si="22"/>
        <v>122160</v>
      </c>
      <c r="G109" s="388">
        <v>126021.07</v>
      </c>
      <c r="H109" s="388">
        <f t="shared" si="25"/>
        <v>126021.07</v>
      </c>
      <c r="I109" s="390">
        <f t="shared" si="24"/>
        <v>248181.07</v>
      </c>
      <c r="J109" s="363"/>
      <c r="K109" s="361"/>
    </row>
    <row r="110" spans="1:11" s="22" customFormat="1" outlineLevel="1" x14ac:dyDescent="0.25">
      <c r="A110" s="386" t="s">
        <v>128</v>
      </c>
      <c r="B110" s="409" t="s">
        <v>129</v>
      </c>
      <c r="C110" s="356" t="s">
        <v>31</v>
      </c>
      <c r="D110" s="355">
        <v>28.8</v>
      </c>
      <c r="E110" s="388">
        <v>4236.49</v>
      </c>
      <c r="F110" s="388">
        <f t="shared" si="22"/>
        <v>122010.912</v>
      </c>
      <c r="G110" s="388">
        <v>4243.58</v>
      </c>
      <c r="H110" s="388">
        <f t="shared" si="25"/>
        <v>122215.10400000001</v>
      </c>
      <c r="I110" s="390">
        <f t="shared" si="24"/>
        <v>244226.016</v>
      </c>
      <c r="J110" s="363"/>
      <c r="K110" s="361"/>
    </row>
    <row r="111" spans="1:11" s="22" customFormat="1" ht="25.5" outlineLevel="1" x14ac:dyDescent="0.25">
      <c r="A111" s="410" t="s">
        <v>130</v>
      </c>
      <c r="B111" s="411" t="s">
        <v>131</v>
      </c>
      <c r="C111" s="412" t="s">
        <v>132</v>
      </c>
      <c r="D111" s="413">
        <v>1</v>
      </c>
      <c r="E111" s="414">
        <v>736245.36</v>
      </c>
      <c r="F111" s="414">
        <f t="shared" si="22"/>
        <v>736245.36</v>
      </c>
      <c r="G111" s="414">
        <v>0</v>
      </c>
      <c r="H111" s="414">
        <f t="shared" si="25"/>
        <v>0</v>
      </c>
      <c r="I111" s="415">
        <f t="shared" si="24"/>
        <v>736245.36</v>
      </c>
      <c r="J111" s="363" t="s">
        <v>508</v>
      </c>
      <c r="K111" s="361">
        <v>1</v>
      </c>
    </row>
    <row r="112" spans="1:11" x14ac:dyDescent="0.3">
      <c r="A112" s="369">
        <v>5</v>
      </c>
      <c r="B112" s="370" t="s">
        <v>133</v>
      </c>
      <c r="C112" s="371"/>
      <c r="D112" s="372"/>
      <c r="E112" s="373"/>
      <c r="F112" s="374">
        <f>SUM(F113:F198)</f>
        <v>29026312.458250005</v>
      </c>
      <c r="G112" s="371"/>
      <c r="H112" s="374">
        <f>SUM(H113:H198)</f>
        <v>16865364.571319997</v>
      </c>
      <c r="I112" s="374">
        <f>SUM(I113:I198)</f>
        <v>45891677.029569998</v>
      </c>
      <c r="J112" s="399"/>
      <c r="K112" s="385"/>
    </row>
    <row r="113" spans="1:11" outlineLevel="1" x14ac:dyDescent="0.3">
      <c r="A113" s="386"/>
      <c r="B113" s="408" t="s">
        <v>134</v>
      </c>
      <c r="C113" s="356"/>
      <c r="D113" s="355"/>
      <c r="E113" s="388"/>
      <c r="F113" s="388"/>
      <c r="G113" s="388"/>
      <c r="H113" s="388"/>
      <c r="I113" s="390"/>
      <c r="J113" s="363"/>
      <c r="K113" s="361"/>
    </row>
    <row r="114" spans="1:11" outlineLevel="1" x14ac:dyDescent="0.3">
      <c r="A114" s="416" t="s">
        <v>135</v>
      </c>
      <c r="B114" s="417" t="s">
        <v>136</v>
      </c>
      <c r="C114" s="403" t="s">
        <v>31</v>
      </c>
      <c r="D114" s="404">
        <v>175</v>
      </c>
      <c r="E114" s="405">
        <v>1484.4</v>
      </c>
      <c r="F114" s="405">
        <f t="shared" ref="F114:F168" si="29">E114*D114</f>
        <v>259770.00000000003</v>
      </c>
      <c r="G114" s="388">
        <v>0</v>
      </c>
      <c r="H114" s="388">
        <f t="shared" ref="H114:H120" si="30">G114*D114</f>
        <v>0</v>
      </c>
      <c r="I114" s="406">
        <f t="shared" ref="I114:I168" si="31">F114+H114</f>
        <v>259770.00000000003</v>
      </c>
      <c r="J114" s="363"/>
      <c r="K114" s="361"/>
    </row>
    <row r="115" spans="1:11" s="22" customFormat="1" outlineLevel="1" x14ac:dyDescent="0.25">
      <c r="A115" s="416" t="s">
        <v>137</v>
      </c>
      <c r="B115" s="417" t="s">
        <v>138</v>
      </c>
      <c r="C115" s="403" t="s">
        <v>114</v>
      </c>
      <c r="D115" s="404">
        <v>7.2</v>
      </c>
      <c r="E115" s="405">
        <v>57399.999999999993</v>
      </c>
      <c r="F115" s="405">
        <f t="shared" si="29"/>
        <v>413279.99999999994</v>
      </c>
      <c r="G115" s="388">
        <v>0</v>
      </c>
      <c r="H115" s="388">
        <f t="shared" si="30"/>
        <v>0</v>
      </c>
      <c r="I115" s="406">
        <f t="shared" si="31"/>
        <v>413279.99999999994</v>
      </c>
      <c r="J115" s="363"/>
      <c r="K115" s="361"/>
    </row>
    <row r="116" spans="1:11" outlineLevel="1" x14ac:dyDescent="0.3">
      <c r="A116" s="416" t="s">
        <v>139</v>
      </c>
      <c r="B116" s="417" t="s">
        <v>140</v>
      </c>
      <c r="C116" s="403" t="s">
        <v>35</v>
      </c>
      <c r="D116" s="404">
        <v>210</v>
      </c>
      <c r="E116" s="405">
        <v>2031.6</v>
      </c>
      <c r="F116" s="405">
        <f t="shared" si="29"/>
        <v>426636</v>
      </c>
      <c r="G116" s="388">
        <v>0</v>
      </c>
      <c r="H116" s="388">
        <f t="shared" si="30"/>
        <v>0</v>
      </c>
      <c r="I116" s="406">
        <f t="shared" si="31"/>
        <v>426636</v>
      </c>
      <c r="J116" s="363"/>
      <c r="K116" s="361"/>
    </row>
    <row r="117" spans="1:11" outlineLevel="1" x14ac:dyDescent="0.3">
      <c r="A117" s="416" t="s">
        <v>141</v>
      </c>
      <c r="B117" s="417" t="s">
        <v>142</v>
      </c>
      <c r="C117" s="403" t="s">
        <v>21</v>
      </c>
      <c r="D117" s="404">
        <v>66.5</v>
      </c>
      <c r="E117" s="405">
        <v>4730.8140000000003</v>
      </c>
      <c r="F117" s="405">
        <f t="shared" si="29"/>
        <v>314599.13099999999</v>
      </c>
      <c r="G117" s="388">
        <v>0</v>
      </c>
      <c r="H117" s="388">
        <f t="shared" si="30"/>
        <v>0</v>
      </c>
      <c r="I117" s="406">
        <f t="shared" si="31"/>
        <v>314599.13099999999</v>
      </c>
      <c r="J117" s="363"/>
      <c r="K117" s="361"/>
    </row>
    <row r="118" spans="1:11" outlineLevel="1" x14ac:dyDescent="0.3">
      <c r="A118" s="416" t="s">
        <v>143</v>
      </c>
      <c r="B118" s="417" t="s">
        <v>144</v>
      </c>
      <c r="C118" s="403" t="s">
        <v>21</v>
      </c>
      <c r="D118" s="404">
        <v>4.5599999999999996</v>
      </c>
      <c r="E118" s="405">
        <v>5256.46</v>
      </c>
      <c r="F118" s="405">
        <f t="shared" si="29"/>
        <v>23969.457599999998</v>
      </c>
      <c r="G118" s="388">
        <v>0</v>
      </c>
      <c r="H118" s="388">
        <f t="shared" si="30"/>
        <v>0</v>
      </c>
      <c r="I118" s="406">
        <f t="shared" si="31"/>
        <v>23969.457599999998</v>
      </c>
      <c r="J118" s="363"/>
      <c r="K118" s="361"/>
    </row>
    <row r="119" spans="1:11" outlineLevel="1" x14ac:dyDescent="0.3">
      <c r="A119" s="416" t="s">
        <v>145</v>
      </c>
      <c r="B119" s="417" t="s">
        <v>146</v>
      </c>
      <c r="C119" s="403" t="s">
        <v>31</v>
      </c>
      <c r="D119" s="404">
        <v>75.599999999999994</v>
      </c>
      <c r="E119" s="405">
        <v>1039.08</v>
      </c>
      <c r="F119" s="405">
        <f t="shared" si="29"/>
        <v>78554.447999999989</v>
      </c>
      <c r="G119" s="388">
        <v>0</v>
      </c>
      <c r="H119" s="388">
        <f t="shared" si="30"/>
        <v>0</v>
      </c>
      <c r="I119" s="406">
        <f t="shared" si="31"/>
        <v>78554.447999999989</v>
      </c>
      <c r="J119" s="363"/>
      <c r="K119" s="361"/>
    </row>
    <row r="120" spans="1:11" s="22" customFormat="1" ht="25.5" outlineLevel="1" x14ac:dyDescent="0.25">
      <c r="A120" s="416" t="s">
        <v>147</v>
      </c>
      <c r="B120" s="417" t="s">
        <v>148</v>
      </c>
      <c r="C120" s="403" t="s">
        <v>114</v>
      </c>
      <c r="D120" s="404">
        <v>25.8</v>
      </c>
      <c r="E120" s="405">
        <v>2538.41</v>
      </c>
      <c r="F120" s="405">
        <f t="shared" si="29"/>
        <v>65490.977999999996</v>
      </c>
      <c r="G120" s="388">
        <v>0</v>
      </c>
      <c r="H120" s="388">
        <f t="shared" si="30"/>
        <v>0</v>
      </c>
      <c r="I120" s="406">
        <f t="shared" si="31"/>
        <v>65490.977999999996</v>
      </c>
      <c r="J120" s="363"/>
      <c r="K120" s="361"/>
    </row>
    <row r="121" spans="1:11" s="23" customFormat="1" ht="25.5" outlineLevel="1" x14ac:dyDescent="0.3">
      <c r="A121" s="416"/>
      <c r="B121" s="418" t="s">
        <v>149</v>
      </c>
      <c r="C121" s="403"/>
      <c r="D121" s="404"/>
      <c r="E121" s="405"/>
      <c r="F121" s="405"/>
      <c r="G121" s="405"/>
      <c r="H121" s="405"/>
      <c r="I121" s="406"/>
      <c r="J121" s="363"/>
      <c r="K121" s="361"/>
    </row>
    <row r="122" spans="1:11" ht="25.5" outlineLevel="1" x14ac:dyDescent="0.3">
      <c r="A122" s="416" t="s">
        <v>150</v>
      </c>
      <c r="B122" s="417" t="s">
        <v>151</v>
      </c>
      <c r="C122" s="403" t="s">
        <v>114</v>
      </c>
      <c r="D122" s="404">
        <v>3.78</v>
      </c>
      <c r="E122" s="405">
        <v>82000</v>
      </c>
      <c r="F122" s="405">
        <f t="shared" si="29"/>
        <v>309960</v>
      </c>
      <c r="G122" s="405">
        <v>73503.44</v>
      </c>
      <c r="H122" s="405">
        <f t="shared" ref="H122:H187" si="32">G122*D122</f>
        <v>277843.00319999998</v>
      </c>
      <c r="I122" s="406">
        <f t="shared" si="31"/>
        <v>587803.00319999992</v>
      </c>
      <c r="J122" s="363"/>
      <c r="K122" s="361"/>
    </row>
    <row r="123" spans="1:11" ht="25.5" outlineLevel="1" x14ac:dyDescent="0.3">
      <c r="A123" s="416" t="s">
        <v>152</v>
      </c>
      <c r="B123" s="417" t="s">
        <v>153</v>
      </c>
      <c r="C123" s="403" t="s">
        <v>154</v>
      </c>
      <c r="D123" s="404">
        <v>7</v>
      </c>
      <c r="E123" s="405">
        <v>48262.85</v>
      </c>
      <c r="F123" s="405">
        <f t="shared" si="29"/>
        <v>337839.95</v>
      </c>
      <c r="G123" s="405">
        <v>8984.86</v>
      </c>
      <c r="H123" s="405">
        <f t="shared" si="32"/>
        <v>62894.020000000004</v>
      </c>
      <c r="I123" s="406">
        <f t="shared" si="31"/>
        <v>400733.97000000003</v>
      </c>
      <c r="J123" s="363"/>
      <c r="K123" s="361"/>
    </row>
    <row r="124" spans="1:11" ht="25.5" outlineLevel="1" x14ac:dyDescent="0.3">
      <c r="A124" s="416" t="s">
        <v>155</v>
      </c>
      <c r="B124" s="417" t="s">
        <v>156</v>
      </c>
      <c r="C124" s="403" t="s">
        <v>21</v>
      </c>
      <c r="D124" s="404">
        <v>21.8</v>
      </c>
      <c r="E124" s="405">
        <v>10080</v>
      </c>
      <c r="F124" s="405">
        <f t="shared" si="29"/>
        <v>219744</v>
      </c>
      <c r="G124" s="405">
        <v>22081.78</v>
      </c>
      <c r="H124" s="405">
        <f t="shared" si="32"/>
        <v>481382.804</v>
      </c>
      <c r="I124" s="406">
        <f t="shared" si="31"/>
        <v>701126.804</v>
      </c>
      <c r="J124" s="363"/>
      <c r="K124" s="361"/>
    </row>
    <row r="125" spans="1:11" outlineLevel="1" x14ac:dyDescent="0.3">
      <c r="A125" s="416" t="s">
        <v>157</v>
      </c>
      <c r="B125" s="417" t="s">
        <v>158</v>
      </c>
      <c r="C125" s="403" t="s">
        <v>21</v>
      </c>
      <c r="D125" s="404">
        <v>6.2</v>
      </c>
      <c r="E125" s="405">
        <v>2741.94</v>
      </c>
      <c r="F125" s="405">
        <f t="shared" si="29"/>
        <v>17000.028000000002</v>
      </c>
      <c r="G125" s="405">
        <v>7158.87</v>
      </c>
      <c r="H125" s="405">
        <f t="shared" si="32"/>
        <v>44384.993999999999</v>
      </c>
      <c r="I125" s="406">
        <f t="shared" si="31"/>
        <v>61385.021999999997</v>
      </c>
      <c r="J125" s="363"/>
      <c r="K125" s="361"/>
    </row>
    <row r="126" spans="1:11" ht="25.5" outlineLevel="1" x14ac:dyDescent="0.3">
      <c r="A126" s="416" t="s">
        <v>159</v>
      </c>
      <c r="B126" s="417" t="s">
        <v>160</v>
      </c>
      <c r="C126" s="403" t="s">
        <v>114</v>
      </c>
      <c r="D126" s="404">
        <v>0.95799999999999996</v>
      </c>
      <c r="E126" s="405">
        <v>82000</v>
      </c>
      <c r="F126" s="405">
        <f t="shared" si="29"/>
        <v>78556</v>
      </c>
      <c r="G126" s="405">
        <v>96488.52</v>
      </c>
      <c r="H126" s="405">
        <f t="shared" si="32"/>
        <v>92436.002160000004</v>
      </c>
      <c r="I126" s="406">
        <f t="shared" si="31"/>
        <v>170992.00216</v>
      </c>
      <c r="J126" s="363"/>
      <c r="K126" s="361"/>
    </row>
    <row r="127" spans="1:11" ht="25.5" outlineLevel="1" x14ac:dyDescent="0.3">
      <c r="A127" s="416" t="s">
        <v>161</v>
      </c>
      <c r="B127" s="417" t="s">
        <v>162</v>
      </c>
      <c r="C127" s="403" t="s">
        <v>114</v>
      </c>
      <c r="D127" s="404">
        <v>0.95799999999999996</v>
      </c>
      <c r="E127" s="405">
        <v>48263.05</v>
      </c>
      <c r="F127" s="405">
        <f t="shared" si="29"/>
        <v>46236.001900000003</v>
      </c>
      <c r="G127" s="388">
        <v>0</v>
      </c>
      <c r="H127" s="388">
        <f t="shared" si="32"/>
        <v>0</v>
      </c>
      <c r="I127" s="406">
        <f t="shared" si="31"/>
        <v>46236.001900000003</v>
      </c>
      <c r="J127" s="363" t="s">
        <v>508</v>
      </c>
      <c r="K127" s="361"/>
    </row>
    <row r="128" spans="1:11" ht="25.5" outlineLevel="1" x14ac:dyDescent="0.3">
      <c r="A128" s="416" t="s">
        <v>163</v>
      </c>
      <c r="B128" s="417" t="s">
        <v>164</v>
      </c>
      <c r="C128" s="403" t="s">
        <v>31</v>
      </c>
      <c r="D128" s="404">
        <v>103.4</v>
      </c>
      <c r="E128" s="405">
        <v>364.8</v>
      </c>
      <c r="F128" s="405">
        <f t="shared" si="29"/>
        <v>37720.32</v>
      </c>
      <c r="G128" s="405">
        <v>60.08</v>
      </c>
      <c r="H128" s="405">
        <f t="shared" si="32"/>
        <v>6212.2719999999999</v>
      </c>
      <c r="I128" s="406">
        <f t="shared" si="31"/>
        <v>43932.591999999997</v>
      </c>
      <c r="J128" s="363"/>
      <c r="K128" s="361"/>
    </row>
    <row r="129" spans="1:11" outlineLevel="1" x14ac:dyDescent="0.3">
      <c r="A129" s="416" t="s">
        <v>165</v>
      </c>
      <c r="B129" s="496" t="s">
        <v>510</v>
      </c>
      <c r="C129" s="403" t="s">
        <v>31</v>
      </c>
      <c r="D129" s="404">
        <v>7</v>
      </c>
      <c r="E129" s="498">
        <v>2237</v>
      </c>
      <c r="F129" s="405">
        <f t="shared" si="29"/>
        <v>15659</v>
      </c>
      <c r="G129" s="497">
        <v>3967</v>
      </c>
      <c r="H129" s="405">
        <f t="shared" si="32"/>
        <v>27769</v>
      </c>
      <c r="I129" s="406">
        <f t="shared" si="31"/>
        <v>43428</v>
      </c>
      <c r="J129" s="363"/>
      <c r="K129" s="361"/>
    </row>
    <row r="130" spans="1:11" s="22" customFormat="1" ht="38.25" outlineLevel="1" x14ac:dyDescent="0.25">
      <c r="A130" s="416" t="s">
        <v>167</v>
      </c>
      <c r="B130" s="417" t="s">
        <v>168</v>
      </c>
      <c r="C130" s="403" t="s">
        <v>31</v>
      </c>
      <c r="D130" s="404">
        <v>29.3</v>
      </c>
      <c r="E130" s="405">
        <v>5438.16</v>
      </c>
      <c r="F130" s="405">
        <f t="shared" si="29"/>
        <v>159338.08799999999</v>
      </c>
      <c r="G130" s="405">
        <v>1199.9000000000001</v>
      </c>
      <c r="H130" s="405">
        <f t="shared" si="32"/>
        <v>35157.070000000007</v>
      </c>
      <c r="I130" s="406">
        <f t="shared" si="31"/>
        <v>194495.158</v>
      </c>
      <c r="J130" s="363"/>
      <c r="K130" s="361"/>
    </row>
    <row r="131" spans="1:11" s="22" customFormat="1" ht="38.25" outlineLevel="1" x14ac:dyDescent="0.25">
      <c r="A131" s="416" t="s">
        <v>169</v>
      </c>
      <c r="B131" s="417" t="s">
        <v>170</v>
      </c>
      <c r="C131" s="403" t="s">
        <v>31</v>
      </c>
      <c r="D131" s="404">
        <v>91</v>
      </c>
      <c r="E131" s="405">
        <v>9081.69</v>
      </c>
      <c r="F131" s="405">
        <f t="shared" si="29"/>
        <v>826433.79</v>
      </c>
      <c r="G131" s="405">
        <v>215.29</v>
      </c>
      <c r="H131" s="405">
        <f t="shared" si="32"/>
        <v>19591.39</v>
      </c>
      <c r="I131" s="406">
        <f t="shared" si="31"/>
        <v>846025.18</v>
      </c>
      <c r="J131" s="363"/>
      <c r="K131" s="361"/>
    </row>
    <row r="132" spans="1:11" s="22" customFormat="1" outlineLevel="1" x14ac:dyDescent="0.25">
      <c r="A132" s="416" t="s">
        <v>171</v>
      </c>
      <c r="B132" s="417" t="s">
        <v>172</v>
      </c>
      <c r="C132" s="403" t="s">
        <v>114</v>
      </c>
      <c r="D132" s="404">
        <v>5.3</v>
      </c>
      <c r="E132" s="405">
        <v>85674.21</v>
      </c>
      <c r="F132" s="405">
        <f t="shared" si="29"/>
        <v>454073.31300000002</v>
      </c>
      <c r="G132" s="405">
        <v>152938.10999999999</v>
      </c>
      <c r="H132" s="405">
        <f t="shared" si="32"/>
        <v>810571.98299999989</v>
      </c>
      <c r="I132" s="406">
        <f t="shared" si="31"/>
        <v>1264645.2959999999</v>
      </c>
      <c r="J132" s="363"/>
      <c r="K132" s="361"/>
    </row>
    <row r="133" spans="1:11" s="22" customFormat="1" outlineLevel="1" x14ac:dyDescent="0.25">
      <c r="A133" s="416" t="s">
        <v>173</v>
      </c>
      <c r="B133" s="417" t="s">
        <v>174</v>
      </c>
      <c r="C133" s="403" t="s">
        <v>114</v>
      </c>
      <c r="D133" s="404">
        <v>5.3</v>
      </c>
      <c r="E133" s="405">
        <v>102809.07</v>
      </c>
      <c r="F133" s="405">
        <f t="shared" si="29"/>
        <v>544888.071</v>
      </c>
      <c r="G133" s="405">
        <v>1022.1</v>
      </c>
      <c r="H133" s="405">
        <f t="shared" si="32"/>
        <v>5417.13</v>
      </c>
      <c r="I133" s="406">
        <f t="shared" si="31"/>
        <v>550305.201</v>
      </c>
      <c r="J133" s="363"/>
      <c r="K133" s="361"/>
    </row>
    <row r="134" spans="1:11" s="22" customFormat="1" ht="25.5" outlineLevel="1" x14ac:dyDescent="0.25">
      <c r="A134" s="386" t="s">
        <v>175</v>
      </c>
      <c r="B134" s="409" t="s">
        <v>176</v>
      </c>
      <c r="C134" s="356" t="s">
        <v>31</v>
      </c>
      <c r="D134" s="355">
        <v>149</v>
      </c>
      <c r="E134" s="388">
        <v>218.88</v>
      </c>
      <c r="F134" s="388">
        <f t="shared" si="29"/>
        <v>32613.119999999999</v>
      </c>
      <c r="G134" s="388">
        <v>36.32</v>
      </c>
      <c r="H134" s="388">
        <f t="shared" si="32"/>
        <v>5411.68</v>
      </c>
      <c r="I134" s="390">
        <f t="shared" si="31"/>
        <v>38024.800000000003</v>
      </c>
      <c r="J134" s="363"/>
      <c r="K134" s="361"/>
    </row>
    <row r="135" spans="1:11" s="22" customFormat="1" ht="25.5" outlineLevel="1" x14ac:dyDescent="0.25">
      <c r="A135" s="386" t="s">
        <v>177</v>
      </c>
      <c r="B135" s="409" t="s">
        <v>178</v>
      </c>
      <c r="C135" s="356" t="s">
        <v>31</v>
      </c>
      <c r="D135" s="355">
        <v>149</v>
      </c>
      <c r="E135" s="388">
        <v>218.88</v>
      </c>
      <c r="F135" s="388">
        <f t="shared" si="29"/>
        <v>32613.119999999999</v>
      </c>
      <c r="G135" s="388">
        <v>127.3</v>
      </c>
      <c r="H135" s="388">
        <f t="shared" si="32"/>
        <v>18967.7</v>
      </c>
      <c r="I135" s="390">
        <f t="shared" si="31"/>
        <v>51580.82</v>
      </c>
      <c r="J135" s="363"/>
      <c r="K135" s="361"/>
    </row>
    <row r="136" spans="1:11" s="22" customFormat="1" outlineLevel="1" x14ac:dyDescent="0.25">
      <c r="A136" s="386" t="s">
        <v>179</v>
      </c>
      <c r="B136" s="409" t="s">
        <v>180</v>
      </c>
      <c r="C136" s="356" t="s">
        <v>21</v>
      </c>
      <c r="D136" s="355">
        <v>23.2</v>
      </c>
      <c r="E136" s="388">
        <v>10080</v>
      </c>
      <c r="F136" s="388">
        <f t="shared" si="29"/>
        <v>233856</v>
      </c>
      <c r="G136" s="388">
        <v>24686</v>
      </c>
      <c r="H136" s="388">
        <f t="shared" si="32"/>
        <v>572715.19999999995</v>
      </c>
      <c r="I136" s="390">
        <f t="shared" si="31"/>
        <v>806571.2</v>
      </c>
      <c r="J136" s="363"/>
      <c r="K136" s="361"/>
    </row>
    <row r="137" spans="1:11" s="22" customFormat="1" outlineLevel="1" x14ac:dyDescent="0.25">
      <c r="A137" s="386" t="s">
        <v>181</v>
      </c>
      <c r="B137" s="409" t="s">
        <v>182</v>
      </c>
      <c r="C137" s="356" t="s">
        <v>31</v>
      </c>
      <c r="D137" s="355">
        <v>54</v>
      </c>
      <c r="E137" s="388">
        <v>294</v>
      </c>
      <c r="F137" s="388">
        <f t="shared" si="29"/>
        <v>15876</v>
      </c>
      <c r="G137" s="388">
        <v>122</v>
      </c>
      <c r="H137" s="388">
        <f t="shared" si="32"/>
        <v>6588</v>
      </c>
      <c r="I137" s="390">
        <f t="shared" si="31"/>
        <v>22464</v>
      </c>
      <c r="J137" s="363"/>
      <c r="K137" s="361"/>
    </row>
    <row r="138" spans="1:11" s="22" customFormat="1" ht="25.5" outlineLevel="1" x14ac:dyDescent="0.25">
      <c r="A138" s="386" t="s">
        <v>183</v>
      </c>
      <c r="B138" s="409" t="s">
        <v>184</v>
      </c>
      <c r="C138" s="356" t="s">
        <v>31</v>
      </c>
      <c r="D138" s="355">
        <v>98</v>
      </c>
      <c r="E138" s="388">
        <v>9081.69</v>
      </c>
      <c r="F138" s="388">
        <f t="shared" si="29"/>
        <v>890005.62</v>
      </c>
      <c r="G138" s="388">
        <v>215.29</v>
      </c>
      <c r="H138" s="388">
        <f t="shared" si="32"/>
        <v>21098.42</v>
      </c>
      <c r="I138" s="390">
        <f t="shared" si="31"/>
        <v>911104.04</v>
      </c>
      <c r="J138" s="363"/>
      <c r="K138" s="361"/>
    </row>
    <row r="139" spans="1:11" s="22" customFormat="1" outlineLevel="1" x14ac:dyDescent="0.25">
      <c r="A139" s="386" t="s">
        <v>185</v>
      </c>
      <c r="B139" s="409" t="s">
        <v>186</v>
      </c>
      <c r="C139" s="356" t="s">
        <v>40</v>
      </c>
      <c r="D139" s="355">
        <v>200</v>
      </c>
      <c r="E139" s="388">
        <v>351.54</v>
      </c>
      <c r="F139" s="388">
        <f t="shared" si="29"/>
        <v>70308</v>
      </c>
      <c r="G139" s="388">
        <v>0</v>
      </c>
      <c r="H139" s="388">
        <f t="shared" si="32"/>
        <v>0</v>
      </c>
      <c r="I139" s="390">
        <f t="shared" si="31"/>
        <v>70308</v>
      </c>
      <c r="J139" s="363"/>
      <c r="K139" s="361"/>
    </row>
    <row r="140" spans="1:11" s="22" customFormat="1" outlineLevel="1" x14ac:dyDescent="0.25">
      <c r="A140" s="386" t="s">
        <v>187</v>
      </c>
      <c r="B140" s="409" t="s">
        <v>188</v>
      </c>
      <c r="C140" s="356" t="s">
        <v>40</v>
      </c>
      <c r="D140" s="355">
        <v>200</v>
      </c>
      <c r="E140" s="388">
        <v>299.48</v>
      </c>
      <c r="F140" s="388">
        <f t="shared" si="29"/>
        <v>59896</v>
      </c>
      <c r="G140" s="388">
        <v>221.5</v>
      </c>
      <c r="H140" s="388">
        <f t="shared" si="32"/>
        <v>44300</v>
      </c>
      <c r="I140" s="390">
        <f t="shared" si="31"/>
        <v>104196</v>
      </c>
      <c r="J140" s="363"/>
      <c r="K140" s="361"/>
    </row>
    <row r="141" spans="1:11" s="22" customFormat="1" outlineLevel="1" x14ac:dyDescent="0.25">
      <c r="A141" s="386" t="s">
        <v>189</v>
      </c>
      <c r="B141" s="409" t="s">
        <v>186</v>
      </c>
      <c r="C141" s="356" t="s">
        <v>40</v>
      </c>
      <c r="D141" s="355">
        <v>78</v>
      </c>
      <c r="E141" s="388">
        <v>351.54</v>
      </c>
      <c r="F141" s="388">
        <f t="shared" si="29"/>
        <v>27420.120000000003</v>
      </c>
      <c r="G141" s="388">
        <v>0</v>
      </c>
      <c r="H141" s="388">
        <f t="shared" si="32"/>
        <v>0</v>
      </c>
      <c r="I141" s="390">
        <f t="shared" si="31"/>
        <v>27420.120000000003</v>
      </c>
      <c r="J141" s="363"/>
      <c r="K141" s="361"/>
    </row>
    <row r="142" spans="1:11" s="22" customFormat="1" outlineLevel="1" x14ac:dyDescent="0.25">
      <c r="A142" s="386" t="s">
        <v>190</v>
      </c>
      <c r="B142" s="409" t="s">
        <v>191</v>
      </c>
      <c r="C142" s="356" t="s">
        <v>40</v>
      </c>
      <c r="D142" s="355">
        <v>78</v>
      </c>
      <c r="E142" s="388">
        <v>299.49</v>
      </c>
      <c r="F142" s="388">
        <f t="shared" si="29"/>
        <v>23360.22</v>
      </c>
      <c r="G142" s="388">
        <v>341.51</v>
      </c>
      <c r="H142" s="388">
        <f t="shared" si="32"/>
        <v>26637.78</v>
      </c>
      <c r="I142" s="390">
        <f t="shared" si="31"/>
        <v>49998</v>
      </c>
      <c r="J142" s="363"/>
      <c r="K142" s="361"/>
    </row>
    <row r="143" spans="1:11" s="22" customFormat="1" outlineLevel="1" x14ac:dyDescent="0.25">
      <c r="A143" s="386"/>
      <c r="B143" s="408" t="s">
        <v>192</v>
      </c>
      <c r="C143" s="356"/>
      <c r="D143" s="355"/>
      <c r="E143" s="388"/>
      <c r="F143" s="388"/>
      <c r="G143" s="388"/>
      <c r="H143" s="388"/>
      <c r="I143" s="390"/>
      <c r="J143" s="363"/>
      <c r="K143" s="361"/>
    </row>
    <row r="144" spans="1:11" s="22" customFormat="1" ht="25.5" outlineLevel="1" x14ac:dyDescent="0.25">
      <c r="A144" s="386" t="s">
        <v>193</v>
      </c>
      <c r="B144" s="409" t="s">
        <v>194</v>
      </c>
      <c r="C144" s="356" t="s">
        <v>21</v>
      </c>
      <c r="D144" s="355">
        <v>198</v>
      </c>
      <c r="E144" s="388">
        <v>12146</v>
      </c>
      <c r="F144" s="388">
        <f t="shared" si="29"/>
        <v>2404908</v>
      </c>
      <c r="G144" s="388">
        <v>9160</v>
      </c>
      <c r="H144" s="388">
        <f t="shared" si="32"/>
        <v>1813680</v>
      </c>
      <c r="I144" s="390">
        <f t="shared" si="31"/>
        <v>4218588</v>
      </c>
      <c r="J144" s="363"/>
      <c r="K144" s="361">
        <v>100</v>
      </c>
    </row>
    <row r="145" spans="1:11" s="22" customFormat="1" outlineLevel="1" x14ac:dyDescent="0.25">
      <c r="A145" s="386" t="s">
        <v>195</v>
      </c>
      <c r="B145" s="409" t="s">
        <v>196</v>
      </c>
      <c r="C145" s="356" t="s">
        <v>31</v>
      </c>
      <c r="D145" s="355">
        <v>990</v>
      </c>
      <c r="E145" s="388">
        <v>1008</v>
      </c>
      <c r="F145" s="388">
        <f t="shared" si="29"/>
        <v>997920</v>
      </c>
      <c r="G145" s="388">
        <v>439.22</v>
      </c>
      <c r="H145" s="388">
        <f t="shared" si="32"/>
        <v>434827.80000000005</v>
      </c>
      <c r="I145" s="390">
        <f t="shared" si="31"/>
        <v>1432747.8</v>
      </c>
      <c r="J145" s="363"/>
      <c r="K145" s="361"/>
    </row>
    <row r="146" spans="1:11" s="22" customFormat="1" outlineLevel="1" x14ac:dyDescent="0.25">
      <c r="A146" s="386" t="s">
        <v>197</v>
      </c>
      <c r="B146" s="409" t="s">
        <v>198</v>
      </c>
      <c r="C146" s="356" t="s">
        <v>31</v>
      </c>
      <c r="D146" s="355">
        <v>1378</v>
      </c>
      <c r="E146" s="388">
        <v>240</v>
      </c>
      <c r="F146" s="388">
        <f t="shared" si="29"/>
        <v>330720</v>
      </c>
      <c r="G146" s="388">
        <v>201.6</v>
      </c>
      <c r="H146" s="388">
        <f t="shared" si="32"/>
        <v>277804.79999999999</v>
      </c>
      <c r="I146" s="390">
        <f t="shared" si="31"/>
        <v>608524.80000000005</v>
      </c>
      <c r="J146" s="363"/>
      <c r="K146" s="361"/>
    </row>
    <row r="147" spans="1:11" s="22" customFormat="1" ht="25.5" outlineLevel="1" x14ac:dyDescent="0.25">
      <c r="A147" s="386" t="s">
        <v>199</v>
      </c>
      <c r="B147" s="409" t="s">
        <v>200</v>
      </c>
      <c r="C147" s="356" t="s">
        <v>31</v>
      </c>
      <c r="D147" s="355">
        <v>450</v>
      </c>
      <c r="E147" s="388">
        <v>1199.94</v>
      </c>
      <c r="F147" s="388">
        <f t="shared" si="29"/>
        <v>539973</v>
      </c>
      <c r="G147" s="388">
        <v>403.73</v>
      </c>
      <c r="H147" s="388">
        <f t="shared" si="32"/>
        <v>181678.5</v>
      </c>
      <c r="I147" s="390">
        <f t="shared" si="31"/>
        <v>721651.5</v>
      </c>
      <c r="J147" s="363"/>
      <c r="K147" s="361"/>
    </row>
    <row r="148" spans="1:11" s="22" customFormat="1" outlineLevel="1" x14ac:dyDescent="0.25">
      <c r="A148" s="386" t="s">
        <v>201</v>
      </c>
      <c r="B148" s="409" t="s">
        <v>202</v>
      </c>
      <c r="C148" s="356" t="s">
        <v>35</v>
      </c>
      <c r="D148" s="355">
        <v>368</v>
      </c>
      <c r="E148" s="388">
        <v>1349.03</v>
      </c>
      <c r="F148" s="388">
        <f t="shared" si="29"/>
        <v>496443.04</v>
      </c>
      <c r="G148" s="388">
        <v>63.6</v>
      </c>
      <c r="H148" s="388">
        <f t="shared" si="32"/>
        <v>23404.799999999999</v>
      </c>
      <c r="I148" s="390">
        <f t="shared" si="31"/>
        <v>519847.83999999997</v>
      </c>
      <c r="J148" s="363"/>
      <c r="K148" s="361"/>
    </row>
    <row r="149" spans="1:11" s="22" customFormat="1" ht="25.5" outlineLevel="1" x14ac:dyDescent="0.25">
      <c r="A149" s="386" t="s">
        <v>203</v>
      </c>
      <c r="B149" s="409" t="s">
        <v>204</v>
      </c>
      <c r="C149" s="356" t="s">
        <v>35</v>
      </c>
      <c r="D149" s="355">
        <v>558.79999999999995</v>
      </c>
      <c r="E149" s="388">
        <v>1221.79</v>
      </c>
      <c r="F149" s="388">
        <f t="shared" si="29"/>
        <v>682736.25199999998</v>
      </c>
      <c r="G149" s="388">
        <v>0</v>
      </c>
      <c r="H149" s="388">
        <f t="shared" ref="H149" si="33">G149*D149</f>
        <v>0</v>
      </c>
      <c r="I149" s="390">
        <f t="shared" si="31"/>
        <v>682736.25199999998</v>
      </c>
      <c r="J149" s="363" t="s">
        <v>508</v>
      </c>
      <c r="K149" s="361"/>
    </row>
    <row r="150" spans="1:11" s="22" customFormat="1" outlineLevel="1" x14ac:dyDescent="0.25">
      <c r="A150" s="419"/>
      <c r="B150" s="408" t="s">
        <v>205</v>
      </c>
      <c r="C150" s="356"/>
      <c r="D150" s="355"/>
      <c r="E150" s="388"/>
      <c r="F150" s="388"/>
      <c r="G150" s="388"/>
      <c r="H150" s="388"/>
      <c r="I150" s="390"/>
      <c r="J150" s="367"/>
      <c r="K150" s="420"/>
    </row>
    <row r="151" spans="1:11" s="22" customFormat="1" outlineLevel="1" x14ac:dyDescent="0.25">
      <c r="A151" s="421" t="s">
        <v>206</v>
      </c>
      <c r="B151" s="422" t="s">
        <v>207</v>
      </c>
      <c r="C151" s="356" t="s">
        <v>208</v>
      </c>
      <c r="D151" s="355">
        <v>60</v>
      </c>
      <c r="E151" s="388">
        <v>5000</v>
      </c>
      <c r="F151" s="388">
        <f t="shared" si="29"/>
        <v>300000</v>
      </c>
      <c r="G151" s="388">
        <v>0</v>
      </c>
      <c r="H151" s="388">
        <f t="shared" ref="H151:H152" si="34">G151*D151</f>
        <v>0</v>
      </c>
      <c r="I151" s="423">
        <f t="shared" si="31"/>
        <v>300000</v>
      </c>
      <c r="J151" s="367"/>
      <c r="K151" s="420"/>
    </row>
    <row r="152" spans="1:11" s="22" customFormat="1" outlineLevel="1" x14ac:dyDescent="0.25">
      <c r="A152" s="421" t="s">
        <v>209</v>
      </c>
      <c r="B152" s="422" t="s">
        <v>210</v>
      </c>
      <c r="C152" s="356" t="s">
        <v>21</v>
      </c>
      <c r="D152" s="355">
        <v>14</v>
      </c>
      <c r="E152" s="388">
        <v>14941.93</v>
      </c>
      <c r="F152" s="388">
        <f t="shared" si="29"/>
        <v>209187.02000000002</v>
      </c>
      <c r="G152" s="388">
        <v>0</v>
      </c>
      <c r="H152" s="388">
        <f t="shared" si="34"/>
        <v>0</v>
      </c>
      <c r="I152" s="423">
        <f t="shared" si="31"/>
        <v>209187.02000000002</v>
      </c>
      <c r="J152" s="367"/>
      <c r="K152" s="420"/>
    </row>
    <row r="153" spans="1:11" s="22" customFormat="1" ht="25.5" outlineLevel="1" x14ac:dyDescent="0.25">
      <c r="A153" s="424" t="s">
        <v>211</v>
      </c>
      <c r="B153" s="425" t="s">
        <v>194</v>
      </c>
      <c r="C153" s="426" t="s">
        <v>21</v>
      </c>
      <c r="D153" s="427">
        <v>14</v>
      </c>
      <c r="E153" s="428">
        <v>12146</v>
      </c>
      <c r="F153" s="428">
        <f>E153*D153</f>
        <v>170044</v>
      </c>
      <c r="G153" s="428">
        <v>9160</v>
      </c>
      <c r="H153" s="428">
        <f>G153*D153</f>
        <v>128240</v>
      </c>
      <c r="I153" s="429">
        <f>F153+H153</f>
        <v>298284</v>
      </c>
      <c r="J153" s="363"/>
      <c r="K153" s="361"/>
    </row>
    <row r="154" spans="1:11" s="22" customFormat="1" outlineLevel="1" x14ac:dyDescent="0.25">
      <c r="A154" s="416"/>
      <c r="B154" s="418" t="s">
        <v>212</v>
      </c>
      <c r="C154" s="403"/>
      <c r="D154" s="404"/>
      <c r="E154" s="405"/>
      <c r="F154" s="405"/>
      <c r="G154" s="405"/>
      <c r="H154" s="405"/>
      <c r="I154" s="406"/>
      <c r="J154" s="367"/>
      <c r="K154" s="420"/>
    </row>
    <row r="155" spans="1:11" s="22" customFormat="1" outlineLevel="1" x14ac:dyDescent="0.25">
      <c r="A155" s="416" t="s">
        <v>213</v>
      </c>
      <c r="B155" s="417" t="s">
        <v>210</v>
      </c>
      <c r="C155" s="403" t="s">
        <v>21</v>
      </c>
      <c r="D155" s="404">
        <v>88</v>
      </c>
      <c r="E155" s="405">
        <v>14941.93</v>
      </c>
      <c r="F155" s="405">
        <f t="shared" si="29"/>
        <v>1314889.8400000001</v>
      </c>
      <c r="G155" s="388">
        <v>0</v>
      </c>
      <c r="H155" s="388">
        <f t="shared" ref="H155:H156" si="35">G155*D155</f>
        <v>0</v>
      </c>
      <c r="I155" s="406">
        <f t="shared" si="31"/>
        <v>1314889.8400000001</v>
      </c>
      <c r="J155" s="367"/>
      <c r="K155" s="420"/>
    </row>
    <row r="156" spans="1:11" s="22" customFormat="1" outlineLevel="1" x14ac:dyDescent="0.25">
      <c r="A156" s="416" t="s">
        <v>214</v>
      </c>
      <c r="B156" s="417" t="s">
        <v>215</v>
      </c>
      <c r="C156" s="403" t="s">
        <v>21</v>
      </c>
      <c r="D156" s="404">
        <v>44</v>
      </c>
      <c r="E156" s="405">
        <v>1438.5</v>
      </c>
      <c r="F156" s="405">
        <f t="shared" si="29"/>
        <v>63294</v>
      </c>
      <c r="G156" s="388">
        <v>0</v>
      </c>
      <c r="H156" s="388">
        <f t="shared" si="35"/>
        <v>0</v>
      </c>
      <c r="I156" s="406">
        <f t="shared" si="31"/>
        <v>63294</v>
      </c>
      <c r="J156" s="367"/>
      <c r="K156" s="420"/>
    </row>
    <row r="157" spans="1:11" s="22" customFormat="1" outlineLevel="1" x14ac:dyDescent="0.25">
      <c r="A157" s="416" t="s">
        <v>216</v>
      </c>
      <c r="B157" s="417" t="s">
        <v>217</v>
      </c>
      <c r="C157" s="403" t="s">
        <v>21</v>
      </c>
      <c r="D157" s="404">
        <v>88.7</v>
      </c>
      <c r="E157" s="405">
        <v>13893.99</v>
      </c>
      <c r="F157" s="405">
        <f t="shared" si="29"/>
        <v>1232396.9129999999</v>
      </c>
      <c r="G157" s="405">
        <v>19775.22</v>
      </c>
      <c r="H157" s="405">
        <f t="shared" si="32"/>
        <v>1754062.0140000002</v>
      </c>
      <c r="I157" s="406">
        <f t="shared" si="31"/>
        <v>2986458.9270000001</v>
      </c>
      <c r="J157" s="367"/>
      <c r="K157" s="420"/>
    </row>
    <row r="158" spans="1:11" s="22" customFormat="1" ht="25.5" outlineLevel="1" x14ac:dyDescent="0.25">
      <c r="A158" s="416"/>
      <c r="B158" s="418" t="s">
        <v>218</v>
      </c>
      <c r="C158" s="403"/>
      <c r="D158" s="404"/>
      <c r="E158" s="405"/>
      <c r="F158" s="405"/>
      <c r="G158" s="405"/>
      <c r="H158" s="405"/>
      <c r="I158" s="406"/>
      <c r="J158" s="367"/>
      <c r="K158" s="420"/>
    </row>
    <row r="159" spans="1:11" s="22" customFormat="1" outlineLevel="1" x14ac:dyDescent="0.25">
      <c r="A159" s="416" t="s">
        <v>219</v>
      </c>
      <c r="B159" s="417" t="s">
        <v>210</v>
      </c>
      <c r="C159" s="403" t="s">
        <v>21</v>
      </c>
      <c r="D159" s="404">
        <v>52.8</v>
      </c>
      <c r="E159" s="405">
        <v>14941.93</v>
      </c>
      <c r="F159" s="405">
        <f t="shared" si="29"/>
        <v>788933.90399999998</v>
      </c>
      <c r="G159" s="388">
        <v>0</v>
      </c>
      <c r="H159" s="388">
        <f t="shared" ref="H159:H160" si="36">G159*D159</f>
        <v>0</v>
      </c>
      <c r="I159" s="406">
        <f t="shared" si="31"/>
        <v>788933.90399999998</v>
      </c>
      <c r="J159" s="367"/>
      <c r="K159" s="420"/>
    </row>
    <row r="160" spans="1:11" s="22" customFormat="1" outlineLevel="1" x14ac:dyDescent="0.25">
      <c r="A160" s="416" t="s">
        <v>220</v>
      </c>
      <c r="B160" s="417" t="s">
        <v>215</v>
      </c>
      <c r="C160" s="403" t="s">
        <v>21</v>
      </c>
      <c r="D160" s="404">
        <v>357.7</v>
      </c>
      <c r="E160" s="405">
        <v>1515.46</v>
      </c>
      <c r="F160" s="405">
        <f t="shared" si="29"/>
        <v>542080.04200000002</v>
      </c>
      <c r="G160" s="388">
        <v>0</v>
      </c>
      <c r="H160" s="388">
        <f t="shared" si="36"/>
        <v>0</v>
      </c>
      <c r="I160" s="406">
        <f t="shared" si="31"/>
        <v>542080.04200000002</v>
      </c>
      <c r="J160" s="367"/>
      <c r="K160" s="420"/>
    </row>
    <row r="161" spans="1:11" s="22" customFormat="1" outlineLevel="1" x14ac:dyDescent="0.25">
      <c r="A161" s="416" t="s">
        <v>221</v>
      </c>
      <c r="B161" s="417" t="s">
        <v>222</v>
      </c>
      <c r="C161" s="403" t="s">
        <v>21</v>
      </c>
      <c r="D161" s="404">
        <v>40.4</v>
      </c>
      <c r="E161" s="405">
        <v>13197.92</v>
      </c>
      <c r="F161" s="405">
        <f t="shared" si="29"/>
        <v>533195.96799999999</v>
      </c>
      <c r="G161" s="405">
        <v>19386.73</v>
      </c>
      <c r="H161" s="405">
        <f t="shared" si="32"/>
        <v>783223.89199999999</v>
      </c>
      <c r="I161" s="406">
        <f t="shared" si="31"/>
        <v>1316419.8599999999</v>
      </c>
      <c r="J161" s="367"/>
      <c r="K161" s="420"/>
    </row>
    <row r="162" spans="1:11" s="22" customFormat="1" outlineLevel="1" x14ac:dyDescent="0.25">
      <c r="A162" s="416"/>
      <c r="B162" s="418" t="s">
        <v>223</v>
      </c>
      <c r="C162" s="403"/>
      <c r="D162" s="404"/>
      <c r="E162" s="405"/>
      <c r="F162" s="405"/>
      <c r="G162" s="405"/>
      <c r="H162" s="405"/>
      <c r="I162" s="406"/>
      <c r="J162" s="367"/>
      <c r="K162" s="420"/>
    </row>
    <row r="163" spans="1:11" s="22" customFormat="1" outlineLevel="1" x14ac:dyDescent="0.25">
      <c r="A163" s="416" t="s">
        <v>224</v>
      </c>
      <c r="B163" s="417" t="s">
        <v>225</v>
      </c>
      <c r="C163" s="403" t="s">
        <v>21</v>
      </c>
      <c r="D163" s="404">
        <v>87.8</v>
      </c>
      <c r="E163" s="405">
        <v>18884.77</v>
      </c>
      <c r="F163" s="405">
        <f t="shared" si="29"/>
        <v>1658082.8060000001</v>
      </c>
      <c r="G163" s="405">
        <v>20566.990000000002</v>
      </c>
      <c r="H163" s="405">
        <f t="shared" si="32"/>
        <v>1805781.7220000001</v>
      </c>
      <c r="I163" s="406">
        <f t="shared" si="31"/>
        <v>3463864.5279999999</v>
      </c>
      <c r="J163" s="367"/>
      <c r="K163" s="420"/>
    </row>
    <row r="164" spans="1:11" s="22" customFormat="1" ht="25.5" outlineLevel="1" x14ac:dyDescent="0.25">
      <c r="A164" s="416"/>
      <c r="B164" s="418" t="s">
        <v>226</v>
      </c>
      <c r="C164" s="403"/>
      <c r="D164" s="404"/>
      <c r="E164" s="405"/>
      <c r="F164" s="405"/>
      <c r="G164" s="405"/>
      <c r="H164" s="405"/>
      <c r="I164" s="406"/>
      <c r="J164" s="367"/>
      <c r="K164" s="420"/>
    </row>
    <row r="165" spans="1:11" s="22" customFormat="1" outlineLevel="1" x14ac:dyDescent="0.25">
      <c r="A165" s="416" t="s">
        <v>227</v>
      </c>
      <c r="B165" s="417" t="s">
        <v>228</v>
      </c>
      <c r="C165" s="403" t="s">
        <v>21</v>
      </c>
      <c r="D165" s="404">
        <v>81.400000000000006</v>
      </c>
      <c r="E165" s="405">
        <v>52459</v>
      </c>
      <c r="F165" s="405">
        <f t="shared" si="29"/>
        <v>4270162.6000000006</v>
      </c>
      <c r="G165" s="388">
        <v>0</v>
      </c>
      <c r="H165" s="388">
        <f t="shared" ref="H165:H166" si="37">G165*D165</f>
        <v>0</v>
      </c>
      <c r="I165" s="406">
        <f t="shared" si="31"/>
        <v>4270162.6000000006</v>
      </c>
      <c r="J165" s="367"/>
      <c r="K165" s="420"/>
    </row>
    <row r="166" spans="1:11" s="22" customFormat="1" outlineLevel="1" x14ac:dyDescent="0.25">
      <c r="A166" s="416" t="s">
        <v>326</v>
      </c>
      <c r="B166" s="417" t="s">
        <v>230</v>
      </c>
      <c r="C166" s="403" t="s">
        <v>21</v>
      </c>
      <c r="D166" s="404">
        <v>21.4</v>
      </c>
      <c r="E166" s="405">
        <v>2132.4299999999998</v>
      </c>
      <c r="F166" s="405">
        <f t="shared" si="29"/>
        <v>45634.001999999993</v>
      </c>
      <c r="G166" s="388">
        <v>0</v>
      </c>
      <c r="H166" s="388">
        <f t="shared" si="37"/>
        <v>0</v>
      </c>
      <c r="I166" s="406">
        <f t="shared" si="31"/>
        <v>45634.001999999993</v>
      </c>
      <c r="J166" s="367"/>
      <c r="K166" s="420"/>
    </row>
    <row r="167" spans="1:11" s="22" customFormat="1" outlineLevel="1" x14ac:dyDescent="0.25">
      <c r="A167" s="416" t="s">
        <v>327</v>
      </c>
      <c r="B167" s="417" t="s">
        <v>232</v>
      </c>
      <c r="C167" s="403" t="s">
        <v>21</v>
      </c>
      <c r="D167" s="404">
        <v>21.4</v>
      </c>
      <c r="E167" s="405">
        <v>12589.77</v>
      </c>
      <c r="F167" s="405">
        <f t="shared" si="29"/>
        <v>269421.07799999998</v>
      </c>
      <c r="G167" s="405">
        <v>10882.34</v>
      </c>
      <c r="H167" s="405">
        <f t="shared" si="32"/>
        <v>232882.076</v>
      </c>
      <c r="I167" s="406">
        <f t="shared" si="31"/>
        <v>502303.15399999998</v>
      </c>
      <c r="J167" s="367"/>
      <c r="K167" s="420"/>
    </row>
    <row r="168" spans="1:11" s="22" customFormat="1" outlineLevel="1" x14ac:dyDescent="0.25">
      <c r="A168" s="416" t="s">
        <v>328</v>
      </c>
      <c r="B168" s="417" t="s">
        <v>234</v>
      </c>
      <c r="C168" s="403" t="s">
        <v>21</v>
      </c>
      <c r="D168" s="404">
        <v>22.47</v>
      </c>
      <c r="E168" s="405">
        <v>45440.32</v>
      </c>
      <c r="F168" s="405">
        <f t="shared" si="29"/>
        <v>1021043.9903999999</v>
      </c>
      <c r="G168" s="405">
        <v>56651.62</v>
      </c>
      <c r="H168" s="405">
        <f t="shared" si="32"/>
        <v>1272961.9014000001</v>
      </c>
      <c r="I168" s="406">
        <f t="shared" si="31"/>
        <v>2294005.8917999999</v>
      </c>
      <c r="J168" s="367"/>
      <c r="K168" s="420"/>
    </row>
    <row r="169" spans="1:11" s="22" customFormat="1" outlineLevel="1" x14ac:dyDescent="0.25">
      <c r="A169" s="416" t="s">
        <v>329</v>
      </c>
      <c r="B169" s="417" t="s">
        <v>236</v>
      </c>
      <c r="C169" s="403" t="s">
        <v>21</v>
      </c>
      <c r="D169" s="404">
        <v>36</v>
      </c>
      <c r="E169" s="405">
        <v>52459</v>
      </c>
      <c r="F169" s="405">
        <f t="shared" ref="F169:F198" si="38">E169*D169</f>
        <v>1888524</v>
      </c>
      <c r="G169" s="388">
        <v>0</v>
      </c>
      <c r="H169" s="388">
        <f t="shared" si="32"/>
        <v>0</v>
      </c>
      <c r="I169" s="406">
        <f t="shared" ref="I169:I198" si="39">F169+H169</f>
        <v>1888524</v>
      </c>
      <c r="J169" s="367"/>
      <c r="K169" s="420"/>
    </row>
    <row r="170" spans="1:11" s="22" customFormat="1" outlineLevel="1" x14ac:dyDescent="0.25">
      <c r="A170" s="416" t="s">
        <v>330</v>
      </c>
      <c r="B170" s="417" t="s">
        <v>232</v>
      </c>
      <c r="C170" s="403" t="s">
        <v>21</v>
      </c>
      <c r="D170" s="404">
        <v>9</v>
      </c>
      <c r="E170" s="405">
        <v>12736.89</v>
      </c>
      <c r="F170" s="405">
        <f t="shared" si="38"/>
        <v>114632.01</v>
      </c>
      <c r="G170" s="405">
        <v>10978.78</v>
      </c>
      <c r="H170" s="405">
        <f t="shared" si="32"/>
        <v>98809.02</v>
      </c>
      <c r="I170" s="406">
        <f t="shared" si="39"/>
        <v>213441.03</v>
      </c>
      <c r="J170" s="367"/>
      <c r="K170" s="420"/>
    </row>
    <row r="171" spans="1:11" s="22" customFormat="1" outlineLevel="1" x14ac:dyDescent="0.25">
      <c r="A171" s="416" t="s">
        <v>331</v>
      </c>
      <c r="B171" s="417" t="s">
        <v>239</v>
      </c>
      <c r="C171" s="403" t="s">
        <v>21</v>
      </c>
      <c r="D171" s="404">
        <v>12.6</v>
      </c>
      <c r="E171" s="405">
        <v>49656.43</v>
      </c>
      <c r="F171" s="405">
        <f t="shared" si="38"/>
        <v>625671.01800000004</v>
      </c>
      <c r="G171" s="405">
        <v>56272.3</v>
      </c>
      <c r="H171" s="405">
        <f t="shared" si="32"/>
        <v>709030.98</v>
      </c>
      <c r="I171" s="406">
        <f t="shared" si="39"/>
        <v>1334701.9980000001</v>
      </c>
      <c r="J171" s="367"/>
      <c r="K171" s="420"/>
    </row>
    <row r="172" spans="1:11" s="22" customFormat="1" outlineLevel="1" x14ac:dyDescent="0.25">
      <c r="A172" s="416" t="s">
        <v>229</v>
      </c>
      <c r="B172" s="417" t="s">
        <v>241</v>
      </c>
      <c r="C172" s="403" t="s">
        <v>132</v>
      </c>
      <c r="D172" s="404">
        <v>21</v>
      </c>
      <c r="E172" s="405">
        <v>3616.24</v>
      </c>
      <c r="F172" s="405">
        <f t="shared" si="38"/>
        <v>75941.039999999994</v>
      </c>
      <c r="G172" s="405">
        <v>7454.24</v>
      </c>
      <c r="H172" s="405">
        <f t="shared" si="32"/>
        <v>156539.04</v>
      </c>
      <c r="I172" s="406">
        <f t="shared" si="39"/>
        <v>232480.08000000002</v>
      </c>
      <c r="J172" s="367"/>
      <c r="K172" s="420"/>
    </row>
    <row r="173" spans="1:11" s="22" customFormat="1" outlineLevel="1" x14ac:dyDescent="0.25">
      <c r="A173" s="416" t="s">
        <v>332</v>
      </c>
      <c r="B173" s="417" t="s">
        <v>243</v>
      </c>
      <c r="C173" s="403" t="s">
        <v>114</v>
      </c>
      <c r="D173" s="404">
        <v>18.32</v>
      </c>
      <c r="E173" s="405">
        <v>56255.34</v>
      </c>
      <c r="F173" s="405">
        <f t="shared" si="38"/>
        <v>1030597.8287999999</v>
      </c>
      <c r="G173" s="405">
        <v>203332.81</v>
      </c>
      <c r="H173" s="405">
        <f t="shared" si="32"/>
        <v>3725057.0792</v>
      </c>
      <c r="I173" s="406">
        <f t="shared" si="39"/>
        <v>4755654.9079999998</v>
      </c>
      <c r="J173" s="367"/>
      <c r="K173" s="420"/>
    </row>
    <row r="174" spans="1:11" s="22" customFormat="1" outlineLevel="1" x14ac:dyDescent="0.25">
      <c r="A174" s="416"/>
      <c r="B174" s="418" t="s">
        <v>244</v>
      </c>
      <c r="C174" s="403"/>
      <c r="D174" s="404"/>
      <c r="E174" s="405"/>
      <c r="F174" s="405"/>
      <c r="G174" s="405"/>
      <c r="H174" s="405"/>
      <c r="I174" s="406"/>
      <c r="J174" s="367"/>
      <c r="K174" s="420"/>
    </row>
    <row r="175" spans="1:11" s="22" customFormat="1" ht="25.5" outlineLevel="1" x14ac:dyDescent="0.25">
      <c r="A175" s="416" t="s">
        <v>231</v>
      </c>
      <c r="B175" s="417" t="s">
        <v>245</v>
      </c>
      <c r="C175" s="403" t="s">
        <v>114</v>
      </c>
      <c r="D175" s="404">
        <v>1.5649999999999999</v>
      </c>
      <c r="E175" s="405">
        <v>102809.07</v>
      </c>
      <c r="F175" s="405">
        <f t="shared" si="38"/>
        <v>160896.19455000001</v>
      </c>
      <c r="G175" s="405">
        <f>167726/1.565</f>
        <v>107173.16293929712</v>
      </c>
      <c r="H175" s="405">
        <f t="shared" si="32"/>
        <v>167726</v>
      </c>
      <c r="I175" s="406">
        <f t="shared" si="39"/>
        <v>328622.19455000001</v>
      </c>
      <c r="J175" s="367"/>
      <c r="K175" s="420"/>
    </row>
    <row r="176" spans="1:11" s="22" customFormat="1" ht="25.5" outlineLevel="1" x14ac:dyDescent="0.25">
      <c r="A176" s="416" t="s">
        <v>233</v>
      </c>
      <c r="B176" s="417" t="s">
        <v>247</v>
      </c>
      <c r="C176" s="403" t="s">
        <v>132</v>
      </c>
      <c r="D176" s="404">
        <v>24</v>
      </c>
      <c r="E176" s="405">
        <v>542</v>
      </c>
      <c r="F176" s="405">
        <f t="shared" ref="F176" si="40">E176*D176</f>
        <v>13008</v>
      </c>
      <c r="G176" s="405">
        <v>993</v>
      </c>
      <c r="H176" s="405">
        <f t="shared" ref="H176:H177" si="41">G176*D176</f>
        <v>23832</v>
      </c>
      <c r="I176" s="406">
        <f t="shared" ref="I176" si="42">F176+H176</f>
        <v>36840</v>
      </c>
      <c r="J176" s="367"/>
      <c r="K176" s="420"/>
    </row>
    <row r="177" spans="1:11" s="22" customFormat="1" ht="25.5" outlineLevel="1" x14ac:dyDescent="0.25">
      <c r="A177" s="416" t="s">
        <v>235</v>
      </c>
      <c r="B177" s="417" t="s">
        <v>249</v>
      </c>
      <c r="C177" s="403" t="s">
        <v>114</v>
      </c>
      <c r="D177" s="404">
        <v>1.5649999999999999</v>
      </c>
      <c r="E177" s="405">
        <v>85764</v>
      </c>
      <c r="F177" s="405">
        <f t="shared" ref="F177:F184" si="43">E177*D177</f>
        <v>134220.66</v>
      </c>
      <c r="G177" s="388">
        <v>0</v>
      </c>
      <c r="H177" s="388">
        <f t="shared" si="41"/>
        <v>0</v>
      </c>
      <c r="I177" s="406">
        <f t="shared" ref="I177:I184" si="44">F177+H177</f>
        <v>134220.66</v>
      </c>
      <c r="J177" s="363" t="s">
        <v>508</v>
      </c>
      <c r="K177" s="420"/>
    </row>
    <row r="178" spans="1:11" s="22" customFormat="1" outlineLevel="1" x14ac:dyDescent="0.25">
      <c r="A178" s="416" t="s">
        <v>333</v>
      </c>
      <c r="B178" s="417" t="s">
        <v>251</v>
      </c>
      <c r="C178" s="403" t="s">
        <v>31</v>
      </c>
      <c r="D178" s="404">
        <v>33</v>
      </c>
      <c r="E178" s="405">
        <v>1950</v>
      </c>
      <c r="F178" s="405">
        <f t="shared" si="43"/>
        <v>64350</v>
      </c>
      <c r="G178" s="405">
        <v>949</v>
      </c>
      <c r="H178" s="405">
        <f t="shared" ref="H178:H184" si="45">G178*D178</f>
        <v>31317</v>
      </c>
      <c r="I178" s="406">
        <f t="shared" si="44"/>
        <v>95667</v>
      </c>
      <c r="J178" s="367"/>
      <c r="K178" s="420"/>
    </row>
    <row r="179" spans="1:11" s="22" customFormat="1" outlineLevel="1" x14ac:dyDescent="0.25">
      <c r="A179" s="416" t="s">
        <v>237</v>
      </c>
      <c r="B179" s="417" t="s">
        <v>253</v>
      </c>
      <c r="C179" s="403"/>
      <c r="D179" s="404">
        <v>5.35</v>
      </c>
      <c r="E179" s="405">
        <v>5302</v>
      </c>
      <c r="F179" s="405">
        <f t="shared" si="43"/>
        <v>28365.699999999997</v>
      </c>
      <c r="G179" s="405">
        <v>50</v>
      </c>
      <c r="H179" s="405">
        <f t="shared" si="45"/>
        <v>267.5</v>
      </c>
      <c r="I179" s="406">
        <f t="shared" si="44"/>
        <v>28633.199999999997</v>
      </c>
      <c r="J179" s="367"/>
      <c r="K179" s="420"/>
    </row>
    <row r="180" spans="1:11" s="22" customFormat="1" outlineLevel="1" x14ac:dyDescent="0.25">
      <c r="A180" s="416" t="s">
        <v>238</v>
      </c>
      <c r="B180" s="417" t="s">
        <v>255</v>
      </c>
      <c r="C180" s="403" t="s">
        <v>40</v>
      </c>
      <c r="D180" s="404">
        <v>8</v>
      </c>
      <c r="E180" s="405">
        <v>1495</v>
      </c>
      <c r="F180" s="405">
        <f t="shared" si="43"/>
        <v>11960</v>
      </c>
      <c r="G180" s="405">
        <v>1960</v>
      </c>
      <c r="H180" s="405">
        <f t="shared" si="45"/>
        <v>15680</v>
      </c>
      <c r="I180" s="406">
        <f t="shared" si="44"/>
        <v>27640</v>
      </c>
      <c r="J180" s="367"/>
      <c r="K180" s="420"/>
    </row>
    <row r="181" spans="1:11" s="22" customFormat="1" outlineLevel="1" x14ac:dyDescent="0.25">
      <c r="A181" s="386" t="s">
        <v>240</v>
      </c>
      <c r="B181" s="409" t="s">
        <v>257</v>
      </c>
      <c r="C181" s="356" t="s">
        <v>258</v>
      </c>
      <c r="D181" s="389">
        <v>0.33700000000000002</v>
      </c>
      <c r="E181" s="388">
        <v>144375</v>
      </c>
      <c r="F181" s="388">
        <f>E181*D181</f>
        <v>48654.375</v>
      </c>
      <c r="G181" s="388">
        <v>305792.28000000003</v>
      </c>
      <c r="H181" s="388">
        <f>G181*D181</f>
        <v>103051.99836000001</v>
      </c>
      <c r="I181" s="390">
        <f>F181+H181</f>
        <v>151706.37336000003</v>
      </c>
      <c r="J181" s="367"/>
      <c r="K181" s="420"/>
    </row>
    <row r="182" spans="1:11" s="22" customFormat="1" outlineLevel="1" x14ac:dyDescent="0.25">
      <c r="A182" s="386" t="s">
        <v>242</v>
      </c>
      <c r="B182" s="409" t="s">
        <v>260</v>
      </c>
      <c r="C182" s="356"/>
      <c r="D182" s="355">
        <v>1</v>
      </c>
      <c r="E182" s="388">
        <v>64500</v>
      </c>
      <c r="F182" s="388">
        <f t="shared" si="43"/>
        <v>64500</v>
      </c>
      <c r="G182" s="388">
        <v>65140</v>
      </c>
      <c r="H182" s="388">
        <f t="shared" si="45"/>
        <v>65140</v>
      </c>
      <c r="I182" s="390">
        <f t="shared" si="44"/>
        <v>129640</v>
      </c>
      <c r="J182" s="367"/>
      <c r="K182" s="420"/>
    </row>
    <row r="183" spans="1:11" s="22" customFormat="1" ht="38.25" outlineLevel="1" x14ac:dyDescent="0.25">
      <c r="A183" s="386" t="s">
        <v>246</v>
      </c>
      <c r="B183" s="409" t="s">
        <v>262</v>
      </c>
      <c r="C183" s="356" t="s">
        <v>21</v>
      </c>
      <c r="D183" s="355">
        <v>3.6</v>
      </c>
      <c r="E183" s="388">
        <v>8400</v>
      </c>
      <c r="F183" s="388">
        <f t="shared" si="43"/>
        <v>30240</v>
      </c>
      <c r="G183" s="388">
        <f>88680/3.6</f>
        <v>24633.333333333332</v>
      </c>
      <c r="H183" s="388">
        <f t="shared" si="45"/>
        <v>88680</v>
      </c>
      <c r="I183" s="390">
        <f t="shared" si="44"/>
        <v>118920</v>
      </c>
      <c r="J183" s="367"/>
      <c r="K183" s="420"/>
    </row>
    <row r="184" spans="1:11" s="22" customFormat="1" ht="25.5" outlineLevel="1" x14ac:dyDescent="0.25">
      <c r="A184" s="386" t="s">
        <v>248</v>
      </c>
      <c r="B184" s="409" t="s">
        <v>264</v>
      </c>
      <c r="C184" s="356" t="s">
        <v>31</v>
      </c>
      <c r="D184" s="355">
        <v>28.8</v>
      </c>
      <c r="E184" s="388">
        <v>7568</v>
      </c>
      <c r="F184" s="388">
        <f t="shared" si="43"/>
        <v>217958.39999999999</v>
      </c>
      <c r="G184" s="388">
        <v>135</v>
      </c>
      <c r="H184" s="388">
        <f t="shared" si="45"/>
        <v>3888</v>
      </c>
      <c r="I184" s="390">
        <f t="shared" si="44"/>
        <v>221846.39999999999</v>
      </c>
      <c r="J184" s="367"/>
      <c r="K184" s="420"/>
    </row>
    <row r="185" spans="1:11" s="22" customFormat="1" outlineLevel="1" x14ac:dyDescent="0.25">
      <c r="A185" s="386"/>
      <c r="B185" s="408" t="s">
        <v>265</v>
      </c>
      <c r="C185" s="356"/>
      <c r="D185" s="355"/>
      <c r="E185" s="388"/>
      <c r="F185" s="388"/>
      <c r="G185" s="388"/>
      <c r="H185" s="388"/>
      <c r="I185" s="390"/>
      <c r="J185" s="367"/>
      <c r="K185" s="420"/>
    </row>
    <row r="186" spans="1:11" s="22" customFormat="1" outlineLevel="1" x14ac:dyDescent="0.25">
      <c r="A186" s="386" t="s">
        <v>250</v>
      </c>
      <c r="B186" s="409" t="s">
        <v>265</v>
      </c>
      <c r="C186" s="356" t="s">
        <v>132</v>
      </c>
      <c r="D186" s="355">
        <v>7</v>
      </c>
      <c r="E186" s="388">
        <v>15000</v>
      </c>
      <c r="F186" s="388">
        <f t="shared" si="38"/>
        <v>105000</v>
      </c>
      <c r="G186" s="388">
        <v>6600</v>
      </c>
      <c r="H186" s="388">
        <f t="shared" si="32"/>
        <v>46200</v>
      </c>
      <c r="I186" s="390">
        <f t="shared" si="39"/>
        <v>151200</v>
      </c>
      <c r="J186" s="367"/>
      <c r="K186" s="420"/>
    </row>
    <row r="187" spans="1:11" s="22" customFormat="1" outlineLevel="1" x14ac:dyDescent="0.25">
      <c r="A187" s="386" t="s">
        <v>252</v>
      </c>
      <c r="B187" s="409" t="s">
        <v>268</v>
      </c>
      <c r="C187" s="356" t="s">
        <v>31</v>
      </c>
      <c r="D187" s="355">
        <v>21</v>
      </c>
      <c r="E187" s="388">
        <v>780</v>
      </c>
      <c r="F187" s="388">
        <f t="shared" si="38"/>
        <v>16380</v>
      </c>
      <c r="G187" s="388">
        <v>960</v>
      </c>
      <c r="H187" s="388">
        <f t="shared" si="32"/>
        <v>20160</v>
      </c>
      <c r="I187" s="390">
        <f t="shared" si="39"/>
        <v>36540</v>
      </c>
      <c r="J187" s="367"/>
      <c r="K187" s="420"/>
    </row>
    <row r="188" spans="1:11" s="22" customFormat="1" outlineLevel="1" x14ac:dyDescent="0.25">
      <c r="A188" s="386" t="s">
        <v>254</v>
      </c>
      <c r="B188" s="409" t="s">
        <v>270</v>
      </c>
      <c r="C188" s="356" t="s">
        <v>21</v>
      </c>
      <c r="D188" s="355">
        <v>0.05</v>
      </c>
      <c r="E188" s="388">
        <v>6600</v>
      </c>
      <c r="F188" s="388">
        <f t="shared" si="38"/>
        <v>330</v>
      </c>
      <c r="G188" s="388">
        <v>18000</v>
      </c>
      <c r="H188" s="388">
        <f t="shared" ref="H188:H198" si="46">G188*D188</f>
        <v>900</v>
      </c>
      <c r="I188" s="390">
        <f t="shared" si="39"/>
        <v>1230</v>
      </c>
      <c r="J188" s="367"/>
      <c r="K188" s="420"/>
    </row>
    <row r="189" spans="1:11" s="22" customFormat="1" outlineLevel="1" x14ac:dyDescent="0.25">
      <c r="A189" s="386" t="s">
        <v>256</v>
      </c>
      <c r="B189" s="409" t="s">
        <v>272</v>
      </c>
      <c r="C189" s="356" t="s">
        <v>132</v>
      </c>
      <c r="D189" s="355">
        <v>14</v>
      </c>
      <c r="E189" s="388">
        <v>2760</v>
      </c>
      <c r="F189" s="388">
        <f t="shared" si="38"/>
        <v>38640</v>
      </c>
      <c r="G189" s="388">
        <v>1200</v>
      </c>
      <c r="H189" s="388">
        <f t="shared" si="46"/>
        <v>16800</v>
      </c>
      <c r="I189" s="390">
        <f t="shared" si="39"/>
        <v>55440</v>
      </c>
      <c r="J189" s="367"/>
      <c r="K189" s="420"/>
    </row>
    <row r="190" spans="1:11" s="22" customFormat="1" outlineLevel="1" x14ac:dyDescent="0.25">
      <c r="A190" s="386" t="s">
        <v>259</v>
      </c>
      <c r="B190" s="409" t="s">
        <v>273</v>
      </c>
      <c r="C190" s="356" t="s">
        <v>132</v>
      </c>
      <c r="D190" s="355">
        <v>7</v>
      </c>
      <c r="E190" s="388">
        <v>4200</v>
      </c>
      <c r="F190" s="388">
        <f t="shared" si="38"/>
        <v>29400</v>
      </c>
      <c r="G190" s="388">
        <v>4200</v>
      </c>
      <c r="H190" s="388">
        <f t="shared" si="46"/>
        <v>29400</v>
      </c>
      <c r="I190" s="390">
        <f t="shared" si="39"/>
        <v>58800</v>
      </c>
      <c r="J190" s="367"/>
      <c r="K190" s="420"/>
    </row>
    <row r="191" spans="1:11" s="22" customFormat="1" outlineLevel="1" x14ac:dyDescent="0.25">
      <c r="A191" s="386" t="s">
        <v>261</v>
      </c>
      <c r="B191" s="409" t="s">
        <v>274</v>
      </c>
      <c r="C191" s="356" t="s">
        <v>132</v>
      </c>
      <c r="D191" s="355">
        <v>2</v>
      </c>
      <c r="E191" s="388">
        <v>1020</v>
      </c>
      <c r="F191" s="388">
        <f t="shared" si="38"/>
        <v>2040</v>
      </c>
      <c r="G191" s="388">
        <v>840</v>
      </c>
      <c r="H191" s="388">
        <f t="shared" si="46"/>
        <v>1680</v>
      </c>
      <c r="I191" s="390">
        <f t="shared" si="39"/>
        <v>3720</v>
      </c>
      <c r="J191" s="367"/>
      <c r="K191" s="420"/>
    </row>
    <row r="192" spans="1:11" s="22" customFormat="1" outlineLevel="1" x14ac:dyDescent="0.25">
      <c r="A192" s="386"/>
      <c r="B192" s="408" t="s">
        <v>275</v>
      </c>
      <c r="C192" s="356"/>
      <c r="D192" s="355"/>
      <c r="E192" s="388"/>
      <c r="F192" s="388"/>
      <c r="G192" s="388"/>
      <c r="H192" s="388"/>
      <c r="I192" s="390"/>
      <c r="J192" s="367"/>
      <c r="K192" s="420"/>
    </row>
    <row r="193" spans="1:12" s="22" customFormat="1" outlineLevel="1" x14ac:dyDescent="0.25">
      <c r="A193" s="386" t="s">
        <v>263</v>
      </c>
      <c r="B193" s="409" t="s">
        <v>275</v>
      </c>
      <c r="C193" s="356" t="s">
        <v>276</v>
      </c>
      <c r="D193" s="355">
        <v>20</v>
      </c>
      <c r="E193" s="388">
        <v>15000</v>
      </c>
      <c r="F193" s="388">
        <f t="shared" si="38"/>
        <v>300000</v>
      </c>
      <c r="G193" s="388">
        <v>6600</v>
      </c>
      <c r="H193" s="388">
        <f t="shared" si="46"/>
        <v>132000</v>
      </c>
      <c r="I193" s="390">
        <f t="shared" si="39"/>
        <v>432000</v>
      </c>
      <c r="J193" s="367"/>
      <c r="K193" s="420"/>
    </row>
    <row r="194" spans="1:12" s="22" customFormat="1" outlineLevel="1" x14ac:dyDescent="0.25">
      <c r="A194" s="386" t="s">
        <v>266</v>
      </c>
      <c r="B194" s="409" t="s">
        <v>268</v>
      </c>
      <c r="C194" s="356" t="s">
        <v>31</v>
      </c>
      <c r="D194" s="355">
        <v>40</v>
      </c>
      <c r="E194" s="388">
        <v>780</v>
      </c>
      <c r="F194" s="388">
        <f t="shared" si="38"/>
        <v>31200</v>
      </c>
      <c r="G194" s="388">
        <v>960</v>
      </c>
      <c r="H194" s="388">
        <f t="shared" si="46"/>
        <v>38400</v>
      </c>
      <c r="I194" s="390">
        <f t="shared" si="39"/>
        <v>69600</v>
      </c>
      <c r="J194" s="367"/>
      <c r="K194" s="420"/>
    </row>
    <row r="195" spans="1:12" s="22" customFormat="1" outlineLevel="1" x14ac:dyDescent="0.25">
      <c r="A195" s="386"/>
      <c r="B195" s="409" t="s">
        <v>277</v>
      </c>
      <c r="C195" s="356" t="s">
        <v>276</v>
      </c>
      <c r="D195" s="355">
        <v>200</v>
      </c>
      <c r="E195" s="388">
        <v>420</v>
      </c>
      <c r="F195" s="388">
        <f t="shared" si="38"/>
        <v>84000</v>
      </c>
      <c r="G195" s="388">
        <v>444</v>
      </c>
      <c r="H195" s="388">
        <f t="shared" si="46"/>
        <v>88800</v>
      </c>
      <c r="I195" s="390">
        <f t="shared" si="39"/>
        <v>172800</v>
      </c>
      <c r="J195" s="367"/>
      <c r="K195" s="420"/>
    </row>
    <row r="196" spans="1:12" s="22" customFormat="1" outlineLevel="1" x14ac:dyDescent="0.25">
      <c r="A196" s="386" t="s">
        <v>267</v>
      </c>
      <c r="B196" s="408" t="s">
        <v>275</v>
      </c>
      <c r="C196" s="356"/>
      <c r="D196" s="355"/>
      <c r="E196" s="388"/>
      <c r="F196" s="388"/>
      <c r="G196" s="388"/>
      <c r="H196" s="388"/>
      <c r="I196" s="390"/>
      <c r="J196" s="367"/>
      <c r="K196" s="420"/>
    </row>
    <row r="197" spans="1:12" s="22" customFormat="1" outlineLevel="1" x14ac:dyDescent="0.25">
      <c r="A197" s="386" t="s">
        <v>269</v>
      </c>
      <c r="B197" s="409" t="s">
        <v>278</v>
      </c>
      <c r="C197" s="356" t="s">
        <v>31</v>
      </c>
      <c r="D197" s="355">
        <v>4</v>
      </c>
      <c r="E197" s="388">
        <v>4200</v>
      </c>
      <c r="F197" s="388">
        <f t="shared" si="38"/>
        <v>16800</v>
      </c>
      <c r="G197" s="388">
        <v>6600</v>
      </c>
      <c r="H197" s="388">
        <f t="shared" si="46"/>
        <v>26400</v>
      </c>
      <c r="I197" s="390">
        <f t="shared" si="39"/>
        <v>43200</v>
      </c>
      <c r="J197" s="367"/>
      <c r="K197" s="420"/>
    </row>
    <row r="198" spans="1:12" s="22" customFormat="1" ht="17.25" outlineLevel="1" thickBot="1" x14ac:dyDescent="0.3">
      <c r="A198" s="430" t="s">
        <v>271</v>
      </c>
      <c r="B198" s="431" t="s">
        <v>268</v>
      </c>
      <c r="C198" s="432" t="s">
        <v>31</v>
      </c>
      <c r="D198" s="433">
        <v>8</v>
      </c>
      <c r="E198" s="434">
        <v>780</v>
      </c>
      <c r="F198" s="434">
        <f t="shared" si="38"/>
        <v>6240</v>
      </c>
      <c r="G198" s="434">
        <v>960</v>
      </c>
      <c r="H198" s="434">
        <f t="shared" si="46"/>
        <v>7680</v>
      </c>
      <c r="I198" s="435">
        <f t="shared" si="39"/>
        <v>13920</v>
      </c>
      <c r="J198" s="436"/>
      <c r="K198" s="420"/>
    </row>
    <row r="199" spans="1:12" s="22" customFormat="1" x14ac:dyDescent="0.25">
      <c r="A199" s="512" t="s">
        <v>365</v>
      </c>
      <c r="B199" s="512"/>
      <c r="C199" s="512"/>
      <c r="D199" s="512"/>
      <c r="E199" s="512"/>
      <c r="F199" s="512"/>
      <c r="G199" s="512"/>
      <c r="H199" s="512"/>
      <c r="I199" s="437">
        <f>I14+I78+I88+I106+I112</f>
        <v>81478474.545219988</v>
      </c>
      <c r="J199" s="438"/>
      <c r="K199" s="439"/>
    </row>
    <row r="200" spans="1:12" s="22" customFormat="1" x14ac:dyDescent="0.25">
      <c r="A200" s="512" t="s">
        <v>366</v>
      </c>
      <c r="B200" s="512"/>
      <c r="C200" s="512"/>
      <c r="D200" s="512"/>
      <c r="E200" s="512"/>
      <c r="F200" s="512"/>
      <c r="G200" s="512"/>
      <c r="H200" s="512"/>
      <c r="I200" s="437">
        <f>I199/120*20</f>
        <v>13579745.757536665</v>
      </c>
      <c r="J200" s="438"/>
      <c r="K200" s="438"/>
    </row>
    <row r="201" spans="1:12" s="22" customForma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2" s="22" customForma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2" s="22" customForma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2" x14ac:dyDescent="0.3">
      <c r="B204" s="514" t="s">
        <v>279</v>
      </c>
      <c r="C204" s="514"/>
      <c r="D204" s="440"/>
      <c r="F204" s="513" t="s">
        <v>280</v>
      </c>
      <c r="G204" s="513"/>
      <c r="I204" s="441"/>
    </row>
    <row r="205" spans="1:12" x14ac:dyDescent="0.3">
      <c r="B205" s="442" t="s">
        <v>281</v>
      </c>
      <c r="C205" s="442"/>
      <c r="D205" s="442"/>
      <c r="F205" s="438" t="s">
        <v>282</v>
      </c>
      <c r="G205" s="438"/>
      <c r="I205" s="441"/>
    </row>
    <row r="206" spans="1:12" x14ac:dyDescent="0.3">
      <c r="B206" s="443" t="s">
        <v>283</v>
      </c>
      <c r="C206" s="443"/>
      <c r="D206" s="443"/>
      <c r="F206" s="366" t="s">
        <v>283</v>
      </c>
      <c r="G206" s="366"/>
    </row>
    <row r="207" spans="1:12" x14ac:dyDescent="0.3">
      <c r="B207" s="443"/>
      <c r="C207" s="443"/>
      <c r="D207" s="443"/>
      <c r="F207" s="366"/>
      <c r="G207" s="366"/>
      <c r="L207" s="24"/>
    </row>
    <row r="208" spans="1:12" s="19" customFormat="1" x14ac:dyDescent="0.3">
      <c r="A208" s="23"/>
      <c r="B208" s="443"/>
      <c r="C208" s="443"/>
      <c r="D208" s="443"/>
      <c r="E208" s="23"/>
      <c r="F208" s="366"/>
      <c r="G208" s="366"/>
      <c r="H208" s="23"/>
      <c r="I208" s="23"/>
      <c r="J208" s="23"/>
      <c r="K208" s="23"/>
      <c r="L208" s="17"/>
    </row>
    <row r="209" spans="1:11" x14ac:dyDescent="0.3">
      <c r="B209" s="502" t="s">
        <v>284</v>
      </c>
      <c r="C209" s="502"/>
      <c r="D209" s="444"/>
      <c r="F209" s="23" t="s">
        <v>285</v>
      </c>
    </row>
    <row r="210" spans="1:11" x14ac:dyDescent="0.3">
      <c r="B210" s="442"/>
      <c r="C210" s="442"/>
      <c r="D210" s="442"/>
      <c r="F210" s="438"/>
      <c r="G210" s="438"/>
    </row>
    <row r="211" spans="1:11" x14ac:dyDescent="0.3">
      <c r="B211" s="442" t="s">
        <v>286</v>
      </c>
      <c r="C211" s="442"/>
      <c r="D211" s="442"/>
      <c r="F211" s="438" t="s">
        <v>286</v>
      </c>
      <c r="G211" s="438"/>
    </row>
    <row r="212" spans="1:11" x14ac:dyDescent="0.3">
      <c r="B212" s="442"/>
      <c r="C212" s="445"/>
    </row>
    <row r="217" spans="1:11" s="19" customForma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s="19" customForma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s="19" customForma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s="19" customForma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35" s="23" customFormat="1" x14ac:dyDescent="0.3"/>
  </sheetData>
  <autoFilter ref="A13:K200" xr:uid="{00000000-0001-0000-0000-000000000000}"/>
  <mergeCells count="16">
    <mergeCell ref="K10:K11"/>
    <mergeCell ref="A2:J2"/>
    <mergeCell ref="A8:J8"/>
    <mergeCell ref="B209:C209"/>
    <mergeCell ref="E10:F10"/>
    <mergeCell ref="G10:H10"/>
    <mergeCell ref="I10:I11"/>
    <mergeCell ref="J10:J11"/>
    <mergeCell ref="A10:A11"/>
    <mergeCell ref="B10:B11"/>
    <mergeCell ref="C10:C11"/>
    <mergeCell ref="D10:D11"/>
    <mergeCell ref="A199:H199"/>
    <mergeCell ref="A200:H200"/>
    <mergeCell ref="F204:G204"/>
    <mergeCell ref="B204:C204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8BDA-FFB9-4D22-B7EA-A84AC2A059B4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72" customWidth="1"/>
    <col min="2" max="2" width="10.42578125" style="72" customWidth="1"/>
    <col min="3" max="3" width="22.5703125" style="72" customWidth="1"/>
    <col min="4" max="4" width="18.85546875" style="72" customWidth="1"/>
    <col min="5" max="5" width="12.85546875" style="72" customWidth="1"/>
    <col min="6" max="6" width="15.42578125" style="72" customWidth="1"/>
    <col min="7" max="7" width="15.5703125" style="72" customWidth="1"/>
    <col min="8" max="8" width="16.85546875" style="72" customWidth="1"/>
    <col min="9" max="9" width="6.42578125" style="72" customWidth="1"/>
    <col min="10" max="10" width="10.85546875" style="75" customWidth="1"/>
    <col min="11" max="11" width="15.5703125" style="75" customWidth="1"/>
    <col min="12" max="12" width="15.85546875" style="75" customWidth="1"/>
    <col min="13" max="13" width="8.140625" style="75" customWidth="1"/>
    <col min="14" max="14" width="14.7109375" style="72" customWidth="1"/>
    <col min="15" max="15" width="14" style="72" bestFit="1" customWidth="1"/>
    <col min="16" max="16" width="14.28515625" style="72" customWidth="1"/>
    <col min="17" max="256" width="9" style="72"/>
    <col min="257" max="257" width="6.28515625" style="72" customWidth="1"/>
    <col min="258" max="258" width="10.42578125" style="72" customWidth="1"/>
    <col min="259" max="259" width="22.5703125" style="72" customWidth="1"/>
    <col min="260" max="260" width="18.85546875" style="72" customWidth="1"/>
    <col min="261" max="261" width="12.85546875" style="72" customWidth="1"/>
    <col min="262" max="262" width="15.42578125" style="72" customWidth="1"/>
    <col min="263" max="263" width="15.5703125" style="72" customWidth="1"/>
    <col min="264" max="264" width="16.85546875" style="72" customWidth="1"/>
    <col min="265" max="265" width="6.42578125" style="72" customWidth="1"/>
    <col min="266" max="266" width="10.85546875" style="72" customWidth="1"/>
    <col min="267" max="267" width="15.5703125" style="72" customWidth="1"/>
    <col min="268" max="268" width="15.85546875" style="72" customWidth="1"/>
    <col min="269" max="269" width="8.140625" style="72" customWidth="1"/>
    <col min="270" max="270" width="14.7109375" style="72" customWidth="1"/>
    <col min="271" max="271" width="14" style="72" bestFit="1" customWidth="1"/>
    <col min="272" max="272" width="14.28515625" style="72" customWidth="1"/>
    <col min="273" max="512" width="9" style="72"/>
    <col min="513" max="513" width="6.28515625" style="72" customWidth="1"/>
    <col min="514" max="514" width="10.42578125" style="72" customWidth="1"/>
    <col min="515" max="515" width="22.5703125" style="72" customWidth="1"/>
    <col min="516" max="516" width="18.85546875" style="72" customWidth="1"/>
    <col min="517" max="517" width="12.85546875" style="72" customWidth="1"/>
    <col min="518" max="518" width="15.42578125" style="72" customWidth="1"/>
    <col min="519" max="519" width="15.5703125" style="72" customWidth="1"/>
    <col min="520" max="520" width="16.85546875" style="72" customWidth="1"/>
    <col min="521" max="521" width="6.42578125" style="72" customWidth="1"/>
    <col min="522" max="522" width="10.85546875" style="72" customWidth="1"/>
    <col min="523" max="523" width="15.5703125" style="72" customWidth="1"/>
    <col min="524" max="524" width="15.85546875" style="72" customWidth="1"/>
    <col min="525" max="525" width="8.140625" style="72" customWidth="1"/>
    <col min="526" max="526" width="14.7109375" style="72" customWidth="1"/>
    <col min="527" max="527" width="14" style="72" bestFit="1" customWidth="1"/>
    <col min="528" max="528" width="14.28515625" style="72" customWidth="1"/>
    <col min="529" max="768" width="9" style="72"/>
    <col min="769" max="769" width="6.28515625" style="72" customWidth="1"/>
    <col min="770" max="770" width="10.42578125" style="72" customWidth="1"/>
    <col min="771" max="771" width="22.5703125" style="72" customWidth="1"/>
    <col min="772" max="772" width="18.85546875" style="72" customWidth="1"/>
    <col min="773" max="773" width="12.85546875" style="72" customWidth="1"/>
    <col min="774" max="774" width="15.42578125" style="72" customWidth="1"/>
    <col min="775" max="775" width="15.5703125" style="72" customWidth="1"/>
    <col min="776" max="776" width="16.85546875" style="72" customWidth="1"/>
    <col min="777" max="777" width="6.42578125" style="72" customWidth="1"/>
    <col min="778" max="778" width="10.85546875" style="72" customWidth="1"/>
    <col min="779" max="779" width="15.5703125" style="72" customWidth="1"/>
    <col min="780" max="780" width="15.85546875" style="72" customWidth="1"/>
    <col min="781" max="781" width="8.140625" style="72" customWidth="1"/>
    <col min="782" max="782" width="14.7109375" style="72" customWidth="1"/>
    <col min="783" max="783" width="14" style="72" bestFit="1" customWidth="1"/>
    <col min="784" max="784" width="14.28515625" style="72" customWidth="1"/>
    <col min="785" max="1024" width="9" style="72"/>
    <col min="1025" max="1025" width="6.28515625" style="72" customWidth="1"/>
    <col min="1026" max="1026" width="10.42578125" style="72" customWidth="1"/>
    <col min="1027" max="1027" width="22.5703125" style="72" customWidth="1"/>
    <col min="1028" max="1028" width="18.85546875" style="72" customWidth="1"/>
    <col min="1029" max="1029" width="12.85546875" style="72" customWidth="1"/>
    <col min="1030" max="1030" width="15.42578125" style="72" customWidth="1"/>
    <col min="1031" max="1031" width="15.5703125" style="72" customWidth="1"/>
    <col min="1032" max="1032" width="16.85546875" style="72" customWidth="1"/>
    <col min="1033" max="1033" width="6.42578125" style="72" customWidth="1"/>
    <col min="1034" max="1034" width="10.85546875" style="72" customWidth="1"/>
    <col min="1035" max="1035" width="15.5703125" style="72" customWidth="1"/>
    <col min="1036" max="1036" width="15.85546875" style="72" customWidth="1"/>
    <col min="1037" max="1037" width="8.140625" style="72" customWidth="1"/>
    <col min="1038" max="1038" width="14.7109375" style="72" customWidth="1"/>
    <col min="1039" max="1039" width="14" style="72" bestFit="1" customWidth="1"/>
    <col min="1040" max="1040" width="14.28515625" style="72" customWidth="1"/>
    <col min="1041" max="1280" width="9" style="72"/>
    <col min="1281" max="1281" width="6.28515625" style="72" customWidth="1"/>
    <col min="1282" max="1282" width="10.42578125" style="72" customWidth="1"/>
    <col min="1283" max="1283" width="22.5703125" style="72" customWidth="1"/>
    <col min="1284" max="1284" width="18.85546875" style="72" customWidth="1"/>
    <col min="1285" max="1285" width="12.85546875" style="72" customWidth="1"/>
    <col min="1286" max="1286" width="15.42578125" style="72" customWidth="1"/>
    <col min="1287" max="1287" width="15.5703125" style="72" customWidth="1"/>
    <col min="1288" max="1288" width="16.85546875" style="72" customWidth="1"/>
    <col min="1289" max="1289" width="6.42578125" style="72" customWidth="1"/>
    <col min="1290" max="1290" width="10.85546875" style="72" customWidth="1"/>
    <col min="1291" max="1291" width="15.5703125" style="72" customWidth="1"/>
    <col min="1292" max="1292" width="15.85546875" style="72" customWidth="1"/>
    <col min="1293" max="1293" width="8.140625" style="72" customWidth="1"/>
    <col min="1294" max="1294" width="14.7109375" style="72" customWidth="1"/>
    <col min="1295" max="1295" width="14" style="72" bestFit="1" customWidth="1"/>
    <col min="1296" max="1296" width="14.28515625" style="72" customWidth="1"/>
    <col min="1297" max="1536" width="9" style="72"/>
    <col min="1537" max="1537" width="6.28515625" style="72" customWidth="1"/>
    <col min="1538" max="1538" width="10.42578125" style="72" customWidth="1"/>
    <col min="1539" max="1539" width="22.5703125" style="72" customWidth="1"/>
    <col min="1540" max="1540" width="18.85546875" style="72" customWidth="1"/>
    <col min="1541" max="1541" width="12.85546875" style="72" customWidth="1"/>
    <col min="1542" max="1542" width="15.42578125" style="72" customWidth="1"/>
    <col min="1543" max="1543" width="15.5703125" style="72" customWidth="1"/>
    <col min="1544" max="1544" width="16.85546875" style="72" customWidth="1"/>
    <col min="1545" max="1545" width="6.42578125" style="72" customWidth="1"/>
    <col min="1546" max="1546" width="10.85546875" style="72" customWidth="1"/>
    <col min="1547" max="1547" width="15.5703125" style="72" customWidth="1"/>
    <col min="1548" max="1548" width="15.85546875" style="72" customWidth="1"/>
    <col min="1549" max="1549" width="8.140625" style="72" customWidth="1"/>
    <col min="1550" max="1550" width="14.7109375" style="72" customWidth="1"/>
    <col min="1551" max="1551" width="14" style="72" bestFit="1" customWidth="1"/>
    <col min="1552" max="1552" width="14.28515625" style="72" customWidth="1"/>
    <col min="1553" max="1792" width="9" style="72"/>
    <col min="1793" max="1793" width="6.28515625" style="72" customWidth="1"/>
    <col min="1794" max="1794" width="10.42578125" style="72" customWidth="1"/>
    <col min="1795" max="1795" width="22.5703125" style="72" customWidth="1"/>
    <col min="1796" max="1796" width="18.85546875" style="72" customWidth="1"/>
    <col min="1797" max="1797" width="12.85546875" style="72" customWidth="1"/>
    <col min="1798" max="1798" width="15.42578125" style="72" customWidth="1"/>
    <col min="1799" max="1799" width="15.5703125" style="72" customWidth="1"/>
    <col min="1800" max="1800" width="16.85546875" style="72" customWidth="1"/>
    <col min="1801" max="1801" width="6.42578125" style="72" customWidth="1"/>
    <col min="1802" max="1802" width="10.85546875" style="72" customWidth="1"/>
    <col min="1803" max="1803" width="15.5703125" style="72" customWidth="1"/>
    <col min="1804" max="1804" width="15.85546875" style="72" customWidth="1"/>
    <col min="1805" max="1805" width="8.140625" style="72" customWidth="1"/>
    <col min="1806" max="1806" width="14.7109375" style="72" customWidth="1"/>
    <col min="1807" max="1807" width="14" style="72" bestFit="1" customWidth="1"/>
    <col min="1808" max="1808" width="14.28515625" style="72" customWidth="1"/>
    <col min="1809" max="2048" width="9" style="72"/>
    <col min="2049" max="2049" width="6.28515625" style="72" customWidth="1"/>
    <col min="2050" max="2050" width="10.42578125" style="72" customWidth="1"/>
    <col min="2051" max="2051" width="22.5703125" style="72" customWidth="1"/>
    <col min="2052" max="2052" width="18.85546875" style="72" customWidth="1"/>
    <col min="2053" max="2053" width="12.85546875" style="72" customWidth="1"/>
    <col min="2054" max="2054" width="15.42578125" style="72" customWidth="1"/>
    <col min="2055" max="2055" width="15.5703125" style="72" customWidth="1"/>
    <col min="2056" max="2056" width="16.85546875" style="72" customWidth="1"/>
    <col min="2057" max="2057" width="6.42578125" style="72" customWidth="1"/>
    <col min="2058" max="2058" width="10.85546875" style="72" customWidth="1"/>
    <col min="2059" max="2059" width="15.5703125" style="72" customWidth="1"/>
    <col min="2060" max="2060" width="15.85546875" style="72" customWidth="1"/>
    <col min="2061" max="2061" width="8.140625" style="72" customWidth="1"/>
    <col min="2062" max="2062" width="14.7109375" style="72" customWidth="1"/>
    <col min="2063" max="2063" width="14" style="72" bestFit="1" customWidth="1"/>
    <col min="2064" max="2064" width="14.28515625" style="72" customWidth="1"/>
    <col min="2065" max="2304" width="9" style="72"/>
    <col min="2305" max="2305" width="6.28515625" style="72" customWidth="1"/>
    <col min="2306" max="2306" width="10.42578125" style="72" customWidth="1"/>
    <col min="2307" max="2307" width="22.5703125" style="72" customWidth="1"/>
    <col min="2308" max="2308" width="18.85546875" style="72" customWidth="1"/>
    <col min="2309" max="2309" width="12.85546875" style="72" customWidth="1"/>
    <col min="2310" max="2310" width="15.42578125" style="72" customWidth="1"/>
    <col min="2311" max="2311" width="15.5703125" style="72" customWidth="1"/>
    <col min="2312" max="2312" width="16.85546875" style="72" customWidth="1"/>
    <col min="2313" max="2313" width="6.42578125" style="72" customWidth="1"/>
    <col min="2314" max="2314" width="10.85546875" style="72" customWidth="1"/>
    <col min="2315" max="2315" width="15.5703125" style="72" customWidth="1"/>
    <col min="2316" max="2316" width="15.85546875" style="72" customWidth="1"/>
    <col min="2317" max="2317" width="8.140625" style="72" customWidth="1"/>
    <col min="2318" max="2318" width="14.7109375" style="72" customWidth="1"/>
    <col min="2319" max="2319" width="14" style="72" bestFit="1" customWidth="1"/>
    <col min="2320" max="2320" width="14.28515625" style="72" customWidth="1"/>
    <col min="2321" max="2560" width="9" style="72"/>
    <col min="2561" max="2561" width="6.28515625" style="72" customWidth="1"/>
    <col min="2562" max="2562" width="10.42578125" style="72" customWidth="1"/>
    <col min="2563" max="2563" width="22.5703125" style="72" customWidth="1"/>
    <col min="2564" max="2564" width="18.85546875" style="72" customWidth="1"/>
    <col min="2565" max="2565" width="12.85546875" style="72" customWidth="1"/>
    <col min="2566" max="2566" width="15.42578125" style="72" customWidth="1"/>
    <col min="2567" max="2567" width="15.5703125" style="72" customWidth="1"/>
    <col min="2568" max="2568" width="16.85546875" style="72" customWidth="1"/>
    <col min="2569" max="2569" width="6.42578125" style="72" customWidth="1"/>
    <col min="2570" max="2570" width="10.85546875" style="72" customWidth="1"/>
    <col min="2571" max="2571" width="15.5703125" style="72" customWidth="1"/>
    <col min="2572" max="2572" width="15.85546875" style="72" customWidth="1"/>
    <col min="2573" max="2573" width="8.140625" style="72" customWidth="1"/>
    <col min="2574" max="2574" width="14.7109375" style="72" customWidth="1"/>
    <col min="2575" max="2575" width="14" style="72" bestFit="1" customWidth="1"/>
    <col min="2576" max="2576" width="14.28515625" style="72" customWidth="1"/>
    <col min="2577" max="2816" width="9" style="72"/>
    <col min="2817" max="2817" width="6.28515625" style="72" customWidth="1"/>
    <col min="2818" max="2818" width="10.42578125" style="72" customWidth="1"/>
    <col min="2819" max="2819" width="22.5703125" style="72" customWidth="1"/>
    <col min="2820" max="2820" width="18.85546875" style="72" customWidth="1"/>
    <col min="2821" max="2821" width="12.85546875" style="72" customWidth="1"/>
    <col min="2822" max="2822" width="15.42578125" style="72" customWidth="1"/>
    <col min="2823" max="2823" width="15.5703125" style="72" customWidth="1"/>
    <col min="2824" max="2824" width="16.85546875" style="72" customWidth="1"/>
    <col min="2825" max="2825" width="6.42578125" style="72" customWidth="1"/>
    <col min="2826" max="2826" width="10.85546875" style="72" customWidth="1"/>
    <col min="2827" max="2827" width="15.5703125" style="72" customWidth="1"/>
    <col min="2828" max="2828" width="15.85546875" style="72" customWidth="1"/>
    <col min="2829" max="2829" width="8.140625" style="72" customWidth="1"/>
    <col min="2830" max="2830" width="14.7109375" style="72" customWidth="1"/>
    <col min="2831" max="2831" width="14" style="72" bestFit="1" customWidth="1"/>
    <col min="2832" max="2832" width="14.28515625" style="72" customWidth="1"/>
    <col min="2833" max="3072" width="9" style="72"/>
    <col min="3073" max="3073" width="6.28515625" style="72" customWidth="1"/>
    <col min="3074" max="3074" width="10.42578125" style="72" customWidth="1"/>
    <col min="3075" max="3075" width="22.5703125" style="72" customWidth="1"/>
    <col min="3076" max="3076" width="18.85546875" style="72" customWidth="1"/>
    <col min="3077" max="3077" width="12.85546875" style="72" customWidth="1"/>
    <col min="3078" max="3078" width="15.42578125" style="72" customWidth="1"/>
    <col min="3079" max="3079" width="15.5703125" style="72" customWidth="1"/>
    <col min="3080" max="3080" width="16.85546875" style="72" customWidth="1"/>
    <col min="3081" max="3081" width="6.42578125" style="72" customWidth="1"/>
    <col min="3082" max="3082" width="10.85546875" style="72" customWidth="1"/>
    <col min="3083" max="3083" width="15.5703125" style="72" customWidth="1"/>
    <col min="3084" max="3084" width="15.85546875" style="72" customWidth="1"/>
    <col min="3085" max="3085" width="8.140625" style="72" customWidth="1"/>
    <col min="3086" max="3086" width="14.7109375" style="72" customWidth="1"/>
    <col min="3087" max="3087" width="14" style="72" bestFit="1" customWidth="1"/>
    <col min="3088" max="3088" width="14.28515625" style="72" customWidth="1"/>
    <col min="3089" max="3328" width="9" style="72"/>
    <col min="3329" max="3329" width="6.28515625" style="72" customWidth="1"/>
    <col min="3330" max="3330" width="10.42578125" style="72" customWidth="1"/>
    <col min="3331" max="3331" width="22.5703125" style="72" customWidth="1"/>
    <col min="3332" max="3332" width="18.85546875" style="72" customWidth="1"/>
    <col min="3333" max="3333" width="12.85546875" style="72" customWidth="1"/>
    <col min="3334" max="3334" width="15.42578125" style="72" customWidth="1"/>
    <col min="3335" max="3335" width="15.5703125" style="72" customWidth="1"/>
    <col min="3336" max="3336" width="16.85546875" style="72" customWidth="1"/>
    <col min="3337" max="3337" width="6.42578125" style="72" customWidth="1"/>
    <col min="3338" max="3338" width="10.85546875" style="72" customWidth="1"/>
    <col min="3339" max="3339" width="15.5703125" style="72" customWidth="1"/>
    <col min="3340" max="3340" width="15.85546875" style="72" customWidth="1"/>
    <col min="3341" max="3341" width="8.140625" style="72" customWidth="1"/>
    <col min="3342" max="3342" width="14.7109375" style="72" customWidth="1"/>
    <col min="3343" max="3343" width="14" style="72" bestFit="1" customWidth="1"/>
    <col min="3344" max="3344" width="14.28515625" style="72" customWidth="1"/>
    <col min="3345" max="3584" width="9" style="72"/>
    <col min="3585" max="3585" width="6.28515625" style="72" customWidth="1"/>
    <col min="3586" max="3586" width="10.42578125" style="72" customWidth="1"/>
    <col min="3587" max="3587" width="22.5703125" style="72" customWidth="1"/>
    <col min="3588" max="3588" width="18.85546875" style="72" customWidth="1"/>
    <col min="3589" max="3589" width="12.85546875" style="72" customWidth="1"/>
    <col min="3590" max="3590" width="15.42578125" style="72" customWidth="1"/>
    <col min="3591" max="3591" width="15.5703125" style="72" customWidth="1"/>
    <col min="3592" max="3592" width="16.85546875" style="72" customWidth="1"/>
    <col min="3593" max="3593" width="6.42578125" style="72" customWidth="1"/>
    <col min="3594" max="3594" width="10.85546875" style="72" customWidth="1"/>
    <col min="3595" max="3595" width="15.5703125" style="72" customWidth="1"/>
    <col min="3596" max="3596" width="15.85546875" style="72" customWidth="1"/>
    <col min="3597" max="3597" width="8.140625" style="72" customWidth="1"/>
    <col min="3598" max="3598" width="14.7109375" style="72" customWidth="1"/>
    <col min="3599" max="3599" width="14" style="72" bestFit="1" customWidth="1"/>
    <col min="3600" max="3600" width="14.28515625" style="72" customWidth="1"/>
    <col min="3601" max="3840" width="9" style="72"/>
    <col min="3841" max="3841" width="6.28515625" style="72" customWidth="1"/>
    <col min="3842" max="3842" width="10.42578125" style="72" customWidth="1"/>
    <col min="3843" max="3843" width="22.5703125" style="72" customWidth="1"/>
    <col min="3844" max="3844" width="18.85546875" style="72" customWidth="1"/>
    <col min="3845" max="3845" width="12.85546875" style="72" customWidth="1"/>
    <col min="3846" max="3846" width="15.42578125" style="72" customWidth="1"/>
    <col min="3847" max="3847" width="15.5703125" style="72" customWidth="1"/>
    <col min="3848" max="3848" width="16.85546875" style="72" customWidth="1"/>
    <col min="3849" max="3849" width="6.42578125" style="72" customWidth="1"/>
    <col min="3850" max="3850" width="10.85546875" style="72" customWidth="1"/>
    <col min="3851" max="3851" width="15.5703125" style="72" customWidth="1"/>
    <col min="3852" max="3852" width="15.85546875" style="72" customWidth="1"/>
    <col min="3853" max="3853" width="8.140625" style="72" customWidth="1"/>
    <col min="3854" max="3854" width="14.7109375" style="72" customWidth="1"/>
    <col min="3855" max="3855" width="14" style="72" bestFit="1" customWidth="1"/>
    <col min="3856" max="3856" width="14.28515625" style="72" customWidth="1"/>
    <col min="3857" max="4096" width="9" style="72"/>
    <col min="4097" max="4097" width="6.28515625" style="72" customWidth="1"/>
    <col min="4098" max="4098" width="10.42578125" style="72" customWidth="1"/>
    <col min="4099" max="4099" width="22.5703125" style="72" customWidth="1"/>
    <col min="4100" max="4100" width="18.85546875" style="72" customWidth="1"/>
    <col min="4101" max="4101" width="12.85546875" style="72" customWidth="1"/>
    <col min="4102" max="4102" width="15.42578125" style="72" customWidth="1"/>
    <col min="4103" max="4103" width="15.5703125" style="72" customWidth="1"/>
    <col min="4104" max="4104" width="16.85546875" style="72" customWidth="1"/>
    <col min="4105" max="4105" width="6.42578125" style="72" customWidth="1"/>
    <col min="4106" max="4106" width="10.85546875" style="72" customWidth="1"/>
    <col min="4107" max="4107" width="15.5703125" style="72" customWidth="1"/>
    <col min="4108" max="4108" width="15.85546875" style="72" customWidth="1"/>
    <col min="4109" max="4109" width="8.140625" style="72" customWidth="1"/>
    <col min="4110" max="4110" width="14.7109375" style="72" customWidth="1"/>
    <col min="4111" max="4111" width="14" style="72" bestFit="1" customWidth="1"/>
    <col min="4112" max="4112" width="14.28515625" style="72" customWidth="1"/>
    <col min="4113" max="4352" width="9" style="72"/>
    <col min="4353" max="4353" width="6.28515625" style="72" customWidth="1"/>
    <col min="4354" max="4354" width="10.42578125" style="72" customWidth="1"/>
    <col min="4355" max="4355" width="22.5703125" style="72" customWidth="1"/>
    <col min="4356" max="4356" width="18.85546875" style="72" customWidth="1"/>
    <col min="4357" max="4357" width="12.85546875" style="72" customWidth="1"/>
    <col min="4358" max="4358" width="15.42578125" style="72" customWidth="1"/>
    <col min="4359" max="4359" width="15.5703125" style="72" customWidth="1"/>
    <col min="4360" max="4360" width="16.85546875" style="72" customWidth="1"/>
    <col min="4361" max="4361" width="6.42578125" style="72" customWidth="1"/>
    <col min="4362" max="4362" width="10.85546875" style="72" customWidth="1"/>
    <col min="4363" max="4363" width="15.5703125" style="72" customWidth="1"/>
    <col min="4364" max="4364" width="15.85546875" style="72" customWidth="1"/>
    <col min="4365" max="4365" width="8.140625" style="72" customWidth="1"/>
    <col min="4366" max="4366" width="14.7109375" style="72" customWidth="1"/>
    <col min="4367" max="4367" width="14" style="72" bestFit="1" customWidth="1"/>
    <col min="4368" max="4368" width="14.28515625" style="72" customWidth="1"/>
    <col min="4369" max="4608" width="9" style="72"/>
    <col min="4609" max="4609" width="6.28515625" style="72" customWidth="1"/>
    <col min="4610" max="4610" width="10.42578125" style="72" customWidth="1"/>
    <col min="4611" max="4611" width="22.5703125" style="72" customWidth="1"/>
    <col min="4612" max="4612" width="18.85546875" style="72" customWidth="1"/>
    <col min="4613" max="4613" width="12.85546875" style="72" customWidth="1"/>
    <col min="4614" max="4614" width="15.42578125" style="72" customWidth="1"/>
    <col min="4615" max="4615" width="15.5703125" style="72" customWidth="1"/>
    <col min="4616" max="4616" width="16.85546875" style="72" customWidth="1"/>
    <col min="4617" max="4617" width="6.42578125" style="72" customWidth="1"/>
    <col min="4618" max="4618" width="10.85546875" style="72" customWidth="1"/>
    <col min="4619" max="4619" width="15.5703125" style="72" customWidth="1"/>
    <col min="4620" max="4620" width="15.85546875" style="72" customWidth="1"/>
    <col min="4621" max="4621" width="8.140625" style="72" customWidth="1"/>
    <col min="4622" max="4622" width="14.7109375" style="72" customWidth="1"/>
    <col min="4623" max="4623" width="14" style="72" bestFit="1" customWidth="1"/>
    <col min="4624" max="4624" width="14.28515625" style="72" customWidth="1"/>
    <col min="4625" max="4864" width="9" style="72"/>
    <col min="4865" max="4865" width="6.28515625" style="72" customWidth="1"/>
    <col min="4866" max="4866" width="10.42578125" style="72" customWidth="1"/>
    <col min="4867" max="4867" width="22.5703125" style="72" customWidth="1"/>
    <col min="4868" max="4868" width="18.85546875" style="72" customWidth="1"/>
    <col min="4869" max="4869" width="12.85546875" style="72" customWidth="1"/>
    <col min="4870" max="4870" width="15.42578125" style="72" customWidth="1"/>
    <col min="4871" max="4871" width="15.5703125" style="72" customWidth="1"/>
    <col min="4872" max="4872" width="16.85546875" style="72" customWidth="1"/>
    <col min="4873" max="4873" width="6.42578125" style="72" customWidth="1"/>
    <col min="4874" max="4874" width="10.85546875" style="72" customWidth="1"/>
    <col min="4875" max="4875" width="15.5703125" style="72" customWidth="1"/>
    <col min="4876" max="4876" width="15.85546875" style="72" customWidth="1"/>
    <col min="4877" max="4877" width="8.140625" style="72" customWidth="1"/>
    <col min="4878" max="4878" width="14.7109375" style="72" customWidth="1"/>
    <col min="4879" max="4879" width="14" style="72" bestFit="1" customWidth="1"/>
    <col min="4880" max="4880" width="14.28515625" style="72" customWidth="1"/>
    <col min="4881" max="5120" width="9" style="72"/>
    <col min="5121" max="5121" width="6.28515625" style="72" customWidth="1"/>
    <col min="5122" max="5122" width="10.42578125" style="72" customWidth="1"/>
    <col min="5123" max="5123" width="22.5703125" style="72" customWidth="1"/>
    <col min="5124" max="5124" width="18.85546875" style="72" customWidth="1"/>
    <col min="5125" max="5125" width="12.85546875" style="72" customWidth="1"/>
    <col min="5126" max="5126" width="15.42578125" style="72" customWidth="1"/>
    <col min="5127" max="5127" width="15.5703125" style="72" customWidth="1"/>
    <col min="5128" max="5128" width="16.85546875" style="72" customWidth="1"/>
    <col min="5129" max="5129" width="6.42578125" style="72" customWidth="1"/>
    <col min="5130" max="5130" width="10.85546875" style="72" customWidth="1"/>
    <col min="5131" max="5131" width="15.5703125" style="72" customWidth="1"/>
    <col min="5132" max="5132" width="15.85546875" style="72" customWidth="1"/>
    <col min="5133" max="5133" width="8.140625" style="72" customWidth="1"/>
    <col min="5134" max="5134" width="14.7109375" style="72" customWidth="1"/>
    <col min="5135" max="5135" width="14" style="72" bestFit="1" customWidth="1"/>
    <col min="5136" max="5136" width="14.28515625" style="72" customWidth="1"/>
    <col min="5137" max="5376" width="9" style="72"/>
    <col min="5377" max="5377" width="6.28515625" style="72" customWidth="1"/>
    <col min="5378" max="5378" width="10.42578125" style="72" customWidth="1"/>
    <col min="5379" max="5379" width="22.5703125" style="72" customWidth="1"/>
    <col min="5380" max="5380" width="18.85546875" style="72" customWidth="1"/>
    <col min="5381" max="5381" width="12.85546875" style="72" customWidth="1"/>
    <col min="5382" max="5382" width="15.42578125" style="72" customWidth="1"/>
    <col min="5383" max="5383" width="15.5703125" style="72" customWidth="1"/>
    <col min="5384" max="5384" width="16.85546875" style="72" customWidth="1"/>
    <col min="5385" max="5385" width="6.42578125" style="72" customWidth="1"/>
    <col min="5386" max="5386" width="10.85546875" style="72" customWidth="1"/>
    <col min="5387" max="5387" width="15.5703125" style="72" customWidth="1"/>
    <col min="5388" max="5388" width="15.85546875" style="72" customWidth="1"/>
    <col min="5389" max="5389" width="8.140625" style="72" customWidth="1"/>
    <col min="5390" max="5390" width="14.7109375" style="72" customWidth="1"/>
    <col min="5391" max="5391" width="14" style="72" bestFit="1" customWidth="1"/>
    <col min="5392" max="5392" width="14.28515625" style="72" customWidth="1"/>
    <col min="5393" max="5632" width="9" style="72"/>
    <col min="5633" max="5633" width="6.28515625" style="72" customWidth="1"/>
    <col min="5634" max="5634" width="10.42578125" style="72" customWidth="1"/>
    <col min="5635" max="5635" width="22.5703125" style="72" customWidth="1"/>
    <col min="5636" max="5636" width="18.85546875" style="72" customWidth="1"/>
    <col min="5637" max="5637" width="12.85546875" style="72" customWidth="1"/>
    <col min="5638" max="5638" width="15.42578125" style="72" customWidth="1"/>
    <col min="5639" max="5639" width="15.5703125" style="72" customWidth="1"/>
    <col min="5640" max="5640" width="16.85546875" style="72" customWidth="1"/>
    <col min="5641" max="5641" width="6.42578125" style="72" customWidth="1"/>
    <col min="5642" max="5642" width="10.85546875" style="72" customWidth="1"/>
    <col min="5643" max="5643" width="15.5703125" style="72" customWidth="1"/>
    <col min="5644" max="5644" width="15.85546875" style="72" customWidth="1"/>
    <col min="5645" max="5645" width="8.140625" style="72" customWidth="1"/>
    <col min="5646" max="5646" width="14.7109375" style="72" customWidth="1"/>
    <col min="5647" max="5647" width="14" style="72" bestFit="1" customWidth="1"/>
    <col min="5648" max="5648" width="14.28515625" style="72" customWidth="1"/>
    <col min="5649" max="5888" width="9" style="72"/>
    <col min="5889" max="5889" width="6.28515625" style="72" customWidth="1"/>
    <col min="5890" max="5890" width="10.42578125" style="72" customWidth="1"/>
    <col min="5891" max="5891" width="22.5703125" style="72" customWidth="1"/>
    <col min="5892" max="5892" width="18.85546875" style="72" customWidth="1"/>
    <col min="5893" max="5893" width="12.85546875" style="72" customWidth="1"/>
    <col min="5894" max="5894" width="15.42578125" style="72" customWidth="1"/>
    <col min="5895" max="5895" width="15.5703125" style="72" customWidth="1"/>
    <col min="5896" max="5896" width="16.85546875" style="72" customWidth="1"/>
    <col min="5897" max="5897" width="6.42578125" style="72" customWidth="1"/>
    <col min="5898" max="5898" width="10.85546875" style="72" customWidth="1"/>
    <col min="5899" max="5899" width="15.5703125" style="72" customWidth="1"/>
    <col min="5900" max="5900" width="15.85546875" style="72" customWidth="1"/>
    <col min="5901" max="5901" width="8.140625" style="72" customWidth="1"/>
    <col min="5902" max="5902" width="14.7109375" style="72" customWidth="1"/>
    <col min="5903" max="5903" width="14" style="72" bestFit="1" customWidth="1"/>
    <col min="5904" max="5904" width="14.28515625" style="72" customWidth="1"/>
    <col min="5905" max="6144" width="9" style="72"/>
    <col min="6145" max="6145" width="6.28515625" style="72" customWidth="1"/>
    <col min="6146" max="6146" width="10.42578125" style="72" customWidth="1"/>
    <col min="6147" max="6147" width="22.5703125" style="72" customWidth="1"/>
    <col min="6148" max="6148" width="18.85546875" style="72" customWidth="1"/>
    <col min="6149" max="6149" width="12.85546875" style="72" customWidth="1"/>
    <col min="6150" max="6150" width="15.42578125" style="72" customWidth="1"/>
    <col min="6151" max="6151" width="15.5703125" style="72" customWidth="1"/>
    <col min="6152" max="6152" width="16.85546875" style="72" customWidth="1"/>
    <col min="6153" max="6153" width="6.42578125" style="72" customWidth="1"/>
    <col min="6154" max="6154" width="10.85546875" style="72" customWidth="1"/>
    <col min="6155" max="6155" width="15.5703125" style="72" customWidth="1"/>
    <col min="6156" max="6156" width="15.85546875" style="72" customWidth="1"/>
    <col min="6157" max="6157" width="8.140625" style="72" customWidth="1"/>
    <col min="6158" max="6158" width="14.7109375" style="72" customWidth="1"/>
    <col min="6159" max="6159" width="14" style="72" bestFit="1" customWidth="1"/>
    <col min="6160" max="6160" width="14.28515625" style="72" customWidth="1"/>
    <col min="6161" max="6400" width="9" style="72"/>
    <col min="6401" max="6401" width="6.28515625" style="72" customWidth="1"/>
    <col min="6402" max="6402" width="10.42578125" style="72" customWidth="1"/>
    <col min="6403" max="6403" width="22.5703125" style="72" customWidth="1"/>
    <col min="6404" max="6404" width="18.85546875" style="72" customWidth="1"/>
    <col min="6405" max="6405" width="12.85546875" style="72" customWidth="1"/>
    <col min="6406" max="6406" width="15.42578125" style="72" customWidth="1"/>
    <col min="6407" max="6407" width="15.5703125" style="72" customWidth="1"/>
    <col min="6408" max="6408" width="16.85546875" style="72" customWidth="1"/>
    <col min="6409" max="6409" width="6.42578125" style="72" customWidth="1"/>
    <col min="6410" max="6410" width="10.85546875" style="72" customWidth="1"/>
    <col min="6411" max="6411" width="15.5703125" style="72" customWidth="1"/>
    <col min="6412" max="6412" width="15.85546875" style="72" customWidth="1"/>
    <col min="6413" max="6413" width="8.140625" style="72" customWidth="1"/>
    <col min="6414" max="6414" width="14.7109375" style="72" customWidth="1"/>
    <col min="6415" max="6415" width="14" style="72" bestFit="1" customWidth="1"/>
    <col min="6416" max="6416" width="14.28515625" style="72" customWidth="1"/>
    <col min="6417" max="6656" width="9" style="72"/>
    <col min="6657" max="6657" width="6.28515625" style="72" customWidth="1"/>
    <col min="6658" max="6658" width="10.42578125" style="72" customWidth="1"/>
    <col min="6659" max="6659" width="22.5703125" style="72" customWidth="1"/>
    <col min="6660" max="6660" width="18.85546875" style="72" customWidth="1"/>
    <col min="6661" max="6661" width="12.85546875" style="72" customWidth="1"/>
    <col min="6662" max="6662" width="15.42578125" style="72" customWidth="1"/>
    <col min="6663" max="6663" width="15.5703125" style="72" customWidth="1"/>
    <col min="6664" max="6664" width="16.85546875" style="72" customWidth="1"/>
    <col min="6665" max="6665" width="6.42578125" style="72" customWidth="1"/>
    <col min="6666" max="6666" width="10.85546875" style="72" customWidth="1"/>
    <col min="6667" max="6667" width="15.5703125" style="72" customWidth="1"/>
    <col min="6668" max="6668" width="15.85546875" style="72" customWidth="1"/>
    <col min="6669" max="6669" width="8.140625" style="72" customWidth="1"/>
    <col min="6670" max="6670" width="14.7109375" style="72" customWidth="1"/>
    <col min="6671" max="6671" width="14" style="72" bestFit="1" customWidth="1"/>
    <col min="6672" max="6672" width="14.28515625" style="72" customWidth="1"/>
    <col min="6673" max="6912" width="9" style="72"/>
    <col min="6913" max="6913" width="6.28515625" style="72" customWidth="1"/>
    <col min="6914" max="6914" width="10.42578125" style="72" customWidth="1"/>
    <col min="6915" max="6915" width="22.5703125" style="72" customWidth="1"/>
    <col min="6916" max="6916" width="18.85546875" style="72" customWidth="1"/>
    <col min="6917" max="6917" width="12.85546875" style="72" customWidth="1"/>
    <col min="6918" max="6918" width="15.42578125" style="72" customWidth="1"/>
    <col min="6919" max="6919" width="15.5703125" style="72" customWidth="1"/>
    <col min="6920" max="6920" width="16.85546875" style="72" customWidth="1"/>
    <col min="6921" max="6921" width="6.42578125" style="72" customWidth="1"/>
    <col min="6922" max="6922" width="10.85546875" style="72" customWidth="1"/>
    <col min="6923" max="6923" width="15.5703125" style="72" customWidth="1"/>
    <col min="6924" max="6924" width="15.85546875" style="72" customWidth="1"/>
    <col min="6925" max="6925" width="8.140625" style="72" customWidth="1"/>
    <col min="6926" max="6926" width="14.7109375" style="72" customWidth="1"/>
    <col min="6927" max="6927" width="14" style="72" bestFit="1" customWidth="1"/>
    <col min="6928" max="6928" width="14.28515625" style="72" customWidth="1"/>
    <col min="6929" max="7168" width="9" style="72"/>
    <col min="7169" max="7169" width="6.28515625" style="72" customWidth="1"/>
    <col min="7170" max="7170" width="10.42578125" style="72" customWidth="1"/>
    <col min="7171" max="7171" width="22.5703125" style="72" customWidth="1"/>
    <col min="7172" max="7172" width="18.85546875" style="72" customWidth="1"/>
    <col min="7173" max="7173" width="12.85546875" style="72" customWidth="1"/>
    <col min="7174" max="7174" width="15.42578125" style="72" customWidth="1"/>
    <col min="7175" max="7175" width="15.5703125" style="72" customWidth="1"/>
    <col min="7176" max="7176" width="16.85546875" style="72" customWidth="1"/>
    <col min="7177" max="7177" width="6.42578125" style="72" customWidth="1"/>
    <col min="7178" max="7178" width="10.85546875" style="72" customWidth="1"/>
    <col min="7179" max="7179" width="15.5703125" style="72" customWidth="1"/>
    <col min="7180" max="7180" width="15.85546875" style="72" customWidth="1"/>
    <col min="7181" max="7181" width="8.140625" style="72" customWidth="1"/>
    <col min="7182" max="7182" width="14.7109375" style="72" customWidth="1"/>
    <col min="7183" max="7183" width="14" style="72" bestFit="1" customWidth="1"/>
    <col min="7184" max="7184" width="14.28515625" style="72" customWidth="1"/>
    <col min="7185" max="7424" width="9" style="72"/>
    <col min="7425" max="7425" width="6.28515625" style="72" customWidth="1"/>
    <col min="7426" max="7426" width="10.42578125" style="72" customWidth="1"/>
    <col min="7427" max="7427" width="22.5703125" style="72" customWidth="1"/>
    <col min="7428" max="7428" width="18.85546875" style="72" customWidth="1"/>
    <col min="7429" max="7429" width="12.85546875" style="72" customWidth="1"/>
    <col min="7430" max="7430" width="15.42578125" style="72" customWidth="1"/>
    <col min="7431" max="7431" width="15.5703125" style="72" customWidth="1"/>
    <col min="7432" max="7432" width="16.85546875" style="72" customWidth="1"/>
    <col min="7433" max="7433" width="6.42578125" style="72" customWidth="1"/>
    <col min="7434" max="7434" width="10.85546875" style="72" customWidth="1"/>
    <col min="7435" max="7435" width="15.5703125" style="72" customWidth="1"/>
    <col min="7436" max="7436" width="15.85546875" style="72" customWidth="1"/>
    <col min="7437" max="7437" width="8.140625" style="72" customWidth="1"/>
    <col min="7438" max="7438" width="14.7109375" style="72" customWidth="1"/>
    <col min="7439" max="7439" width="14" style="72" bestFit="1" customWidth="1"/>
    <col min="7440" max="7440" width="14.28515625" style="72" customWidth="1"/>
    <col min="7441" max="7680" width="9" style="72"/>
    <col min="7681" max="7681" width="6.28515625" style="72" customWidth="1"/>
    <col min="7682" max="7682" width="10.42578125" style="72" customWidth="1"/>
    <col min="7683" max="7683" width="22.5703125" style="72" customWidth="1"/>
    <col min="7684" max="7684" width="18.85546875" style="72" customWidth="1"/>
    <col min="7685" max="7685" width="12.85546875" style="72" customWidth="1"/>
    <col min="7686" max="7686" width="15.42578125" style="72" customWidth="1"/>
    <col min="7687" max="7687" width="15.5703125" style="72" customWidth="1"/>
    <col min="7688" max="7688" width="16.85546875" style="72" customWidth="1"/>
    <col min="7689" max="7689" width="6.42578125" style="72" customWidth="1"/>
    <col min="7690" max="7690" width="10.85546875" style="72" customWidth="1"/>
    <col min="7691" max="7691" width="15.5703125" style="72" customWidth="1"/>
    <col min="7692" max="7692" width="15.85546875" style="72" customWidth="1"/>
    <col min="7693" max="7693" width="8.140625" style="72" customWidth="1"/>
    <col min="7694" max="7694" width="14.7109375" style="72" customWidth="1"/>
    <col min="7695" max="7695" width="14" style="72" bestFit="1" customWidth="1"/>
    <col min="7696" max="7696" width="14.28515625" style="72" customWidth="1"/>
    <col min="7697" max="7936" width="9" style="72"/>
    <col min="7937" max="7937" width="6.28515625" style="72" customWidth="1"/>
    <col min="7938" max="7938" width="10.42578125" style="72" customWidth="1"/>
    <col min="7939" max="7939" width="22.5703125" style="72" customWidth="1"/>
    <col min="7940" max="7940" width="18.85546875" style="72" customWidth="1"/>
    <col min="7941" max="7941" width="12.85546875" style="72" customWidth="1"/>
    <col min="7942" max="7942" width="15.42578125" style="72" customWidth="1"/>
    <col min="7943" max="7943" width="15.5703125" style="72" customWidth="1"/>
    <col min="7944" max="7944" width="16.85546875" style="72" customWidth="1"/>
    <col min="7945" max="7945" width="6.42578125" style="72" customWidth="1"/>
    <col min="7946" max="7946" width="10.85546875" style="72" customWidth="1"/>
    <col min="7947" max="7947" width="15.5703125" style="72" customWidth="1"/>
    <col min="7948" max="7948" width="15.85546875" style="72" customWidth="1"/>
    <col min="7949" max="7949" width="8.140625" style="72" customWidth="1"/>
    <col min="7950" max="7950" width="14.7109375" style="72" customWidth="1"/>
    <col min="7951" max="7951" width="14" style="72" bestFit="1" customWidth="1"/>
    <col min="7952" max="7952" width="14.28515625" style="72" customWidth="1"/>
    <col min="7953" max="8192" width="9" style="72"/>
    <col min="8193" max="8193" width="6.28515625" style="72" customWidth="1"/>
    <col min="8194" max="8194" width="10.42578125" style="72" customWidth="1"/>
    <col min="8195" max="8195" width="22.5703125" style="72" customWidth="1"/>
    <col min="8196" max="8196" width="18.85546875" style="72" customWidth="1"/>
    <col min="8197" max="8197" width="12.85546875" style="72" customWidth="1"/>
    <col min="8198" max="8198" width="15.42578125" style="72" customWidth="1"/>
    <col min="8199" max="8199" width="15.5703125" style="72" customWidth="1"/>
    <col min="8200" max="8200" width="16.85546875" style="72" customWidth="1"/>
    <col min="8201" max="8201" width="6.42578125" style="72" customWidth="1"/>
    <col min="8202" max="8202" width="10.85546875" style="72" customWidth="1"/>
    <col min="8203" max="8203" width="15.5703125" style="72" customWidth="1"/>
    <col min="8204" max="8204" width="15.85546875" style="72" customWidth="1"/>
    <col min="8205" max="8205" width="8.140625" style="72" customWidth="1"/>
    <col min="8206" max="8206" width="14.7109375" style="72" customWidth="1"/>
    <col min="8207" max="8207" width="14" style="72" bestFit="1" customWidth="1"/>
    <col min="8208" max="8208" width="14.28515625" style="72" customWidth="1"/>
    <col min="8209" max="8448" width="9" style="72"/>
    <col min="8449" max="8449" width="6.28515625" style="72" customWidth="1"/>
    <col min="8450" max="8450" width="10.42578125" style="72" customWidth="1"/>
    <col min="8451" max="8451" width="22.5703125" style="72" customWidth="1"/>
    <col min="8452" max="8452" width="18.85546875" style="72" customWidth="1"/>
    <col min="8453" max="8453" width="12.85546875" style="72" customWidth="1"/>
    <col min="8454" max="8454" width="15.42578125" style="72" customWidth="1"/>
    <col min="8455" max="8455" width="15.5703125" style="72" customWidth="1"/>
    <col min="8456" max="8456" width="16.85546875" style="72" customWidth="1"/>
    <col min="8457" max="8457" width="6.42578125" style="72" customWidth="1"/>
    <col min="8458" max="8458" width="10.85546875" style="72" customWidth="1"/>
    <col min="8459" max="8459" width="15.5703125" style="72" customWidth="1"/>
    <col min="8460" max="8460" width="15.85546875" style="72" customWidth="1"/>
    <col min="8461" max="8461" width="8.140625" style="72" customWidth="1"/>
    <col min="8462" max="8462" width="14.7109375" style="72" customWidth="1"/>
    <col min="8463" max="8463" width="14" style="72" bestFit="1" customWidth="1"/>
    <col min="8464" max="8464" width="14.28515625" style="72" customWidth="1"/>
    <col min="8465" max="8704" width="9" style="72"/>
    <col min="8705" max="8705" width="6.28515625" style="72" customWidth="1"/>
    <col min="8706" max="8706" width="10.42578125" style="72" customWidth="1"/>
    <col min="8707" max="8707" width="22.5703125" style="72" customWidth="1"/>
    <col min="8708" max="8708" width="18.85546875" style="72" customWidth="1"/>
    <col min="8709" max="8709" width="12.85546875" style="72" customWidth="1"/>
    <col min="8710" max="8710" width="15.42578125" style="72" customWidth="1"/>
    <col min="8711" max="8711" width="15.5703125" style="72" customWidth="1"/>
    <col min="8712" max="8712" width="16.85546875" style="72" customWidth="1"/>
    <col min="8713" max="8713" width="6.42578125" style="72" customWidth="1"/>
    <col min="8714" max="8714" width="10.85546875" style="72" customWidth="1"/>
    <col min="8715" max="8715" width="15.5703125" style="72" customWidth="1"/>
    <col min="8716" max="8716" width="15.85546875" style="72" customWidth="1"/>
    <col min="8717" max="8717" width="8.140625" style="72" customWidth="1"/>
    <col min="8718" max="8718" width="14.7109375" style="72" customWidth="1"/>
    <col min="8719" max="8719" width="14" style="72" bestFit="1" customWidth="1"/>
    <col min="8720" max="8720" width="14.28515625" style="72" customWidth="1"/>
    <col min="8721" max="8960" width="9" style="72"/>
    <col min="8961" max="8961" width="6.28515625" style="72" customWidth="1"/>
    <col min="8962" max="8962" width="10.42578125" style="72" customWidth="1"/>
    <col min="8963" max="8963" width="22.5703125" style="72" customWidth="1"/>
    <col min="8964" max="8964" width="18.85546875" style="72" customWidth="1"/>
    <col min="8965" max="8965" width="12.85546875" style="72" customWidth="1"/>
    <col min="8966" max="8966" width="15.42578125" style="72" customWidth="1"/>
    <col min="8967" max="8967" width="15.5703125" style="72" customWidth="1"/>
    <col min="8968" max="8968" width="16.85546875" style="72" customWidth="1"/>
    <col min="8969" max="8969" width="6.42578125" style="72" customWidth="1"/>
    <col min="8970" max="8970" width="10.85546875" style="72" customWidth="1"/>
    <col min="8971" max="8971" width="15.5703125" style="72" customWidth="1"/>
    <col min="8972" max="8972" width="15.85546875" style="72" customWidth="1"/>
    <col min="8973" max="8973" width="8.140625" style="72" customWidth="1"/>
    <col min="8974" max="8974" width="14.7109375" style="72" customWidth="1"/>
    <col min="8975" max="8975" width="14" style="72" bestFit="1" customWidth="1"/>
    <col min="8976" max="8976" width="14.28515625" style="72" customWidth="1"/>
    <col min="8977" max="9216" width="9" style="72"/>
    <col min="9217" max="9217" width="6.28515625" style="72" customWidth="1"/>
    <col min="9218" max="9218" width="10.42578125" style="72" customWidth="1"/>
    <col min="9219" max="9219" width="22.5703125" style="72" customWidth="1"/>
    <col min="9220" max="9220" width="18.85546875" style="72" customWidth="1"/>
    <col min="9221" max="9221" width="12.85546875" style="72" customWidth="1"/>
    <col min="9222" max="9222" width="15.42578125" style="72" customWidth="1"/>
    <col min="9223" max="9223" width="15.5703125" style="72" customWidth="1"/>
    <col min="9224" max="9224" width="16.85546875" style="72" customWidth="1"/>
    <col min="9225" max="9225" width="6.42578125" style="72" customWidth="1"/>
    <col min="9226" max="9226" width="10.85546875" style="72" customWidth="1"/>
    <col min="9227" max="9227" width="15.5703125" style="72" customWidth="1"/>
    <col min="9228" max="9228" width="15.85546875" style="72" customWidth="1"/>
    <col min="9229" max="9229" width="8.140625" style="72" customWidth="1"/>
    <col min="9230" max="9230" width="14.7109375" style="72" customWidth="1"/>
    <col min="9231" max="9231" width="14" style="72" bestFit="1" customWidth="1"/>
    <col min="9232" max="9232" width="14.28515625" style="72" customWidth="1"/>
    <col min="9233" max="9472" width="9" style="72"/>
    <col min="9473" max="9473" width="6.28515625" style="72" customWidth="1"/>
    <col min="9474" max="9474" width="10.42578125" style="72" customWidth="1"/>
    <col min="9475" max="9475" width="22.5703125" style="72" customWidth="1"/>
    <col min="9476" max="9476" width="18.85546875" style="72" customWidth="1"/>
    <col min="9477" max="9477" width="12.85546875" style="72" customWidth="1"/>
    <col min="9478" max="9478" width="15.42578125" style="72" customWidth="1"/>
    <col min="9479" max="9479" width="15.5703125" style="72" customWidth="1"/>
    <col min="9480" max="9480" width="16.85546875" style="72" customWidth="1"/>
    <col min="9481" max="9481" width="6.42578125" style="72" customWidth="1"/>
    <col min="9482" max="9482" width="10.85546875" style="72" customWidth="1"/>
    <col min="9483" max="9483" width="15.5703125" style="72" customWidth="1"/>
    <col min="9484" max="9484" width="15.85546875" style="72" customWidth="1"/>
    <col min="9485" max="9485" width="8.140625" style="72" customWidth="1"/>
    <col min="9486" max="9486" width="14.7109375" style="72" customWidth="1"/>
    <col min="9487" max="9487" width="14" style="72" bestFit="1" customWidth="1"/>
    <col min="9488" max="9488" width="14.28515625" style="72" customWidth="1"/>
    <col min="9489" max="9728" width="9" style="72"/>
    <col min="9729" max="9729" width="6.28515625" style="72" customWidth="1"/>
    <col min="9730" max="9730" width="10.42578125" style="72" customWidth="1"/>
    <col min="9731" max="9731" width="22.5703125" style="72" customWidth="1"/>
    <col min="9732" max="9732" width="18.85546875" style="72" customWidth="1"/>
    <col min="9733" max="9733" width="12.85546875" style="72" customWidth="1"/>
    <col min="9734" max="9734" width="15.42578125" style="72" customWidth="1"/>
    <col min="9735" max="9735" width="15.5703125" style="72" customWidth="1"/>
    <col min="9736" max="9736" width="16.85546875" style="72" customWidth="1"/>
    <col min="9737" max="9737" width="6.42578125" style="72" customWidth="1"/>
    <col min="9738" max="9738" width="10.85546875" style="72" customWidth="1"/>
    <col min="9739" max="9739" width="15.5703125" style="72" customWidth="1"/>
    <col min="9740" max="9740" width="15.85546875" style="72" customWidth="1"/>
    <col min="9741" max="9741" width="8.140625" style="72" customWidth="1"/>
    <col min="9742" max="9742" width="14.7109375" style="72" customWidth="1"/>
    <col min="9743" max="9743" width="14" style="72" bestFit="1" customWidth="1"/>
    <col min="9744" max="9744" width="14.28515625" style="72" customWidth="1"/>
    <col min="9745" max="9984" width="9" style="72"/>
    <col min="9985" max="9985" width="6.28515625" style="72" customWidth="1"/>
    <col min="9986" max="9986" width="10.42578125" style="72" customWidth="1"/>
    <col min="9987" max="9987" width="22.5703125" style="72" customWidth="1"/>
    <col min="9988" max="9988" width="18.85546875" style="72" customWidth="1"/>
    <col min="9989" max="9989" width="12.85546875" style="72" customWidth="1"/>
    <col min="9990" max="9990" width="15.42578125" style="72" customWidth="1"/>
    <col min="9991" max="9991" width="15.5703125" style="72" customWidth="1"/>
    <col min="9992" max="9992" width="16.85546875" style="72" customWidth="1"/>
    <col min="9993" max="9993" width="6.42578125" style="72" customWidth="1"/>
    <col min="9994" max="9994" width="10.85546875" style="72" customWidth="1"/>
    <col min="9995" max="9995" width="15.5703125" style="72" customWidth="1"/>
    <col min="9996" max="9996" width="15.85546875" style="72" customWidth="1"/>
    <col min="9997" max="9997" width="8.140625" style="72" customWidth="1"/>
    <col min="9998" max="9998" width="14.7109375" style="72" customWidth="1"/>
    <col min="9999" max="9999" width="14" style="72" bestFit="1" customWidth="1"/>
    <col min="10000" max="10000" width="14.28515625" style="72" customWidth="1"/>
    <col min="10001" max="10240" width="9" style="72"/>
    <col min="10241" max="10241" width="6.28515625" style="72" customWidth="1"/>
    <col min="10242" max="10242" width="10.42578125" style="72" customWidth="1"/>
    <col min="10243" max="10243" width="22.5703125" style="72" customWidth="1"/>
    <col min="10244" max="10244" width="18.85546875" style="72" customWidth="1"/>
    <col min="10245" max="10245" width="12.85546875" style="72" customWidth="1"/>
    <col min="10246" max="10246" width="15.42578125" style="72" customWidth="1"/>
    <col min="10247" max="10247" width="15.5703125" style="72" customWidth="1"/>
    <col min="10248" max="10248" width="16.85546875" style="72" customWidth="1"/>
    <col min="10249" max="10249" width="6.42578125" style="72" customWidth="1"/>
    <col min="10250" max="10250" width="10.85546875" style="72" customWidth="1"/>
    <col min="10251" max="10251" width="15.5703125" style="72" customWidth="1"/>
    <col min="10252" max="10252" width="15.85546875" style="72" customWidth="1"/>
    <col min="10253" max="10253" width="8.140625" style="72" customWidth="1"/>
    <col min="10254" max="10254" width="14.7109375" style="72" customWidth="1"/>
    <col min="10255" max="10255" width="14" style="72" bestFit="1" customWidth="1"/>
    <col min="10256" max="10256" width="14.28515625" style="72" customWidth="1"/>
    <col min="10257" max="10496" width="9" style="72"/>
    <col min="10497" max="10497" width="6.28515625" style="72" customWidth="1"/>
    <col min="10498" max="10498" width="10.42578125" style="72" customWidth="1"/>
    <col min="10499" max="10499" width="22.5703125" style="72" customWidth="1"/>
    <col min="10500" max="10500" width="18.85546875" style="72" customWidth="1"/>
    <col min="10501" max="10501" width="12.85546875" style="72" customWidth="1"/>
    <col min="10502" max="10502" width="15.42578125" style="72" customWidth="1"/>
    <col min="10503" max="10503" width="15.5703125" style="72" customWidth="1"/>
    <col min="10504" max="10504" width="16.85546875" style="72" customWidth="1"/>
    <col min="10505" max="10505" width="6.42578125" style="72" customWidth="1"/>
    <col min="10506" max="10506" width="10.85546875" style="72" customWidth="1"/>
    <col min="10507" max="10507" width="15.5703125" style="72" customWidth="1"/>
    <col min="10508" max="10508" width="15.85546875" style="72" customWidth="1"/>
    <col min="10509" max="10509" width="8.140625" style="72" customWidth="1"/>
    <col min="10510" max="10510" width="14.7109375" style="72" customWidth="1"/>
    <col min="10511" max="10511" width="14" style="72" bestFit="1" customWidth="1"/>
    <col min="10512" max="10512" width="14.28515625" style="72" customWidth="1"/>
    <col min="10513" max="10752" width="9" style="72"/>
    <col min="10753" max="10753" width="6.28515625" style="72" customWidth="1"/>
    <col min="10754" max="10754" width="10.42578125" style="72" customWidth="1"/>
    <col min="10755" max="10755" width="22.5703125" style="72" customWidth="1"/>
    <col min="10756" max="10756" width="18.85546875" style="72" customWidth="1"/>
    <col min="10757" max="10757" width="12.85546875" style="72" customWidth="1"/>
    <col min="10758" max="10758" width="15.42578125" style="72" customWidth="1"/>
    <col min="10759" max="10759" width="15.5703125" style="72" customWidth="1"/>
    <col min="10760" max="10760" width="16.85546875" style="72" customWidth="1"/>
    <col min="10761" max="10761" width="6.42578125" style="72" customWidth="1"/>
    <col min="10762" max="10762" width="10.85546875" style="72" customWidth="1"/>
    <col min="10763" max="10763" width="15.5703125" style="72" customWidth="1"/>
    <col min="10764" max="10764" width="15.85546875" style="72" customWidth="1"/>
    <col min="10765" max="10765" width="8.140625" style="72" customWidth="1"/>
    <col min="10766" max="10766" width="14.7109375" style="72" customWidth="1"/>
    <col min="10767" max="10767" width="14" style="72" bestFit="1" customWidth="1"/>
    <col min="10768" max="10768" width="14.28515625" style="72" customWidth="1"/>
    <col min="10769" max="11008" width="9" style="72"/>
    <col min="11009" max="11009" width="6.28515625" style="72" customWidth="1"/>
    <col min="11010" max="11010" width="10.42578125" style="72" customWidth="1"/>
    <col min="11011" max="11011" width="22.5703125" style="72" customWidth="1"/>
    <col min="11012" max="11012" width="18.85546875" style="72" customWidth="1"/>
    <col min="11013" max="11013" width="12.85546875" style="72" customWidth="1"/>
    <col min="11014" max="11014" width="15.42578125" style="72" customWidth="1"/>
    <col min="11015" max="11015" width="15.5703125" style="72" customWidth="1"/>
    <col min="11016" max="11016" width="16.85546875" style="72" customWidth="1"/>
    <col min="11017" max="11017" width="6.42578125" style="72" customWidth="1"/>
    <col min="11018" max="11018" width="10.85546875" style="72" customWidth="1"/>
    <col min="11019" max="11019" width="15.5703125" style="72" customWidth="1"/>
    <col min="11020" max="11020" width="15.85546875" style="72" customWidth="1"/>
    <col min="11021" max="11021" width="8.140625" style="72" customWidth="1"/>
    <col min="11022" max="11022" width="14.7109375" style="72" customWidth="1"/>
    <col min="11023" max="11023" width="14" style="72" bestFit="1" customWidth="1"/>
    <col min="11024" max="11024" width="14.28515625" style="72" customWidth="1"/>
    <col min="11025" max="11264" width="9" style="72"/>
    <col min="11265" max="11265" width="6.28515625" style="72" customWidth="1"/>
    <col min="11266" max="11266" width="10.42578125" style="72" customWidth="1"/>
    <col min="11267" max="11267" width="22.5703125" style="72" customWidth="1"/>
    <col min="11268" max="11268" width="18.85546875" style="72" customWidth="1"/>
    <col min="11269" max="11269" width="12.85546875" style="72" customWidth="1"/>
    <col min="11270" max="11270" width="15.42578125" style="72" customWidth="1"/>
    <col min="11271" max="11271" width="15.5703125" style="72" customWidth="1"/>
    <col min="11272" max="11272" width="16.85546875" style="72" customWidth="1"/>
    <col min="11273" max="11273" width="6.42578125" style="72" customWidth="1"/>
    <col min="11274" max="11274" width="10.85546875" style="72" customWidth="1"/>
    <col min="11275" max="11275" width="15.5703125" style="72" customWidth="1"/>
    <col min="11276" max="11276" width="15.85546875" style="72" customWidth="1"/>
    <col min="11277" max="11277" width="8.140625" style="72" customWidth="1"/>
    <col min="11278" max="11278" width="14.7109375" style="72" customWidth="1"/>
    <col min="11279" max="11279" width="14" style="72" bestFit="1" customWidth="1"/>
    <col min="11280" max="11280" width="14.28515625" style="72" customWidth="1"/>
    <col min="11281" max="11520" width="9" style="72"/>
    <col min="11521" max="11521" width="6.28515625" style="72" customWidth="1"/>
    <col min="11522" max="11522" width="10.42578125" style="72" customWidth="1"/>
    <col min="11523" max="11523" width="22.5703125" style="72" customWidth="1"/>
    <col min="11524" max="11524" width="18.85546875" style="72" customWidth="1"/>
    <col min="11525" max="11525" width="12.85546875" style="72" customWidth="1"/>
    <col min="11526" max="11526" width="15.42578125" style="72" customWidth="1"/>
    <col min="11527" max="11527" width="15.5703125" style="72" customWidth="1"/>
    <col min="11528" max="11528" width="16.85546875" style="72" customWidth="1"/>
    <col min="11529" max="11529" width="6.42578125" style="72" customWidth="1"/>
    <col min="11530" max="11530" width="10.85546875" style="72" customWidth="1"/>
    <col min="11531" max="11531" width="15.5703125" style="72" customWidth="1"/>
    <col min="11532" max="11532" width="15.85546875" style="72" customWidth="1"/>
    <col min="11533" max="11533" width="8.140625" style="72" customWidth="1"/>
    <col min="11534" max="11534" width="14.7109375" style="72" customWidth="1"/>
    <col min="11535" max="11535" width="14" style="72" bestFit="1" customWidth="1"/>
    <col min="11536" max="11536" width="14.28515625" style="72" customWidth="1"/>
    <col min="11537" max="11776" width="9" style="72"/>
    <col min="11777" max="11777" width="6.28515625" style="72" customWidth="1"/>
    <col min="11778" max="11778" width="10.42578125" style="72" customWidth="1"/>
    <col min="11779" max="11779" width="22.5703125" style="72" customWidth="1"/>
    <col min="11780" max="11780" width="18.85546875" style="72" customWidth="1"/>
    <col min="11781" max="11781" width="12.85546875" style="72" customWidth="1"/>
    <col min="11782" max="11782" width="15.42578125" style="72" customWidth="1"/>
    <col min="11783" max="11783" width="15.5703125" style="72" customWidth="1"/>
    <col min="11784" max="11784" width="16.85546875" style="72" customWidth="1"/>
    <col min="11785" max="11785" width="6.42578125" style="72" customWidth="1"/>
    <col min="11786" max="11786" width="10.85546875" style="72" customWidth="1"/>
    <col min="11787" max="11787" width="15.5703125" style="72" customWidth="1"/>
    <col min="11788" max="11788" width="15.85546875" style="72" customWidth="1"/>
    <col min="11789" max="11789" width="8.140625" style="72" customWidth="1"/>
    <col min="11790" max="11790" width="14.7109375" style="72" customWidth="1"/>
    <col min="11791" max="11791" width="14" style="72" bestFit="1" customWidth="1"/>
    <col min="11792" max="11792" width="14.28515625" style="72" customWidth="1"/>
    <col min="11793" max="12032" width="9" style="72"/>
    <col min="12033" max="12033" width="6.28515625" style="72" customWidth="1"/>
    <col min="12034" max="12034" width="10.42578125" style="72" customWidth="1"/>
    <col min="12035" max="12035" width="22.5703125" style="72" customWidth="1"/>
    <col min="12036" max="12036" width="18.85546875" style="72" customWidth="1"/>
    <col min="12037" max="12037" width="12.85546875" style="72" customWidth="1"/>
    <col min="12038" max="12038" width="15.42578125" style="72" customWidth="1"/>
    <col min="12039" max="12039" width="15.5703125" style="72" customWidth="1"/>
    <col min="12040" max="12040" width="16.85546875" style="72" customWidth="1"/>
    <col min="12041" max="12041" width="6.42578125" style="72" customWidth="1"/>
    <col min="12042" max="12042" width="10.85546875" style="72" customWidth="1"/>
    <col min="12043" max="12043" width="15.5703125" style="72" customWidth="1"/>
    <col min="12044" max="12044" width="15.85546875" style="72" customWidth="1"/>
    <col min="12045" max="12045" width="8.140625" style="72" customWidth="1"/>
    <col min="12046" max="12046" width="14.7109375" style="72" customWidth="1"/>
    <col min="12047" max="12047" width="14" style="72" bestFit="1" customWidth="1"/>
    <col min="12048" max="12048" width="14.28515625" style="72" customWidth="1"/>
    <col min="12049" max="12288" width="9" style="72"/>
    <col min="12289" max="12289" width="6.28515625" style="72" customWidth="1"/>
    <col min="12290" max="12290" width="10.42578125" style="72" customWidth="1"/>
    <col min="12291" max="12291" width="22.5703125" style="72" customWidth="1"/>
    <col min="12292" max="12292" width="18.85546875" style="72" customWidth="1"/>
    <col min="12293" max="12293" width="12.85546875" style="72" customWidth="1"/>
    <col min="12294" max="12294" width="15.42578125" style="72" customWidth="1"/>
    <col min="12295" max="12295" width="15.5703125" style="72" customWidth="1"/>
    <col min="12296" max="12296" width="16.85546875" style="72" customWidth="1"/>
    <col min="12297" max="12297" width="6.42578125" style="72" customWidth="1"/>
    <col min="12298" max="12298" width="10.85546875" style="72" customWidth="1"/>
    <col min="12299" max="12299" width="15.5703125" style="72" customWidth="1"/>
    <col min="12300" max="12300" width="15.85546875" style="72" customWidth="1"/>
    <col min="12301" max="12301" width="8.140625" style="72" customWidth="1"/>
    <col min="12302" max="12302" width="14.7109375" style="72" customWidth="1"/>
    <col min="12303" max="12303" width="14" style="72" bestFit="1" customWidth="1"/>
    <col min="12304" max="12304" width="14.28515625" style="72" customWidth="1"/>
    <col min="12305" max="12544" width="9" style="72"/>
    <col min="12545" max="12545" width="6.28515625" style="72" customWidth="1"/>
    <col min="12546" max="12546" width="10.42578125" style="72" customWidth="1"/>
    <col min="12547" max="12547" width="22.5703125" style="72" customWidth="1"/>
    <col min="12548" max="12548" width="18.85546875" style="72" customWidth="1"/>
    <col min="12549" max="12549" width="12.85546875" style="72" customWidth="1"/>
    <col min="12550" max="12550" width="15.42578125" style="72" customWidth="1"/>
    <col min="12551" max="12551" width="15.5703125" style="72" customWidth="1"/>
    <col min="12552" max="12552" width="16.85546875" style="72" customWidth="1"/>
    <col min="12553" max="12553" width="6.42578125" style="72" customWidth="1"/>
    <col min="12554" max="12554" width="10.85546875" style="72" customWidth="1"/>
    <col min="12555" max="12555" width="15.5703125" style="72" customWidth="1"/>
    <col min="12556" max="12556" width="15.85546875" style="72" customWidth="1"/>
    <col min="12557" max="12557" width="8.140625" style="72" customWidth="1"/>
    <col min="12558" max="12558" width="14.7109375" style="72" customWidth="1"/>
    <col min="12559" max="12559" width="14" style="72" bestFit="1" customWidth="1"/>
    <col min="12560" max="12560" width="14.28515625" style="72" customWidth="1"/>
    <col min="12561" max="12800" width="9" style="72"/>
    <col min="12801" max="12801" width="6.28515625" style="72" customWidth="1"/>
    <col min="12802" max="12802" width="10.42578125" style="72" customWidth="1"/>
    <col min="12803" max="12803" width="22.5703125" style="72" customWidth="1"/>
    <col min="12804" max="12804" width="18.85546875" style="72" customWidth="1"/>
    <col min="12805" max="12805" width="12.85546875" style="72" customWidth="1"/>
    <col min="12806" max="12806" width="15.42578125" style="72" customWidth="1"/>
    <col min="12807" max="12807" width="15.5703125" style="72" customWidth="1"/>
    <col min="12808" max="12808" width="16.85546875" style="72" customWidth="1"/>
    <col min="12809" max="12809" width="6.42578125" style="72" customWidth="1"/>
    <col min="12810" max="12810" width="10.85546875" style="72" customWidth="1"/>
    <col min="12811" max="12811" width="15.5703125" style="72" customWidth="1"/>
    <col min="12812" max="12812" width="15.85546875" style="72" customWidth="1"/>
    <col min="12813" max="12813" width="8.140625" style="72" customWidth="1"/>
    <col min="12814" max="12814" width="14.7109375" style="72" customWidth="1"/>
    <col min="12815" max="12815" width="14" style="72" bestFit="1" customWidth="1"/>
    <col min="12816" max="12816" width="14.28515625" style="72" customWidth="1"/>
    <col min="12817" max="13056" width="9" style="72"/>
    <col min="13057" max="13057" width="6.28515625" style="72" customWidth="1"/>
    <col min="13058" max="13058" width="10.42578125" style="72" customWidth="1"/>
    <col min="13059" max="13059" width="22.5703125" style="72" customWidth="1"/>
    <col min="13060" max="13060" width="18.85546875" style="72" customWidth="1"/>
    <col min="13061" max="13061" width="12.85546875" style="72" customWidth="1"/>
    <col min="13062" max="13062" width="15.42578125" style="72" customWidth="1"/>
    <col min="13063" max="13063" width="15.5703125" style="72" customWidth="1"/>
    <col min="13064" max="13064" width="16.85546875" style="72" customWidth="1"/>
    <col min="13065" max="13065" width="6.42578125" style="72" customWidth="1"/>
    <col min="13066" max="13066" width="10.85546875" style="72" customWidth="1"/>
    <col min="13067" max="13067" width="15.5703125" style="72" customWidth="1"/>
    <col min="13068" max="13068" width="15.85546875" style="72" customWidth="1"/>
    <col min="13069" max="13069" width="8.140625" style="72" customWidth="1"/>
    <col min="13070" max="13070" width="14.7109375" style="72" customWidth="1"/>
    <col min="13071" max="13071" width="14" style="72" bestFit="1" customWidth="1"/>
    <col min="13072" max="13072" width="14.28515625" style="72" customWidth="1"/>
    <col min="13073" max="13312" width="9" style="72"/>
    <col min="13313" max="13313" width="6.28515625" style="72" customWidth="1"/>
    <col min="13314" max="13314" width="10.42578125" style="72" customWidth="1"/>
    <col min="13315" max="13315" width="22.5703125" style="72" customWidth="1"/>
    <col min="13316" max="13316" width="18.85546875" style="72" customWidth="1"/>
    <col min="13317" max="13317" width="12.85546875" style="72" customWidth="1"/>
    <col min="13318" max="13318" width="15.42578125" style="72" customWidth="1"/>
    <col min="13319" max="13319" width="15.5703125" style="72" customWidth="1"/>
    <col min="13320" max="13320" width="16.85546875" style="72" customWidth="1"/>
    <col min="13321" max="13321" width="6.42578125" style="72" customWidth="1"/>
    <col min="13322" max="13322" width="10.85546875" style="72" customWidth="1"/>
    <col min="13323" max="13323" width="15.5703125" style="72" customWidth="1"/>
    <col min="13324" max="13324" width="15.85546875" style="72" customWidth="1"/>
    <col min="13325" max="13325" width="8.140625" style="72" customWidth="1"/>
    <col min="13326" max="13326" width="14.7109375" style="72" customWidth="1"/>
    <col min="13327" max="13327" width="14" style="72" bestFit="1" customWidth="1"/>
    <col min="13328" max="13328" width="14.28515625" style="72" customWidth="1"/>
    <col min="13329" max="13568" width="9" style="72"/>
    <col min="13569" max="13569" width="6.28515625" style="72" customWidth="1"/>
    <col min="13570" max="13570" width="10.42578125" style="72" customWidth="1"/>
    <col min="13571" max="13571" width="22.5703125" style="72" customWidth="1"/>
    <col min="13572" max="13572" width="18.85546875" style="72" customWidth="1"/>
    <col min="13573" max="13573" width="12.85546875" style="72" customWidth="1"/>
    <col min="13574" max="13574" width="15.42578125" style="72" customWidth="1"/>
    <col min="13575" max="13575" width="15.5703125" style="72" customWidth="1"/>
    <col min="13576" max="13576" width="16.85546875" style="72" customWidth="1"/>
    <col min="13577" max="13577" width="6.42578125" style="72" customWidth="1"/>
    <col min="13578" max="13578" width="10.85546875" style="72" customWidth="1"/>
    <col min="13579" max="13579" width="15.5703125" style="72" customWidth="1"/>
    <col min="13580" max="13580" width="15.85546875" style="72" customWidth="1"/>
    <col min="13581" max="13581" width="8.140625" style="72" customWidth="1"/>
    <col min="13582" max="13582" width="14.7109375" style="72" customWidth="1"/>
    <col min="13583" max="13583" width="14" style="72" bestFit="1" customWidth="1"/>
    <col min="13584" max="13584" width="14.28515625" style="72" customWidth="1"/>
    <col min="13585" max="13824" width="9" style="72"/>
    <col min="13825" max="13825" width="6.28515625" style="72" customWidth="1"/>
    <col min="13826" max="13826" width="10.42578125" style="72" customWidth="1"/>
    <col min="13827" max="13827" width="22.5703125" style="72" customWidth="1"/>
    <col min="13828" max="13828" width="18.85546875" style="72" customWidth="1"/>
    <col min="13829" max="13829" width="12.85546875" style="72" customWidth="1"/>
    <col min="13830" max="13830" width="15.42578125" style="72" customWidth="1"/>
    <col min="13831" max="13831" width="15.5703125" style="72" customWidth="1"/>
    <col min="13832" max="13832" width="16.85546875" style="72" customWidth="1"/>
    <col min="13833" max="13833" width="6.42578125" style="72" customWidth="1"/>
    <col min="13834" max="13834" width="10.85546875" style="72" customWidth="1"/>
    <col min="13835" max="13835" width="15.5703125" style="72" customWidth="1"/>
    <col min="13836" max="13836" width="15.85546875" style="72" customWidth="1"/>
    <col min="13837" max="13837" width="8.140625" style="72" customWidth="1"/>
    <col min="13838" max="13838" width="14.7109375" style="72" customWidth="1"/>
    <col min="13839" max="13839" width="14" style="72" bestFit="1" customWidth="1"/>
    <col min="13840" max="13840" width="14.28515625" style="72" customWidth="1"/>
    <col min="13841" max="14080" width="9" style="72"/>
    <col min="14081" max="14081" width="6.28515625" style="72" customWidth="1"/>
    <col min="14082" max="14082" width="10.42578125" style="72" customWidth="1"/>
    <col min="14083" max="14083" width="22.5703125" style="72" customWidth="1"/>
    <col min="14084" max="14084" width="18.85546875" style="72" customWidth="1"/>
    <col min="14085" max="14085" width="12.85546875" style="72" customWidth="1"/>
    <col min="14086" max="14086" width="15.42578125" style="72" customWidth="1"/>
    <col min="14087" max="14087" width="15.5703125" style="72" customWidth="1"/>
    <col min="14088" max="14088" width="16.85546875" style="72" customWidth="1"/>
    <col min="14089" max="14089" width="6.42578125" style="72" customWidth="1"/>
    <col min="14090" max="14090" width="10.85546875" style="72" customWidth="1"/>
    <col min="14091" max="14091" width="15.5703125" style="72" customWidth="1"/>
    <col min="14092" max="14092" width="15.85546875" style="72" customWidth="1"/>
    <col min="14093" max="14093" width="8.140625" style="72" customWidth="1"/>
    <col min="14094" max="14094" width="14.7109375" style="72" customWidth="1"/>
    <col min="14095" max="14095" width="14" style="72" bestFit="1" customWidth="1"/>
    <col min="14096" max="14096" width="14.28515625" style="72" customWidth="1"/>
    <col min="14097" max="14336" width="9" style="72"/>
    <col min="14337" max="14337" width="6.28515625" style="72" customWidth="1"/>
    <col min="14338" max="14338" width="10.42578125" style="72" customWidth="1"/>
    <col min="14339" max="14339" width="22.5703125" style="72" customWidth="1"/>
    <col min="14340" max="14340" width="18.85546875" style="72" customWidth="1"/>
    <col min="14341" max="14341" width="12.85546875" style="72" customWidth="1"/>
    <col min="14342" max="14342" width="15.42578125" style="72" customWidth="1"/>
    <col min="14343" max="14343" width="15.5703125" style="72" customWidth="1"/>
    <col min="14344" max="14344" width="16.85546875" style="72" customWidth="1"/>
    <col min="14345" max="14345" width="6.42578125" style="72" customWidth="1"/>
    <col min="14346" max="14346" width="10.85546875" style="72" customWidth="1"/>
    <col min="14347" max="14347" width="15.5703125" style="72" customWidth="1"/>
    <col min="14348" max="14348" width="15.85546875" style="72" customWidth="1"/>
    <col min="14349" max="14349" width="8.140625" style="72" customWidth="1"/>
    <col min="14350" max="14350" width="14.7109375" style="72" customWidth="1"/>
    <col min="14351" max="14351" width="14" style="72" bestFit="1" customWidth="1"/>
    <col min="14352" max="14352" width="14.28515625" style="72" customWidth="1"/>
    <col min="14353" max="14592" width="9" style="72"/>
    <col min="14593" max="14593" width="6.28515625" style="72" customWidth="1"/>
    <col min="14594" max="14594" width="10.42578125" style="72" customWidth="1"/>
    <col min="14595" max="14595" width="22.5703125" style="72" customWidth="1"/>
    <col min="14596" max="14596" width="18.85546875" style="72" customWidth="1"/>
    <col min="14597" max="14597" width="12.85546875" style="72" customWidth="1"/>
    <col min="14598" max="14598" width="15.42578125" style="72" customWidth="1"/>
    <col min="14599" max="14599" width="15.5703125" style="72" customWidth="1"/>
    <col min="14600" max="14600" width="16.85546875" style="72" customWidth="1"/>
    <col min="14601" max="14601" width="6.42578125" style="72" customWidth="1"/>
    <col min="14602" max="14602" width="10.85546875" style="72" customWidth="1"/>
    <col min="14603" max="14603" width="15.5703125" style="72" customWidth="1"/>
    <col min="14604" max="14604" width="15.85546875" style="72" customWidth="1"/>
    <col min="14605" max="14605" width="8.140625" style="72" customWidth="1"/>
    <col min="14606" max="14606" width="14.7109375" style="72" customWidth="1"/>
    <col min="14607" max="14607" width="14" style="72" bestFit="1" customWidth="1"/>
    <col min="14608" max="14608" width="14.28515625" style="72" customWidth="1"/>
    <col min="14609" max="14848" width="9" style="72"/>
    <col min="14849" max="14849" width="6.28515625" style="72" customWidth="1"/>
    <col min="14850" max="14850" width="10.42578125" style="72" customWidth="1"/>
    <col min="14851" max="14851" width="22.5703125" style="72" customWidth="1"/>
    <col min="14852" max="14852" width="18.85546875" style="72" customWidth="1"/>
    <col min="14853" max="14853" width="12.85546875" style="72" customWidth="1"/>
    <col min="14854" max="14854" width="15.42578125" style="72" customWidth="1"/>
    <col min="14855" max="14855" width="15.5703125" style="72" customWidth="1"/>
    <col min="14856" max="14856" width="16.85546875" style="72" customWidth="1"/>
    <col min="14857" max="14857" width="6.42578125" style="72" customWidth="1"/>
    <col min="14858" max="14858" width="10.85546875" style="72" customWidth="1"/>
    <col min="14859" max="14859" width="15.5703125" style="72" customWidth="1"/>
    <col min="14860" max="14860" width="15.85546875" style="72" customWidth="1"/>
    <col min="14861" max="14861" width="8.140625" style="72" customWidth="1"/>
    <col min="14862" max="14862" width="14.7109375" style="72" customWidth="1"/>
    <col min="14863" max="14863" width="14" style="72" bestFit="1" customWidth="1"/>
    <col min="14864" max="14864" width="14.28515625" style="72" customWidth="1"/>
    <col min="14865" max="15104" width="9" style="72"/>
    <col min="15105" max="15105" width="6.28515625" style="72" customWidth="1"/>
    <col min="15106" max="15106" width="10.42578125" style="72" customWidth="1"/>
    <col min="15107" max="15107" width="22.5703125" style="72" customWidth="1"/>
    <col min="15108" max="15108" width="18.85546875" style="72" customWidth="1"/>
    <col min="15109" max="15109" width="12.85546875" style="72" customWidth="1"/>
    <col min="15110" max="15110" width="15.42578125" style="72" customWidth="1"/>
    <col min="15111" max="15111" width="15.5703125" style="72" customWidth="1"/>
    <col min="15112" max="15112" width="16.85546875" style="72" customWidth="1"/>
    <col min="15113" max="15113" width="6.42578125" style="72" customWidth="1"/>
    <col min="15114" max="15114" width="10.85546875" style="72" customWidth="1"/>
    <col min="15115" max="15115" width="15.5703125" style="72" customWidth="1"/>
    <col min="15116" max="15116" width="15.85546875" style="72" customWidth="1"/>
    <col min="15117" max="15117" width="8.140625" style="72" customWidth="1"/>
    <col min="15118" max="15118" width="14.7109375" style="72" customWidth="1"/>
    <col min="15119" max="15119" width="14" style="72" bestFit="1" customWidth="1"/>
    <col min="15120" max="15120" width="14.28515625" style="72" customWidth="1"/>
    <col min="15121" max="15360" width="9" style="72"/>
    <col min="15361" max="15361" width="6.28515625" style="72" customWidth="1"/>
    <col min="15362" max="15362" width="10.42578125" style="72" customWidth="1"/>
    <col min="15363" max="15363" width="22.5703125" style="72" customWidth="1"/>
    <col min="15364" max="15364" width="18.85546875" style="72" customWidth="1"/>
    <col min="15365" max="15365" width="12.85546875" style="72" customWidth="1"/>
    <col min="15366" max="15366" width="15.42578125" style="72" customWidth="1"/>
    <col min="15367" max="15367" width="15.5703125" style="72" customWidth="1"/>
    <col min="15368" max="15368" width="16.85546875" style="72" customWidth="1"/>
    <col min="15369" max="15369" width="6.42578125" style="72" customWidth="1"/>
    <col min="15370" max="15370" width="10.85546875" style="72" customWidth="1"/>
    <col min="15371" max="15371" width="15.5703125" style="72" customWidth="1"/>
    <col min="15372" max="15372" width="15.85546875" style="72" customWidth="1"/>
    <col min="15373" max="15373" width="8.140625" style="72" customWidth="1"/>
    <col min="15374" max="15374" width="14.7109375" style="72" customWidth="1"/>
    <col min="15375" max="15375" width="14" style="72" bestFit="1" customWidth="1"/>
    <col min="15376" max="15376" width="14.28515625" style="72" customWidth="1"/>
    <col min="15377" max="15616" width="9" style="72"/>
    <col min="15617" max="15617" width="6.28515625" style="72" customWidth="1"/>
    <col min="15618" max="15618" width="10.42578125" style="72" customWidth="1"/>
    <col min="15619" max="15619" width="22.5703125" style="72" customWidth="1"/>
    <col min="15620" max="15620" width="18.85546875" style="72" customWidth="1"/>
    <col min="15621" max="15621" width="12.85546875" style="72" customWidth="1"/>
    <col min="15622" max="15622" width="15.42578125" style="72" customWidth="1"/>
    <col min="15623" max="15623" width="15.5703125" style="72" customWidth="1"/>
    <col min="15624" max="15624" width="16.85546875" style="72" customWidth="1"/>
    <col min="15625" max="15625" width="6.42578125" style="72" customWidth="1"/>
    <col min="15626" max="15626" width="10.85546875" style="72" customWidth="1"/>
    <col min="15627" max="15627" width="15.5703125" style="72" customWidth="1"/>
    <col min="15628" max="15628" width="15.85546875" style="72" customWidth="1"/>
    <col min="15629" max="15629" width="8.140625" style="72" customWidth="1"/>
    <col min="15630" max="15630" width="14.7109375" style="72" customWidth="1"/>
    <col min="15631" max="15631" width="14" style="72" bestFit="1" customWidth="1"/>
    <col min="15632" max="15632" width="14.28515625" style="72" customWidth="1"/>
    <col min="15633" max="15872" width="9" style="72"/>
    <col min="15873" max="15873" width="6.28515625" style="72" customWidth="1"/>
    <col min="15874" max="15874" width="10.42578125" style="72" customWidth="1"/>
    <col min="15875" max="15875" width="22.5703125" style="72" customWidth="1"/>
    <col min="15876" max="15876" width="18.85546875" style="72" customWidth="1"/>
    <col min="15877" max="15877" width="12.85546875" style="72" customWidth="1"/>
    <col min="15878" max="15878" width="15.42578125" style="72" customWidth="1"/>
    <col min="15879" max="15879" width="15.5703125" style="72" customWidth="1"/>
    <col min="15880" max="15880" width="16.85546875" style="72" customWidth="1"/>
    <col min="15881" max="15881" width="6.42578125" style="72" customWidth="1"/>
    <col min="15882" max="15882" width="10.85546875" style="72" customWidth="1"/>
    <col min="15883" max="15883" width="15.5703125" style="72" customWidth="1"/>
    <col min="15884" max="15884" width="15.85546875" style="72" customWidth="1"/>
    <col min="15885" max="15885" width="8.140625" style="72" customWidth="1"/>
    <col min="15886" max="15886" width="14.7109375" style="72" customWidth="1"/>
    <col min="15887" max="15887" width="14" style="72" bestFit="1" customWidth="1"/>
    <col min="15888" max="15888" width="14.28515625" style="72" customWidth="1"/>
    <col min="15889" max="16128" width="9" style="72"/>
    <col min="16129" max="16129" width="6.28515625" style="72" customWidth="1"/>
    <col min="16130" max="16130" width="10.42578125" style="72" customWidth="1"/>
    <col min="16131" max="16131" width="22.5703125" style="72" customWidth="1"/>
    <col min="16132" max="16132" width="18.85546875" style="72" customWidth="1"/>
    <col min="16133" max="16133" width="12.85546875" style="72" customWidth="1"/>
    <col min="16134" max="16134" width="15.42578125" style="72" customWidth="1"/>
    <col min="16135" max="16135" width="15.5703125" style="72" customWidth="1"/>
    <col min="16136" max="16136" width="16.85546875" style="72" customWidth="1"/>
    <col min="16137" max="16137" width="6.42578125" style="72" customWidth="1"/>
    <col min="16138" max="16138" width="10.85546875" style="72" customWidth="1"/>
    <col min="16139" max="16139" width="15.5703125" style="72" customWidth="1"/>
    <col min="16140" max="16140" width="15.85546875" style="72" customWidth="1"/>
    <col min="16141" max="16141" width="8.140625" style="72" customWidth="1"/>
    <col min="16142" max="16142" width="14.7109375" style="72" customWidth="1"/>
    <col min="16143" max="16143" width="14" style="72" bestFit="1" customWidth="1"/>
    <col min="16144" max="16144" width="14.28515625" style="72" customWidth="1"/>
    <col min="16145" max="16384" width="9" style="72"/>
  </cols>
  <sheetData>
    <row r="1" spans="1:14" x14ac:dyDescent="0.2">
      <c r="G1" s="73"/>
      <c r="H1" s="74" t="s">
        <v>378</v>
      </c>
    </row>
    <row r="2" spans="1:14" x14ac:dyDescent="0.2">
      <c r="G2" s="73"/>
      <c r="H2" s="74" t="s">
        <v>335</v>
      </c>
    </row>
    <row r="3" spans="1:14" x14ac:dyDescent="0.2">
      <c r="G3" s="73"/>
      <c r="H3" s="74" t="s">
        <v>379</v>
      </c>
    </row>
    <row r="4" spans="1:14" ht="9.75" customHeight="1" x14ac:dyDescent="0.2"/>
    <row r="5" spans="1:14" ht="16.350000000000001" customHeight="1" x14ac:dyDescent="0.2">
      <c r="G5" s="76"/>
      <c r="H5" s="77" t="s">
        <v>337</v>
      </c>
    </row>
    <row r="6" spans="1:14" x14ac:dyDescent="0.2">
      <c r="G6" s="78" t="s">
        <v>338</v>
      </c>
      <c r="H6" s="79" t="s">
        <v>367</v>
      </c>
    </row>
    <row r="7" spans="1:14" ht="25.9" customHeight="1" x14ac:dyDescent="0.2">
      <c r="A7" s="80" t="s">
        <v>380</v>
      </c>
      <c r="C7" s="517"/>
      <c r="D7" s="517"/>
      <c r="E7" s="517"/>
      <c r="F7" s="517"/>
      <c r="G7" s="78"/>
      <c r="H7" s="81"/>
    </row>
    <row r="8" spans="1:14" s="73" customFormat="1" ht="18.399999999999999" customHeight="1" x14ac:dyDescent="0.2">
      <c r="A8" s="80"/>
      <c r="B8" s="72"/>
      <c r="C8" s="72"/>
      <c r="D8" s="82"/>
      <c r="E8" s="82"/>
      <c r="F8" s="72"/>
      <c r="G8" s="78"/>
      <c r="H8" s="81"/>
      <c r="J8" s="83"/>
      <c r="K8" s="83"/>
      <c r="L8" s="83"/>
      <c r="M8" s="83"/>
    </row>
    <row r="9" spans="1:14" s="73" customFormat="1" ht="47.25" customHeight="1" x14ac:dyDescent="0.2">
      <c r="A9" s="80" t="s">
        <v>381</v>
      </c>
      <c r="B9" s="84"/>
      <c r="C9" s="518" t="s">
        <v>382</v>
      </c>
      <c r="D9" s="518"/>
      <c r="E9" s="518"/>
      <c r="F9" s="518"/>
      <c r="G9" s="78" t="s">
        <v>340</v>
      </c>
      <c r="H9" s="77">
        <v>58306175</v>
      </c>
      <c r="J9" s="83"/>
      <c r="K9" s="83"/>
      <c r="L9" s="83"/>
      <c r="M9" s="83"/>
    </row>
    <row r="10" spans="1:14" s="73" customFormat="1" x14ac:dyDescent="0.2">
      <c r="A10" s="80"/>
      <c r="B10" s="84"/>
      <c r="C10" s="72"/>
      <c r="D10" s="82"/>
      <c r="E10" s="72"/>
      <c r="H10" s="77"/>
      <c r="J10" s="83"/>
      <c r="K10" s="83"/>
      <c r="L10" s="83"/>
      <c r="M10" s="83"/>
    </row>
    <row r="11" spans="1:14" s="73" customFormat="1" ht="49.5" customHeight="1" x14ac:dyDescent="0.2">
      <c r="A11" s="80" t="s">
        <v>383</v>
      </c>
      <c r="B11" s="84"/>
      <c r="C11" s="519" t="s">
        <v>384</v>
      </c>
      <c r="D11" s="519"/>
      <c r="E11" s="519"/>
      <c r="F11" s="519"/>
      <c r="G11" s="85" t="s">
        <v>340</v>
      </c>
      <c r="H11" s="86">
        <v>18221397</v>
      </c>
      <c r="J11" s="83"/>
      <c r="K11" s="83"/>
      <c r="L11" s="83"/>
      <c r="M11" s="83"/>
    </row>
    <row r="12" spans="1:14" s="73" customFormat="1" x14ac:dyDescent="0.2">
      <c r="A12" s="80"/>
      <c r="B12" s="84"/>
      <c r="C12" s="72"/>
      <c r="D12" s="82"/>
      <c r="G12" s="78"/>
      <c r="H12" s="77"/>
      <c r="J12" s="83"/>
      <c r="K12" s="83"/>
      <c r="L12" s="83"/>
      <c r="M12" s="83"/>
    </row>
    <row r="13" spans="1:14" s="73" customFormat="1" ht="42" hidden="1" customHeight="1" x14ac:dyDescent="0.2">
      <c r="A13" s="80" t="s">
        <v>345</v>
      </c>
      <c r="B13" s="84"/>
      <c r="C13" s="517" t="s">
        <v>385</v>
      </c>
      <c r="D13" s="517"/>
      <c r="E13" s="517"/>
      <c r="F13" s="517"/>
      <c r="G13" s="72"/>
      <c r="H13" s="81"/>
      <c r="J13" s="83"/>
      <c r="K13" s="83"/>
      <c r="L13" s="87"/>
      <c r="M13" s="83"/>
    </row>
    <row r="14" spans="1:14" ht="36.75" customHeight="1" x14ac:dyDescent="0.2">
      <c r="A14" s="88" t="s">
        <v>386</v>
      </c>
      <c r="B14" s="84"/>
      <c r="C14" s="517" t="s">
        <v>387</v>
      </c>
      <c r="D14" s="517"/>
      <c r="E14" s="517"/>
      <c r="F14" s="517"/>
      <c r="G14" s="89"/>
      <c r="H14" s="81"/>
      <c r="I14" s="90"/>
    </row>
    <row r="15" spans="1:14" ht="48.75" customHeight="1" x14ac:dyDescent="0.2">
      <c r="D15" s="72" t="s">
        <v>388</v>
      </c>
      <c r="E15" s="91"/>
      <c r="F15" s="91"/>
      <c r="G15" s="92" t="s">
        <v>389</v>
      </c>
      <c r="H15" s="92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25">
      <c r="D16" s="91"/>
      <c r="E16" s="91"/>
      <c r="F16" s="93" t="s">
        <v>390</v>
      </c>
      <c r="G16" s="78" t="s">
        <v>391</v>
      </c>
      <c r="H16" s="81"/>
    </row>
    <row r="17" spans="1:16" s="73" customFormat="1" ht="15" customHeight="1" thickBot="1" x14ac:dyDescent="0.25">
      <c r="D17" s="89"/>
      <c r="E17" s="89"/>
      <c r="F17" s="78" t="s">
        <v>392</v>
      </c>
      <c r="G17" s="92" t="s">
        <v>349</v>
      </c>
      <c r="H17" s="94" t="s">
        <v>460</v>
      </c>
    </row>
    <row r="18" spans="1:16" s="73" customFormat="1" ht="15" customHeight="1" thickBot="1" x14ac:dyDescent="0.25">
      <c r="C18" s="95"/>
      <c r="D18" s="96"/>
      <c r="G18" s="92" t="s">
        <v>350</v>
      </c>
      <c r="H18" s="97">
        <v>45173</v>
      </c>
    </row>
    <row r="19" spans="1:16" s="73" customFormat="1" ht="15" customHeight="1" thickBot="1" x14ac:dyDescent="0.25">
      <c r="D19" s="89"/>
      <c r="E19" s="89"/>
      <c r="F19" s="93" t="s">
        <v>351</v>
      </c>
      <c r="G19" s="92" t="s">
        <v>349</v>
      </c>
      <c r="H19" s="94" t="s">
        <v>352</v>
      </c>
    </row>
    <row r="20" spans="1:16" s="73" customFormat="1" ht="15" customHeight="1" thickBot="1" x14ac:dyDescent="0.25">
      <c r="C20" s="95"/>
      <c r="D20" s="96"/>
      <c r="G20" s="92" t="s">
        <v>350</v>
      </c>
      <c r="H20" s="98">
        <v>45364</v>
      </c>
    </row>
    <row r="21" spans="1:16" s="73" customFormat="1" ht="15" customHeight="1" x14ac:dyDescent="0.2">
      <c r="C21" s="95"/>
      <c r="D21" s="99"/>
      <c r="F21" s="93"/>
      <c r="G21" s="78" t="s">
        <v>368</v>
      </c>
      <c r="H21" s="81"/>
    </row>
    <row r="22" spans="1:16" s="73" customFormat="1" ht="15" customHeight="1" x14ac:dyDescent="0.2">
      <c r="C22" s="95"/>
      <c r="D22" s="100"/>
      <c r="F22" s="74"/>
      <c r="G22" s="72" t="s">
        <v>388</v>
      </c>
      <c r="H22" s="72"/>
    </row>
    <row r="23" spans="1:16" s="73" customFormat="1" ht="5.45" customHeight="1" thickBot="1" x14ac:dyDescent="0.25">
      <c r="C23" s="101"/>
      <c r="D23" s="102"/>
      <c r="F23" s="74"/>
      <c r="G23" s="72"/>
      <c r="H23" s="72"/>
      <c r="J23" s="83"/>
      <c r="K23" s="83"/>
      <c r="L23" s="83"/>
      <c r="M23" s="83"/>
    </row>
    <row r="24" spans="1:16" s="73" customFormat="1" ht="12.2" customHeight="1" thickBot="1" x14ac:dyDescent="0.25">
      <c r="D24" s="103"/>
      <c r="E24" s="104" t="s">
        <v>393</v>
      </c>
      <c r="F24" s="105" t="s">
        <v>394</v>
      </c>
      <c r="G24" s="515" t="s">
        <v>355</v>
      </c>
      <c r="H24" s="516"/>
      <c r="J24" s="83"/>
      <c r="K24" s="83"/>
      <c r="L24" s="83"/>
      <c r="M24" s="83"/>
    </row>
    <row r="25" spans="1:16" s="73" customFormat="1" ht="12.2" customHeight="1" thickBot="1" x14ac:dyDescent="0.25">
      <c r="D25" s="106"/>
      <c r="E25" s="107"/>
      <c r="F25" s="108"/>
      <c r="G25" s="109" t="s">
        <v>358</v>
      </c>
      <c r="H25" s="109" t="s">
        <v>359</v>
      </c>
      <c r="J25" s="83"/>
      <c r="K25" s="83"/>
      <c r="L25" s="83"/>
      <c r="M25" s="83"/>
    </row>
    <row r="26" spans="1:16" s="73" customFormat="1" ht="18" customHeight="1" thickBot="1" x14ac:dyDescent="0.25">
      <c r="D26" s="72"/>
      <c r="E26" s="110">
        <v>1</v>
      </c>
      <c r="F26" s="111">
        <v>45371</v>
      </c>
      <c r="G26" s="112">
        <v>45173</v>
      </c>
      <c r="H26" s="111">
        <f>F26</f>
        <v>45371</v>
      </c>
      <c r="I26" s="113"/>
      <c r="J26" s="83"/>
      <c r="K26" s="83"/>
      <c r="L26" s="83"/>
      <c r="M26" s="83"/>
    </row>
    <row r="27" spans="1:16" s="114" customFormat="1" ht="11.25" x14ac:dyDescent="0.2">
      <c r="J27" s="115"/>
      <c r="K27" s="115"/>
      <c r="L27" s="115"/>
      <c r="M27" s="115"/>
    </row>
    <row r="28" spans="1:16" x14ac:dyDescent="0.2">
      <c r="E28" s="76" t="s">
        <v>369</v>
      </c>
    </row>
    <row r="29" spans="1:16" x14ac:dyDescent="0.2">
      <c r="D29" s="116"/>
      <c r="E29" s="76" t="s">
        <v>371</v>
      </c>
      <c r="F29" s="116"/>
      <c r="G29" s="116"/>
    </row>
    <row r="30" spans="1:16" ht="20.25" customHeight="1" x14ac:dyDescent="0.2">
      <c r="A30" s="117" t="s">
        <v>353</v>
      </c>
      <c r="B30" s="521" t="s">
        <v>395</v>
      </c>
      <c r="C30" s="522"/>
      <c r="D30" s="523"/>
      <c r="E30" s="118" t="s">
        <v>396</v>
      </c>
      <c r="F30" s="119" t="s">
        <v>397</v>
      </c>
      <c r="G30" s="120"/>
      <c r="H30" s="121"/>
      <c r="J30" s="524" t="s">
        <v>459</v>
      </c>
      <c r="K30" s="524"/>
      <c r="L30" s="524"/>
      <c r="M30" s="524"/>
      <c r="N30" s="524"/>
      <c r="O30" s="122"/>
      <c r="P30" s="122"/>
    </row>
    <row r="31" spans="1:16" ht="22.5" customHeight="1" x14ac:dyDescent="0.2">
      <c r="A31" s="123" t="s">
        <v>398</v>
      </c>
      <c r="B31" s="525" t="s">
        <v>399</v>
      </c>
      <c r="C31" s="526"/>
      <c r="D31" s="527"/>
      <c r="E31" s="124"/>
      <c r="F31" s="125" t="s">
        <v>400</v>
      </c>
      <c r="G31" s="126"/>
      <c r="H31" s="125" t="s">
        <v>401</v>
      </c>
      <c r="J31" s="528" t="s">
        <v>402</v>
      </c>
      <c r="K31" s="528"/>
      <c r="L31" s="127">
        <f>'прил. к ДС №3'!I199</f>
        <v>81478474.545219988</v>
      </c>
      <c r="M31" s="128"/>
      <c r="N31" s="129"/>
      <c r="O31" s="130"/>
      <c r="P31" s="130"/>
    </row>
    <row r="32" spans="1:16" ht="17.25" customHeight="1" x14ac:dyDescent="0.25">
      <c r="A32" s="123" t="s">
        <v>403</v>
      </c>
      <c r="B32" s="525"/>
      <c r="C32" s="526"/>
      <c r="D32" s="527"/>
      <c r="E32" s="124"/>
      <c r="F32" s="125" t="s">
        <v>404</v>
      </c>
      <c r="G32" s="131" t="s">
        <v>373</v>
      </c>
      <c r="H32" s="125" t="s">
        <v>405</v>
      </c>
      <c r="J32" s="132"/>
      <c r="K32" s="133" t="s">
        <v>406</v>
      </c>
      <c r="L32" s="133" t="s">
        <v>407</v>
      </c>
      <c r="M32" s="134" t="s">
        <v>408</v>
      </c>
      <c r="N32" s="134" t="s">
        <v>409</v>
      </c>
      <c r="O32" s="122" t="s">
        <v>410</v>
      </c>
      <c r="P32" s="122"/>
    </row>
    <row r="33" spans="1:17" x14ac:dyDescent="0.2">
      <c r="A33" s="135"/>
      <c r="B33" s="529"/>
      <c r="C33" s="530"/>
      <c r="D33" s="531"/>
      <c r="E33" s="136"/>
      <c r="F33" s="137" t="s">
        <v>411</v>
      </c>
      <c r="G33" s="138"/>
      <c r="H33" s="137" t="s">
        <v>412</v>
      </c>
      <c r="J33" s="139" t="s">
        <v>413</v>
      </c>
      <c r="K33" s="140" t="e">
        <f>#REF!/1.2</f>
        <v>#REF!</v>
      </c>
      <c r="L33" s="140" t="e">
        <f>#REF!</f>
        <v>#REF!</v>
      </c>
      <c r="M33" s="141">
        <v>1</v>
      </c>
      <c r="N33" s="142">
        <v>1</v>
      </c>
      <c r="O33" s="122"/>
      <c r="P33" s="122"/>
    </row>
    <row r="34" spans="1:17" ht="13.5" thickBot="1" x14ac:dyDescent="0.25">
      <c r="A34" s="143">
        <v>1</v>
      </c>
      <c r="B34" s="533">
        <v>2</v>
      </c>
      <c r="C34" s="534"/>
      <c r="D34" s="535"/>
      <c r="E34" s="143">
        <v>3</v>
      </c>
      <c r="F34" s="143">
        <v>4</v>
      </c>
      <c r="G34" s="143">
        <v>5</v>
      </c>
      <c r="H34" s="143">
        <v>6</v>
      </c>
      <c r="J34" s="139"/>
      <c r="K34" s="144"/>
      <c r="L34" s="140"/>
      <c r="M34" s="141"/>
      <c r="N34" s="142"/>
      <c r="O34" s="130"/>
      <c r="P34" s="122"/>
    </row>
    <row r="35" spans="1:17" ht="27" customHeight="1" thickBot="1" x14ac:dyDescent="0.25">
      <c r="A35" s="145"/>
      <c r="B35" s="536" t="s">
        <v>414</v>
      </c>
      <c r="C35" s="537"/>
      <c r="D35" s="538"/>
      <c r="E35" s="146" t="s">
        <v>415</v>
      </c>
      <c r="F35" s="147" t="e">
        <f>F36</f>
        <v>#REF!</v>
      </c>
      <c r="G35" s="147" t="e">
        <f>G36</f>
        <v>#REF!</v>
      </c>
      <c r="H35" s="147" t="e">
        <f>H36</f>
        <v>#REF!</v>
      </c>
      <c r="I35" s="75"/>
      <c r="J35" s="148"/>
      <c r="K35" s="149"/>
      <c r="L35" s="149"/>
      <c r="M35" s="150"/>
      <c r="N35" s="151"/>
      <c r="O35" s="130"/>
      <c r="P35" s="130"/>
      <c r="Q35" s="152"/>
    </row>
    <row r="36" spans="1:17" ht="18.75" customHeight="1" x14ac:dyDescent="0.2">
      <c r="A36" s="153" t="s">
        <v>370</v>
      </c>
      <c r="B36" s="539" t="s">
        <v>416</v>
      </c>
      <c r="C36" s="540"/>
      <c r="D36" s="541"/>
      <c r="E36" s="135"/>
      <c r="F36" s="154" t="e">
        <f>G36</f>
        <v>#REF!</v>
      </c>
      <c r="G36" s="155" t="e">
        <f>H36</f>
        <v>#REF!</v>
      </c>
      <c r="H36" s="156" t="e">
        <f>K33</f>
        <v>#REF!</v>
      </c>
      <c r="I36" s="75"/>
      <c r="J36" s="157"/>
      <c r="K36" s="158"/>
      <c r="L36" s="158"/>
      <c r="M36" s="159"/>
      <c r="N36" s="160"/>
      <c r="O36" s="130"/>
      <c r="P36" s="161"/>
    </row>
    <row r="37" spans="1:17" hidden="1" x14ac:dyDescent="0.2">
      <c r="A37" s="153" t="s">
        <v>417</v>
      </c>
      <c r="B37" s="539" t="s">
        <v>416</v>
      </c>
      <c r="C37" s="540"/>
      <c r="D37" s="541"/>
      <c r="E37" s="135"/>
      <c r="F37" s="154">
        <f t="shared" ref="F37:G41" si="0">G37</f>
        <v>0</v>
      </c>
      <c r="G37" s="155">
        <f t="shared" si="0"/>
        <v>0</v>
      </c>
      <c r="H37" s="162">
        <f>SUM(I37:Q37)</f>
        <v>0</v>
      </c>
      <c r="I37" s="75"/>
      <c r="J37" s="163"/>
      <c r="K37" s="164"/>
      <c r="L37" s="164"/>
      <c r="M37" s="165"/>
      <c r="N37" s="142"/>
      <c r="O37" s="122"/>
      <c r="P37" s="122"/>
    </row>
    <row r="38" spans="1:17" hidden="1" x14ac:dyDescent="0.2">
      <c r="A38" s="153" t="s">
        <v>352</v>
      </c>
      <c r="B38" s="539" t="s">
        <v>418</v>
      </c>
      <c r="C38" s="540"/>
      <c r="D38" s="541"/>
      <c r="E38" s="135"/>
      <c r="F38" s="154">
        <f t="shared" si="0"/>
        <v>0</v>
      </c>
      <c r="G38" s="155">
        <f t="shared" si="0"/>
        <v>0</v>
      </c>
      <c r="H38" s="162">
        <f>SUM(I38:Q38)</f>
        <v>0</v>
      </c>
      <c r="I38" s="75"/>
      <c r="J38" s="163"/>
      <c r="K38" s="164"/>
      <c r="L38" s="164"/>
      <c r="M38" s="165"/>
      <c r="N38" s="142"/>
      <c r="O38" s="520"/>
      <c r="P38" s="520"/>
    </row>
    <row r="39" spans="1:17" hidden="1" x14ac:dyDescent="0.2">
      <c r="A39" s="153" t="s">
        <v>419</v>
      </c>
      <c r="B39" s="539" t="s">
        <v>420</v>
      </c>
      <c r="C39" s="540"/>
      <c r="D39" s="541"/>
      <c r="E39" s="135"/>
      <c r="F39" s="154"/>
      <c r="G39" s="155"/>
      <c r="H39" s="162"/>
      <c r="I39" s="75"/>
      <c r="J39" s="163"/>
      <c r="K39" s="164"/>
      <c r="L39" s="164"/>
      <c r="M39" s="165"/>
      <c r="N39" s="141"/>
      <c r="O39" s="130"/>
      <c r="P39" s="130"/>
    </row>
    <row r="40" spans="1:17" hidden="1" x14ac:dyDescent="0.2">
      <c r="A40" s="153" t="s">
        <v>419</v>
      </c>
      <c r="B40" s="539" t="s">
        <v>421</v>
      </c>
      <c r="C40" s="540"/>
      <c r="D40" s="541"/>
      <c r="E40" s="135"/>
      <c r="F40" s="154"/>
      <c r="G40" s="155"/>
      <c r="H40" s="162"/>
      <c r="I40" s="75"/>
      <c r="J40" s="163"/>
      <c r="K40" s="164"/>
      <c r="L40" s="164"/>
      <c r="M40" s="165"/>
      <c r="N40" s="141"/>
      <c r="O40" s="122"/>
      <c r="P40" s="122"/>
    </row>
    <row r="41" spans="1:17" hidden="1" x14ac:dyDescent="0.2">
      <c r="A41" s="153" t="s">
        <v>422</v>
      </c>
      <c r="B41" s="539" t="s">
        <v>423</v>
      </c>
      <c r="C41" s="540"/>
      <c r="D41" s="541"/>
      <c r="E41" s="135"/>
      <c r="F41" s="154">
        <f t="shared" si="0"/>
        <v>0</v>
      </c>
      <c r="G41" s="155">
        <f t="shared" si="0"/>
        <v>0</v>
      </c>
      <c r="H41" s="162">
        <f>SUM(I41:Q41)</f>
        <v>0</v>
      </c>
      <c r="I41" s="75"/>
      <c r="J41" s="163"/>
      <c r="K41" s="164"/>
      <c r="L41" s="164"/>
      <c r="M41" s="165"/>
      <c r="N41" s="142"/>
      <c r="O41" s="122"/>
      <c r="P41" s="122"/>
    </row>
    <row r="42" spans="1:17" ht="14.25" customHeight="1" x14ac:dyDescent="0.2">
      <c r="A42" s="166"/>
      <c r="E42" s="532" t="s">
        <v>424</v>
      </c>
      <c r="F42" s="532"/>
      <c r="G42" s="532"/>
      <c r="H42" s="167" t="e">
        <f>H35</f>
        <v>#REF!</v>
      </c>
      <c r="I42" s="75"/>
      <c r="J42" s="163"/>
      <c r="K42" s="164"/>
      <c r="L42" s="164"/>
      <c r="M42" s="141"/>
      <c r="N42" s="141"/>
      <c r="O42" s="130"/>
      <c r="P42" s="161"/>
    </row>
    <row r="43" spans="1:17" ht="14.25" customHeight="1" x14ac:dyDescent="0.2">
      <c r="A43" s="166"/>
      <c r="E43" s="532" t="s">
        <v>425</v>
      </c>
      <c r="F43" s="532"/>
      <c r="G43" s="532"/>
      <c r="H43" s="167" t="e">
        <f>ROUND(H42*0.2,2)</f>
        <v>#REF!</v>
      </c>
      <c r="I43" s="75"/>
      <c r="J43" s="163"/>
      <c r="K43" s="164"/>
      <c r="L43" s="164"/>
      <c r="M43" s="165"/>
      <c r="N43" s="168"/>
      <c r="O43" s="130"/>
      <c r="P43" s="122"/>
    </row>
    <row r="44" spans="1:17" ht="14.25" customHeight="1" x14ac:dyDescent="0.2">
      <c r="A44" s="166"/>
      <c r="E44" s="532" t="s">
        <v>426</v>
      </c>
      <c r="F44" s="532"/>
      <c r="G44" s="532"/>
      <c r="H44" s="167" t="e">
        <f>H42+H43</f>
        <v>#REF!</v>
      </c>
      <c r="I44" s="75"/>
      <c r="J44" s="169"/>
      <c r="K44" s="170"/>
      <c r="L44" s="170"/>
      <c r="M44" s="171"/>
      <c r="N44" s="172"/>
      <c r="O44" s="122"/>
      <c r="P44" s="122"/>
    </row>
    <row r="45" spans="1:17" ht="12.75" hidden="1" customHeight="1" x14ac:dyDescent="0.2">
      <c r="A45" s="173"/>
      <c r="B45" s="174"/>
      <c r="C45" s="174"/>
      <c r="D45" s="175"/>
      <c r="E45" s="135"/>
      <c r="F45" s="176"/>
      <c r="G45" s="177"/>
      <c r="H45" s="178"/>
      <c r="I45" s="75"/>
      <c r="J45" s="169"/>
      <c r="K45" s="170"/>
      <c r="L45" s="170"/>
      <c r="M45" s="171"/>
      <c r="N45" s="172"/>
      <c r="O45" s="122"/>
      <c r="P45" s="122"/>
    </row>
    <row r="46" spans="1:17" ht="12.75" hidden="1" customHeight="1" x14ac:dyDescent="0.2">
      <c r="A46" s="173" t="s">
        <v>427</v>
      </c>
      <c r="B46" s="179"/>
      <c r="C46" s="179"/>
      <c r="D46" s="180" t="s">
        <v>428</v>
      </c>
      <c r="E46" s="135"/>
      <c r="F46" s="162" t="e">
        <v>#REF!</v>
      </c>
      <c r="G46" s="155" t="e">
        <v>#REF!</v>
      </c>
      <c r="H46" s="181">
        <v>68388.36</v>
      </c>
      <c r="I46" s="75"/>
      <c r="J46" s="169"/>
      <c r="K46" s="170"/>
      <c r="L46" s="170"/>
      <c r="M46" s="171"/>
      <c r="N46" s="172"/>
      <c r="O46" s="122"/>
      <c r="P46" s="122"/>
    </row>
    <row r="47" spans="1:17" ht="12.75" hidden="1" customHeight="1" x14ac:dyDescent="0.2">
      <c r="A47" s="79"/>
      <c r="B47" s="182"/>
      <c r="C47" s="182"/>
      <c r="D47" s="183" t="s">
        <v>429</v>
      </c>
      <c r="E47" s="81"/>
      <c r="F47" s="184"/>
      <c r="G47" s="155" t="e">
        <v>#REF!</v>
      </c>
      <c r="H47" s="185">
        <v>437891.54</v>
      </c>
      <c r="I47" s="75"/>
      <c r="J47" s="169"/>
      <c r="K47" s="170"/>
      <c r="L47" s="170"/>
      <c r="M47" s="171"/>
      <c r="N47" s="172"/>
      <c r="O47" s="122"/>
      <c r="P47" s="122"/>
    </row>
    <row r="48" spans="1:17" ht="12.75" hidden="1" customHeight="1" x14ac:dyDescent="0.2">
      <c r="A48" s="79"/>
      <c r="B48" s="182"/>
      <c r="C48" s="182"/>
      <c r="D48" s="183" t="s">
        <v>430</v>
      </c>
      <c r="E48" s="81"/>
      <c r="F48" s="184"/>
      <c r="G48" s="155">
        <v>0</v>
      </c>
      <c r="H48" s="185">
        <v>0</v>
      </c>
      <c r="I48" s="75"/>
      <c r="J48" s="169"/>
      <c r="K48" s="170"/>
      <c r="L48" s="170"/>
      <c r="M48" s="171"/>
      <c r="N48" s="172"/>
      <c r="O48" s="122"/>
      <c r="P48" s="122"/>
    </row>
    <row r="49" spans="1:16" ht="12.75" hidden="1" customHeight="1" x14ac:dyDescent="0.2">
      <c r="A49" s="79"/>
      <c r="B49" s="182"/>
      <c r="C49" s="182"/>
      <c r="D49" s="183" t="s">
        <v>428</v>
      </c>
      <c r="E49" s="81"/>
      <c r="F49" s="184"/>
      <c r="G49" s="155">
        <v>0</v>
      </c>
      <c r="H49" s="185">
        <v>0</v>
      </c>
      <c r="I49" s="75"/>
      <c r="J49" s="169"/>
      <c r="K49" s="170"/>
      <c r="L49" s="170"/>
      <c r="M49" s="171"/>
      <c r="N49" s="172"/>
      <c r="O49" s="122"/>
      <c r="P49" s="122"/>
    </row>
    <row r="50" spans="1:16" ht="12.75" hidden="1" customHeight="1" x14ac:dyDescent="0.2">
      <c r="A50" s="79"/>
      <c r="B50" s="182"/>
      <c r="C50" s="182"/>
      <c r="D50" s="183" t="s">
        <v>431</v>
      </c>
      <c r="E50" s="81"/>
      <c r="F50" s="184"/>
      <c r="G50" s="155">
        <v>0</v>
      </c>
      <c r="H50" s="181">
        <v>0</v>
      </c>
      <c r="I50" s="75"/>
      <c r="J50" s="169"/>
      <c r="K50" s="170"/>
      <c r="L50" s="170"/>
      <c r="M50" s="171"/>
      <c r="N50" s="172"/>
      <c r="O50" s="122"/>
      <c r="P50" s="122"/>
    </row>
    <row r="51" spans="1:16" ht="12.75" hidden="1" customHeight="1" x14ac:dyDescent="0.2">
      <c r="A51" s="153" t="s">
        <v>432</v>
      </c>
      <c r="B51" s="186"/>
      <c r="C51" s="186"/>
      <c r="D51" s="175" t="s">
        <v>428</v>
      </c>
      <c r="E51" s="135"/>
      <c r="F51" s="187">
        <v>0</v>
      </c>
      <c r="G51" s="188">
        <v>0</v>
      </c>
      <c r="H51" s="178">
        <v>0</v>
      </c>
      <c r="I51" s="75"/>
      <c r="J51" s="169"/>
      <c r="K51" s="170"/>
      <c r="L51" s="170"/>
      <c r="M51" s="171"/>
      <c r="N51" s="172"/>
      <c r="O51" s="122"/>
      <c r="P51" s="122"/>
    </row>
    <row r="52" spans="1:16" ht="13.5" hidden="1" customHeight="1" x14ac:dyDescent="0.2">
      <c r="A52" s="153"/>
      <c r="B52" s="186"/>
      <c r="C52" s="186"/>
      <c r="D52" s="175"/>
      <c r="E52" s="135"/>
      <c r="F52" s="189"/>
      <c r="G52" s="155"/>
      <c r="H52" s="181"/>
      <c r="I52" s="75"/>
      <c r="J52" s="169"/>
      <c r="K52" s="170"/>
      <c r="L52" s="170"/>
      <c r="M52" s="171"/>
      <c r="N52" s="172"/>
      <c r="O52" s="122"/>
      <c r="P52" s="122"/>
    </row>
    <row r="53" spans="1:16" ht="12.75" hidden="1" customHeight="1" x14ac:dyDescent="0.2">
      <c r="A53" s="153" t="s">
        <v>433</v>
      </c>
      <c r="B53" s="186"/>
      <c r="C53" s="186"/>
      <c r="D53" s="175" t="s">
        <v>434</v>
      </c>
      <c r="E53" s="135"/>
      <c r="F53" s="189">
        <v>0</v>
      </c>
      <c r="G53" s="155">
        <v>0</v>
      </c>
      <c r="H53" s="181">
        <v>0</v>
      </c>
      <c r="I53" s="75"/>
      <c r="J53" s="169"/>
      <c r="K53" s="170"/>
      <c r="L53" s="170"/>
      <c r="M53" s="171"/>
      <c r="N53" s="172"/>
      <c r="O53" s="122"/>
      <c r="P53" s="122"/>
    </row>
    <row r="54" spans="1:16" ht="15.75" hidden="1" customHeight="1" x14ac:dyDescent="0.2">
      <c r="A54" s="153"/>
      <c r="B54" s="186"/>
      <c r="C54" s="186"/>
      <c r="D54" s="175" t="s">
        <v>435</v>
      </c>
      <c r="E54" s="135"/>
      <c r="F54" s="189">
        <v>0</v>
      </c>
      <c r="G54" s="177">
        <v>0</v>
      </c>
      <c r="H54" s="190">
        <v>0</v>
      </c>
      <c r="I54" s="75"/>
      <c r="J54" s="169"/>
      <c r="K54" s="170"/>
      <c r="L54" s="170"/>
      <c r="M54" s="171"/>
      <c r="N54" s="172"/>
      <c r="O54" s="122"/>
      <c r="P54" s="122"/>
    </row>
    <row r="55" spans="1:16" ht="15.75" hidden="1" customHeight="1" x14ac:dyDescent="0.2">
      <c r="A55" s="153"/>
      <c r="B55" s="186"/>
      <c r="C55" s="186"/>
      <c r="D55" s="175"/>
      <c r="E55" s="135"/>
      <c r="F55" s="191"/>
      <c r="G55" s="192"/>
      <c r="H55" s="193"/>
      <c r="I55" s="75"/>
      <c r="J55" s="169"/>
      <c r="K55" s="170"/>
      <c r="L55" s="170"/>
      <c r="M55" s="171"/>
      <c r="N55" s="172"/>
      <c r="O55" s="122"/>
      <c r="P55" s="122"/>
    </row>
    <row r="56" spans="1:16" ht="15.75" hidden="1" customHeight="1" x14ac:dyDescent="0.2">
      <c r="A56" s="79" t="s">
        <v>436</v>
      </c>
      <c r="B56" s="194"/>
      <c r="C56" s="194"/>
      <c r="D56" s="195" t="s">
        <v>428</v>
      </c>
      <c r="E56" s="81"/>
      <c r="F56" s="189">
        <v>0</v>
      </c>
      <c r="G56" s="155">
        <v>0</v>
      </c>
      <c r="H56" s="181">
        <v>0</v>
      </c>
      <c r="I56" s="75"/>
      <c r="J56" s="169"/>
      <c r="K56" s="170"/>
      <c r="L56" s="170"/>
      <c r="M56" s="171"/>
      <c r="N56" s="172"/>
      <c r="O56" s="122"/>
      <c r="P56" s="122"/>
    </row>
    <row r="57" spans="1:16" ht="12.75" hidden="1" customHeight="1" x14ac:dyDescent="0.2">
      <c r="A57" s="79"/>
      <c r="B57" s="194"/>
      <c r="C57" s="194"/>
      <c r="D57" s="195"/>
      <c r="E57" s="81"/>
      <c r="F57" s="189"/>
      <c r="G57" s="155"/>
      <c r="H57" s="181"/>
      <c r="I57" s="75"/>
      <c r="J57" s="169"/>
      <c r="K57" s="170"/>
      <c r="L57" s="170"/>
      <c r="M57" s="171"/>
      <c r="N57" s="196"/>
    </row>
    <row r="58" spans="1:16" ht="12.75" hidden="1" customHeight="1" x14ac:dyDescent="0.2">
      <c r="A58" s="79" t="s">
        <v>433</v>
      </c>
      <c r="B58" s="194"/>
      <c r="C58" s="194"/>
      <c r="D58" s="195" t="s">
        <v>437</v>
      </c>
      <c r="E58" s="81"/>
      <c r="F58" s="189">
        <v>401728.83</v>
      </c>
      <c r="G58" s="155">
        <v>401728.83</v>
      </c>
      <c r="H58" s="181">
        <v>401728.83</v>
      </c>
      <c r="I58" s="75"/>
      <c r="J58" s="169"/>
      <c r="K58" s="170"/>
      <c r="L58" s="170"/>
      <c r="M58" s="171"/>
      <c r="N58" s="196"/>
    </row>
    <row r="59" spans="1:16" ht="12.75" hidden="1" customHeight="1" x14ac:dyDescent="0.2">
      <c r="A59" s="79"/>
      <c r="B59" s="194"/>
      <c r="C59" s="194"/>
      <c r="D59" s="195"/>
      <c r="E59" s="81"/>
      <c r="F59" s="191"/>
      <c r="G59" s="197"/>
      <c r="H59" s="198"/>
      <c r="I59" s="75"/>
      <c r="J59" s="169"/>
      <c r="K59" s="170"/>
      <c r="L59" s="170"/>
      <c r="M59" s="171"/>
      <c r="N59" s="196"/>
    </row>
    <row r="60" spans="1:16" ht="12.75" hidden="1" customHeight="1" x14ac:dyDescent="0.2">
      <c r="A60" s="79" t="s">
        <v>436</v>
      </c>
      <c r="B60" s="194"/>
      <c r="C60" s="194"/>
      <c r="D60" s="195" t="s">
        <v>428</v>
      </c>
      <c r="E60" s="81"/>
      <c r="F60" s="189">
        <v>72311.19</v>
      </c>
      <c r="G60" s="155">
        <v>72311.19</v>
      </c>
      <c r="H60" s="181">
        <v>72311.19</v>
      </c>
      <c r="I60" s="75"/>
      <c r="J60" s="169"/>
      <c r="K60" s="170"/>
      <c r="L60" s="170"/>
      <c r="M60" s="171"/>
      <c r="N60" s="196"/>
    </row>
    <row r="61" spans="1:16" ht="12.75" hidden="1" customHeight="1" x14ac:dyDescent="0.2">
      <c r="A61" s="79"/>
      <c r="B61" s="194"/>
      <c r="C61" s="194"/>
      <c r="D61" s="195"/>
      <c r="E61" s="81"/>
      <c r="F61" s="191"/>
      <c r="G61" s="197"/>
      <c r="H61" s="198"/>
      <c r="I61" s="75"/>
      <c r="J61" s="169"/>
      <c r="K61" s="170"/>
      <c r="L61" s="170"/>
      <c r="M61" s="171"/>
      <c r="N61" s="196"/>
    </row>
    <row r="62" spans="1:16" ht="12.75" hidden="1" customHeight="1" x14ac:dyDescent="0.2">
      <c r="A62" s="79"/>
      <c r="B62" s="194"/>
      <c r="C62" s="194"/>
      <c r="D62" s="195"/>
      <c r="E62" s="81"/>
      <c r="F62" s="121"/>
      <c r="G62" s="199"/>
      <c r="H62" s="181"/>
      <c r="I62" s="75"/>
      <c r="J62" s="169"/>
      <c r="K62" s="170"/>
      <c r="L62" s="170"/>
      <c r="M62" s="171"/>
      <c r="N62" s="196"/>
    </row>
    <row r="63" spans="1:16" ht="12.75" hidden="1" customHeight="1" x14ac:dyDescent="0.2">
      <c r="A63" s="200"/>
      <c r="B63" s="201"/>
      <c r="C63" s="201"/>
      <c r="D63" s="202"/>
      <c r="E63" s="126"/>
      <c r="F63" s="203"/>
      <c r="G63" s="203"/>
      <c r="H63" s="204"/>
      <c r="I63" s="75"/>
      <c r="J63" s="169"/>
      <c r="K63" s="170"/>
      <c r="L63" s="170"/>
      <c r="M63" s="171"/>
      <c r="N63" s="196"/>
    </row>
    <row r="64" spans="1:16" ht="12.75" hidden="1" customHeight="1" x14ac:dyDescent="0.2">
      <c r="A64" s="79"/>
      <c r="B64" s="194"/>
      <c r="C64" s="194"/>
      <c r="D64" s="195" t="s">
        <v>438</v>
      </c>
      <c r="E64" s="81"/>
      <c r="F64" s="205"/>
      <c r="G64" s="206">
        <v>0</v>
      </c>
      <c r="H64" s="207">
        <v>0</v>
      </c>
      <c r="I64" s="75"/>
      <c r="J64" s="169"/>
      <c r="K64" s="170"/>
      <c r="L64" s="170"/>
      <c r="M64" s="171"/>
      <c r="N64" s="196"/>
    </row>
    <row r="65" spans="1:14" ht="12.75" hidden="1" customHeight="1" x14ac:dyDescent="0.2">
      <c r="A65" s="79"/>
      <c r="B65" s="194"/>
      <c r="C65" s="194"/>
      <c r="D65" s="195" t="s">
        <v>428</v>
      </c>
      <c r="E65" s="81"/>
      <c r="F65" s="208"/>
      <c r="G65" s="209">
        <v>0</v>
      </c>
      <c r="H65" s="210">
        <v>0</v>
      </c>
      <c r="I65" s="75"/>
      <c r="J65" s="169"/>
      <c r="K65" s="170"/>
      <c r="L65" s="170"/>
      <c r="M65" s="171"/>
      <c r="N65" s="196"/>
    </row>
    <row r="66" spans="1:14" ht="12.75" hidden="1" customHeight="1" x14ac:dyDescent="0.2">
      <c r="A66" s="79"/>
      <c r="B66" s="194"/>
      <c r="C66" s="194"/>
      <c r="D66" s="195" t="s">
        <v>439</v>
      </c>
      <c r="E66" s="81"/>
      <c r="F66" s="208"/>
      <c r="G66" s="209">
        <v>0</v>
      </c>
      <c r="H66" s="210">
        <v>0</v>
      </c>
      <c r="I66" s="75"/>
      <c r="J66" s="169"/>
      <c r="K66" s="170"/>
      <c r="L66" s="170"/>
      <c r="M66" s="171"/>
      <c r="N66" s="196"/>
    </row>
    <row r="67" spans="1:14" ht="12.75" hidden="1" customHeight="1" x14ac:dyDescent="0.2">
      <c r="A67" s="79"/>
      <c r="B67" s="194"/>
      <c r="C67" s="194"/>
      <c r="D67" s="195" t="s">
        <v>440</v>
      </c>
      <c r="E67" s="126"/>
      <c r="F67" s="208"/>
      <c r="G67" s="209">
        <v>0</v>
      </c>
      <c r="H67" s="210">
        <v>0</v>
      </c>
      <c r="I67" s="75"/>
      <c r="J67" s="169"/>
      <c r="K67" s="170"/>
      <c r="L67" s="170"/>
      <c r="M67" s="171"/>
      <c r="N67" s="196"/>
    </row>
    <row r="68" spans="1:14" ht="12.75" hidden="1" customHeight="1" x14ac:dyDescent="0.2">
      <c r="A68" s="79"/>
      <c r="B68" s="194"/>
      <c r="C68" s="194"/>
      <c r="D68" s="195" t="s">
        <v>428</v>
      </c>
      <c r="E68" s="81"/>
      <c r="F68" s="211"/>
      <c r="G68" s="212">
        <v>0</v>
      </c>
      <c r="H68" s="213">
        <v>0</v>
      </c>
      <c r="I68" s="75"/>
      <c r="J68" s="169"/>
      <c r="K68" s="170"/>
      <c r="L68" s="170"/>
      <c r="M68" s="171"/>
      <c r="N68" s="196"/>
    </row>
    <row r="69" spans="1:14" ht="12.75" hidden="1" customHeight="1" x14ac:dyDescent="0.2">
      <c r="A69" s="214"/>
      <c r="B69" s="200"/>
      <c r="C69" s="200"/>
      <c r="D69" s="180" t="s">
        <v>441</v>
      </c>
      <c r="E69" s="126"/>
      <c r="F69" s="215"/>
      <c r="G69" s="206">
        <v>0</v>
      </c>
      <c r="H69" s="210">
        <v>0</v>
      </c>
      <c r="I69" s="75"/>
      <c r="J69" s="169"/>
      <c r="K69" s="170"/>
      <c r="L69" s="170"/>
      <c r="M69" s="171"/>
      <c r="N69" s="196"/>
    </row>
    <row r="70" spans="1:14" ht="12.75" hidden="1" customHeight="1" x14ac:dyDescent="0.2">
      <c r="A70" s="79"/>
      <c r="B70" s="182"/>
      <c r="C70" s="182"/>
      <c r="D70" s="183" t="s">
        <v>442</v>
      </c>
      <c r="E70" s="81"/>
      <c r="F70" s="208"/>
      <c r="G70" s="209">
        <v>0</v>
      </c>
      <c r="H70" s="210">
        <v>0</v>
      </c>
      <c r="I70" s="75"/>
      <c r="J70" s="169"/>
      <c r="K70" s="170"/>
      <c r="L70" s="170"/>
      <c r="M70" s="171"/>
      <c r="N70" s="196"/>
    </row>
    <row r="71" spans="1:14" ht="12.75" hidden="1" customHeight="1" x14ac:dyDescent="0.2">
      <c r="A71" s="79"/>
      <c r="B71" s="182"/>
      <c r="C71" s="182"/>
      <c r="D71" s="183" t="s">
        <v>428</v>
      </c>
      <c r="E71" s="81"/>
      <c r="F71" s="208"/>
      <c r="G71" s="209">
        <v>0</v>
      </c>
      <c r="H71" s="210">
        <v>0</v>
      </c>
      <c r="I71" s="75"/>
      <c r="J71" s="169"/>
      <c r="K71" s="170"/>
      <c r="L71" s="170"/>
      <c r="M71" s="171"/>
      <c r="N71" s="196"/>
    </row>
    <row r="72" spans="1:14" ht="12.75" hidden="1" customHeight="1" x14ac:dyDescent="0.2">
      <c r="A72" s="79"/>
      <c r="B72" s="182"/>
      <c r="C72" s="182"/>
      <c r="D72" s="183" t="s">
        <v>443</v>
      </c>
      <c r="E72" s="81"/>
      <c r="F72" s="208"/>
      <c r="G72" s="209">
        <v>0</v>
      </c>
      <c r="H72" s="210">
        <v>0</v>
      </c>
      <c r="I72" s="75"/>
      <c r="J72" s="169"/>
      <c r="K72" s="170"/>
      <c r="L72" s="170"/>
      <c r="M72" s="171"/>
      <c r="N72" s="196"/>
    </row>
    <row r="73" spans="1:14" ht="12.75" hidden="1" customHeight="1" x14ac:dyDescent="0.2">
      <c r="A73" s="214"/>
      <c r="B73" s="201"/>
      <c r="C73" s="201"/>
      <c r="D73" s="202" t="s">
        <v>444</v>
      </c>
      <c r="E73" s="126"/>
      <c r="F73" s="215"/>
      <c r="G73" s="206">
        <v>0</v>
      </c>
      <c r="H73" s="207">
        <v>0</v>
      </c>
      <c r="I73" s="75"/>
      <c r="J73" s="169"/>
      <c r="K73" s="170"/>
      <c r="L73" s="170"/>
      <c r="M73" s="171"/>
      <c r="N73" s="196"/>
    </row>
    <row r="74" spans="1:14" ht="12.75" hidden="1" customHeight="1" x14ac:dyDescent="0.2">
      <c r="A74" s="214"/>
      <c r="B74" s="201"/>
      <c r="C74" s="201"/>
      <c r="D74" s="202" t="s">
        <v>428</v>
      </c>
      <c r="E74" s="126"/>
      <c r="F74" s="215"/>
      <c r="G74" s="206">
        <v>0</v>
      </c>
      <c r="H74" s="207">
        <v>0</v>
      </c>
      <c r="I74" s="75"/>
      <c r="J74" s="169"/>
      <c r="K74" s="170"/>
      <c r="L74" s="170"/>
      <c r="M74" s="171"/>
      <c r="N74" s="196"/>
    </row>
    <row r="75" spans="1:14" ht="12.75" hidden="1" customHeight="1" x14ac:dyDescent="0.2">
      <c r="A75" s="214"/>
      <c r="B75" s="201"/>
      <c r="C75" s="201"/>
      <c r="D75" s="202" t="s">
        <v>445</v>
      </c>
      <c r="E75" s="126"/>
      <c r="F75" s="215"/>
      <c r="G75" s="206">
        <v>0</v>
      </c>
      <c r="H75" s="207">
        <v>0</v>
      </c>
      <c r="I75" s="75"/>
      <c r="J75" s="169"/>
      <c r="K75" s="170"/>
      <c r="L75" s="170"/>
      <c r="M75" s="171"/>
      <c r="N75" s="196"/>
    </row>
    <row r="76" spans="1:14" ht="12.75" hidden="1" customHeight="1" x14ac:dyDescent="0.2">
      <c r="A76" s="216" t="s">
        <v>446</v>
      </c>
      <c r="B76" s="217"/>
      <c r="C76" s="217"/>
      <c r="D76" s="218" t="s">
        <v>447</v>
      </c>
      <c r="E76" s="219"/>
      <c r="F76" s="220"/>
      <c r="G76" s="221" t="e">
        <v>#REF!</v>
      </c>
      <c r="H76" s="222"/>
      <c r="I76" s="75"/>
      <c r="J76" s="169"/>
      <c r="K76" s="170"/>
      <c r="L76" s="170"/>
      <c r="M76" s="171"/>
      <c r="N76" s="196"/>
    </row>
    <row r="77" spans="1:14" ht="13.5" hidden="1" customHeight="1" x14ac:dyDescent="0.2">
      <c r="A77" s="114"/>
      <c r="B77" s="114"/>
      <c r="C77" s="114"/>
      <c r="F77" s="114"/>
      <c r="G77" s="93" t="s">
        <v>374</v>
      </c>
      <c r="H77" s="223">
        <v>379935.31</v>
      </c>
      <c r="I77" s="75"/>
      <c r="J77" s="169"/>
      <c r="K77" s="170"/>
      <c r="L77" s="170"/>
      <c r="M77" s="171"/>
      <c r="N77" s="196"/>
    </row>
    <row r="78" spans="1:14" ht="13.5" hidden="1" customHeight="1" x14ac:dyDescent="0.2">
      <c r="F78" s="114"/>
      <c r="G78" s="93" t="s">
        <v>448</v>
      </c>
      <c r="H78" s="223">
        <v>68388.36</v>
      </c>
      <c r="I78" s="75"/>
      <c r="J78" s="169"/>
      <c r="K78" s="170"/>
      <c r="L78" s="170"/>
      <c r="M78" s="171"/>
      <c r="N78" s="196"/>
    </row>
    <row r="79" spans="1:14" ht="13.5" hidden="1" customHeight="1" x14ac:dyDescent="0.2">
      <c r="F79" s="543" t="s">
        <v>449</v>
      </c>
      <c r="G79" s="543"/>
      <c r="H79" s="223">
        <v>448323.67</v>
      </c>
      <c r="I79" s="75"/>
      <c r="J79" s="169"/>
      <c r="K79" s="170"/>
      <c r="L79" s="170"/>
      <c r="M79" s="171"/>
      <c r="N79" s="196"/>
    </row>
    <row r="80" spans="1:14" ht="12.75" hidden="1" customHeight="1" x14ac:dyDescent="0.2">
      <c r="F80" s="114"/>
      <c r="G80" s="114"/>
      <c r="H80" s="224"/>
      <c r="I80" s="75"/>
      <c r="J80" s="169"/>
      <c r="K80" s="170"/>
      <c r="L80" s="170"/>
      <c r="M80" s="171"/>
      <c r="N80" s="196"/>
    </row>
    <row r="81" spans="1:15" x14ac:dyDescent="0.2">
      <c r="E81" s="252" t="s">
        <v>457</v>
      </c>
      <c r="F81" s="253"/>
      <c r="G81" s="253"/>
      <c r="H81" s="254" t="e">
        <f>H44*0</f>
        <v>#REF!</v>
      </c>
      <c r="I81" s="75"/>
      <c r="J81" s="169"/>
      <c r="K81" s="170"/>
      <c r="L81" s="170"/>
      <c r="M81" s="171"/>
      <c r="N81" s="196"/>
    </row>
    <row r="82" spans="1:15" ht="13.5" thickBot="1" x14ac:dyDescent="0.25">
      <c r="E82" s="72" t="s">
        <v>458</v>
      </c>
      <c r="F82" s="114"/>
      <c r="G82" s="114"/>
      <c r="H82" s="167" t="e">
        <f>H44-H81</f>
        <v>#REF!</v>
      </c>
      <c r="I82" s="75"/>
      <c r="J82" s="225"/>
      <c r="K82" s="226"/>
      <c r="L82" s="226"/>
      <c r="M82" s="227"/>
      <c r="N82" s="228"/>
    </row>
    <row r="83" spans="1:15" ht="13.5" thickTop="1" x14ac:dyDescent="0.2">
      <c r="E83" s="72" t="s">
        <v>450</v>
      </c>
      <c r="F83" s="114"/>
      <c r="G83" s="114"/>
      <c r="H83" s="167" t="e">
        <f>H82/120*20</f>
        <v>#REF!</v>
      </c>
      <c r="I83" s="229"/>
      <c r="J83" s="230"/>
      <c r="K83" s="231" t="e">
        <f>SUM(K33:K82)</f>
        <v>#REF!</v>
      </c>
      <c r="L83" s="231" t="e">
        <f>SUM(L33:L82)</f>
        <v>#REF!</v>
      </c>
      <c r="M83" s="232"/>
      <c r="N83" s="233"/>
      <c r="O83" s="130" t="e">
        <f>F35-K83</f>
        <v>#REF!</v>
      </c>
    </row>
    <row r="84" spans="1:15" x14ac:dyDescent="0.2">
      <c r="F84" s="114"/>
      <c r="G84" s="114"/>
      <c r="H84" s="224"/>
      <c r="I84" s="229"/>
      <c r="J84" s="234"/>
      <c r="N84" s="235"/>
    </row>
    <row r="85" spans="1:15" ht="15.75" x14ac:dyDescent="0.25">
      <c r="F85" s="114"/>
      <c r="G85" s="114"/>
      <c r="H85" s="224"/>
      <c r="I85" s="229"/>
      <c r="J85" s="234" t="s">
        <v>451</v>
      </c>
      <c r="K85" s="234"/>
      <c r="L85" s="236"/>
      <c r="N85" s="235"/>
    </row>
    <row r="86" spans="1:15" s="238" customFormat="1" ht="25.5" customHeight="1" x14ac:dyDescent="0.25">
      <c r="A86" s="237" t="s">
        <v>381</v>
      </c>
      <c r="B86" s="237"/>
      <c r="C86" s="544" t="s">
        <v>452</v>
      </c>
      <c r="D86" s="544"/>
      <c r="E86" s="544"/>
      <c r="F86" s="545"/>
      <c r="G86" s="545"/>
      <c r="H86" s="238" t="s">
        <v>453</v>
      </c>
      <c r="I86" s="239"/>
      <c r="J86" s="240"/>
      <c r="K86" s="241"/>
      <c r="L86" s="242"/>
      <c r="M86" s="241"/>
      <c r="N86" s="243"/>
    </row>
    <row r="87" spans="1:15" s="238" customFormat="1" ht="9.75" customHeight="1" x14ac:dyDescent="0.25">
      <c r="C87" s="546" t="s">
        <v>376</v>
      </c>
      <c r="D87" s="546"/>
      <c r="E87" s="546"/>
      <c r="F87" s="547" t="s">
        <v>377</v>
      </c>
      <c r="G87" s="547"/>
      <c r="H87" s="244" t="s">
        <v>454</v>
      </c>
      <c r="I87" s="245"/>
      <c r="J87" s="240"/>
      <c r="K87" s="241"/>
      <c r="L87" s="242"/>
      <c r="M87" s="241"/>
      <c r="N87" s="243"/>
    </row>
    <row r="88" spans="1:15" s="244" customFormat="1" ht="15.75" customHeight="1" x14ac:dyDescent="0.25">
      <c r="D88" s="542"/>
      <c r="E88" s="542"/>
      <c r="F88" s="238"/>
      <c r="G88" s="238"/>
      <c r="H88" s="238"/>
      <c r="I88" s="239"/>
      <c r="J88" s="240"/>
      <c r="K88" s="246"/>
      <c r="L88" s="242"/>
      <c r="M88" s="241"/>
      <c r="N88" s="243"/>
    </row>
    <row r="89" spans="1:15" s="238" customFormat="1" ht="12.75" hidden="1" customHeight="1" x14ac:dyDescent="0.25">
      <c r="J89" s="241"/>
      <c r="K89" s="241"/>
      <c r="L89" s="242"/>
      <c r="M89" s="241"/>
      <c r="N89" s="243"/>
    </row>
    <row r="90" spans="1:15" s="238" customFormat="1" ht="12.75" hidden="1" customHeight="1" x14ac:dyDescent="0.25">
      <c r="J90" s="241"/>
      <c r="K90" s="241"/>
      <c r="L90" s="242"/>
      <c r="M90" s="241"/>
      <c r="N90" s="243"/>
    </row>
    <row r="91" spans="1:15" s="238" customFormat="1" x14ac:dyDescent="0.25">
      <c r="B91" s="247" t="s">
        <v>375</v>
      </c>
      <c r="J91" s="241"/>
      <c r="K91" s="241"/>
      <c r="L91" s="242"/>
      <c r="M91" s="241"/>
      <c r="N91" s="243"/>
    </row>
    <row r="92" spans="1:15" s="238" customFormat="1" x14ac:dyDescent="0.25">
      <c r="J92" s="241"/>
      <c r="K92" s="241"/>
      <c r="L92" s="242"/>
      <c r="M92" s="241"/>
    </row>
    <row r="93" spans="1:15" s="238" customFormat="1" x14ac:dyDescent="0.25">
      <c r="J93" s="241"/>
      <c r="K93" s="241"/>
      <c r="L93" s="242"/>
      <c r="M93" s="241"/>
    </row>
    <row r="94" spans="1:15" s="238" customFormat="1" x14ac:dyDescent="0.25">
      <c r="J94" s="241"/>
      <c r="K94" s="241"/>
      <c r="L94" s="242"/>
      <c r="M94" s="241"/>
    </row>
    <row r="95" spans="1:15" s="238" customFormat="1" x14ac:dyDescent="0.25">
      <c r="C95" s="548"/>
      <c r="D95" s="549"/>
      <c r="E95" s="549"/>
      <c r="F95" s="549"/>
      <c r="G95" s="549"/>
      <c r="H95" s="248"/>
      <c r="J95" s="241"/>
      <c r="K95" s="241"/>
      <c r="L95" s="241"/>
      <c r="M95" s="241"/>
    </row>
    <row r="96" spans="1:15" s="238" customFormat="1" ht="30.6" customHeight="1" x14ac:dyDescent="0.25">
      <c r="A96" s="237" t="s">
        <v>383</v>
      </c>
      <c r="B96" s="249"/>
      <c r="C96" s="550" t="s">
        <v>455</v>
      </c>
      <c r="D96" s="550"/>
      <c r="E96" s="550"/>
      <c r="F96" s="551"/>
      <c r="G96" s="551"/>
      <c r="H96" s="248"/>
      <c r="J96" s="241"/>
      <c r="K96" s="241"/>
      <c r="L96" s="241"/>
      <c r="M96" s="241"/>
    </row>
    <row r="97" spans="2:13" s="238" customFormat="1" x14ac:dyDescent="0.25">
      <c r="D97" s="250" t="s">
        <v>376</v>
      </c>
      <c r="E97" s="244"/>
      <c r="F97" s="547" t="s">
        <v>377</v>
      </c>
      <c r="G97" s="547"/>
      <c r="H97" s="251" t="s">
        <v>454</v>
      </c>
      <c r="J97" s="241"/>
      <c r="K97" s="241"/>
      <c r="L97" s="241"/>
      <c r="M97" s="241"/>
    </row>
    <row r="98" spans="2:13" s="238" customFormat="1" x14ac:dyDescent="0.25">
      <c r="D98" s="542" t="s">
        <v>456</v>
      </c>
      <c r="E98" s="542"/>
      <c r="J98" s="241"/>
      <c r="K98" s="241"/>
      <c r="L98" s="241"/>
      <c r="M98" s="241"/>
    </row>
    <row r="99" spans="2:13" s="238" customFormat="1" x14ac:dyDescent="0.25">
      <c r="B99" s="247" t="s">
        <v>375</v>
      </c>
      <c r="J99" s="241"/>
      <c r="K99" s="241"/>
      <c r="L99" s="241"/>
      <c r="M99" s="241"/>
    </row>
    <row r="100" spans="2:13" s="80" customFormat="1" x14ac:dyDescent="0.25">
      <c r="J100" s="242"/>
      <c r="K100" s="242"/>
      <c r="L100" s="242"/>
      <c r="M100" s="242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0930-FCE9-41BA-9460-698D716BC1EB}">
  <sheetPr>
    <tabColor rgb="FFFF0000"/>
    <pageSetUpPr fitToPage="1"/>
  </sheetPr>
  <dimension ref="A1:P84"/>
  <sheetViews>
    <sheetView view="pageBreakPreview" topLeftCell="A31" zoomScaleNormal="100" zoomScaleSheetLayoutView="100" workbookViewId="0">
      <selection activeCell="G46" sqref="G46"/>
    </sheetView>
  </sheetViews>
  <sheetFormatPr defaultRowHeight="12.75" x14ac:dyDescent="0.2"/>
  <cols>
    <col min="1" max="1" width="20.85546875" style="255" customWidth="1"/>
    <col min="2" max="2" width="32.85546875" style="255" customWidth="1"/>
    <col min="3" max="3" width="13.140625" style="255" customWidth="1"/>
    <col min="4" max="4" width="0.28515625" style="255" hidden="1" customWidth="1"/>
    <col min="5" max="5" width="20" style="255" customWidth="1"/>
    <col min="6" max="6" width="0.28515625" style="255" hidden="1" customWidth="1"/>
    <col min="7" max="7" width="17" style="255" customWidth="1"/>
    <col min="8" max="8" width="20.2851562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5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552"/>
      <c r="C7" s="552"/>
      <c r="D7" s="552"/>
      <c r="E7" s="552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351" t="s">
        <v>465</v>
      </c>
      <c r="B9" s="553" t="s">
        <v>466</v>
      </c>
      <c r="C9" s="553"/>
      <c r="D9" s="553"/>
      <c r="E9" s="553"/>
      <c r="F9" s="266"/>
      <c r="G9" s="256" t="s">
        <v>340</v>
      </c>
      <c r="H9" s="267" t="s">
        <v>342</v>
      </c>
    </row>
    <row r="10" spans="1:8" ht="9" customHeight="1" x14ac:dyDescent="0.25">
      <c r="A10" s="351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351" t="s">
        <v>467</v>
      </c>
      <c r="B11" s="553" t="s">
        <v>468</v>
      </c>
      <c r="C11" s="553"/>
      <c r="D11" s="553"/>
      <c r="E11" s="553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34.5" customHeight="1" x14ac:dyDescent="0.25">
      <c r="A13" s="351" t="s">
        <v>470</v>
      </c>
      <c r="B13" s="554" t="s">
        <v>387</v>
      </c>
      <c r="C13" s="554"/>
      <c r="D13" s="554"/>
      <c r="E13" s="554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473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>
        <v>45173</v>
      </c>
    </row>
    <row r="18" spans="1:16" ht="17.25" customHeight="1" x14ac:dyDescent="0.2">
      <c r="A18" s="262"/>
      <c r="B18" s="280"/>
      <c r="C18" s="256"/>
      <c r="D18" s="256"/>
      <c r="E18" s="256" t="s">
        <v>351</v>
      </c>
      <c r="F18" s="281"/>
      <c r="G18" s="282" t="s">
        <v>349</v>
      </c>
      <c r="H18" s="485" t="s">
        <v>352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486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370</v>
      </c>
      <c r="D24" s="296"/>
      <c r="E24" s="297">
        <f>H24</f>
        <v>45371</v>
      </c>
      <c r="F24" s="266"/>
      <c r="G24" s="297">
        <v>45173</v>
      </c>
      <c r="H24" s="297">
        <v>45371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ht="20.25" x14ac:dyDescent="0.2">
      <c r="A29" s="261" t="s">
        <v>353</v>
      </c>
      <c r="B29" s="261" t="s">
        <v>474</v>
      </c>
      <c r="C29" s="287" t="s">
        <v>337</v>
      </c>
      <c r="D29" s="301"/>
      <c r="E29" s="555" t="s">
        <v>372</v>
      </c>
      <c r="F29" s="556"/>
      <c r="G29" s="556"/>
      <c r="H29" s="557"/>
      <c r="J29" s="524" t="s">
        <v>459</v>
      </c>
      <c r="K29" s="524"/>
      <c r="L29" s="524"/>
      <c r="M29" s="524"/>
      <c r="N29" s="524"/>
      <c r="O29" s="122"/>
      <c r="P29" s="122"/>
    </row>
    <row r="30" spans="1:16" ht="15.75" x14ac:dyDescent="0.2">
      <c r="A30" s="303" t="s">
        <v>359</v>
      </c>
      <c r="B30" s="303" t="s">
        <v>475</v>
      </c>
      <c r="C30" s="304"/>
      <c r="D30" s="302"/>
      <c r="E30" s="558"/>
      <c r="F30" s="559"/>
      <c r="G30" s="559"/>
      <c r="H30" s="560"/>
      <c r="J30" s="528" t="s">
        <v>402</v>
      </c>
      <c r="K30" s="528"/>
      <c r="L30" s="127">
        <f>'прил. к ДС №3'!I199</f>
        <v>81478474.545219988</v>
      </c>
      <c r="M30" s="128"/>
      <c r="N30" s="129"/>
      <c r="O30" s="130"/>
      <c r="P30" s="130"/>
    </row>
    <row r="31" spans="1:16" ht="15.75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132"/>
      <c r="K31" s="133" t="s">
        <v>406</v>
      </c>
      <c r="L31" s="133" t="s">
        <v>407</v>
      </c>
      <c r="M31" s="134" t="s">
        <v>408</v>
      </c>
      <c r="N31" s="134" t="s">
        <v>409</v>
      </c>
      <c r="O31" s="122" t="s">
        <v>410</v>
      </c>
      <c r="P31" s="122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J32" s="139" t="s">
        <v>413</v>
      </c>
      <c r="K32" s="140">
        <f>'кс-2 №1'!J218/1.2</f>
        <v>12877235.884425834</v>
      </c>
      <c r="L32" s="140">
        <f>H42</f>
        <v>15452683.061311001</v>
      </c>
      <c r="M32" s="141">
        <v>1</v>
      </c>
      <c r="N32" s="142">
        <v>1</v>
      </c>
      <c r="O32" s="122"/>
      <c r="P32" s="122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J33" s="139"/>
      <c r="K33" s="144"/>
      <c r="L33" s="140"/>
      <c r="M33" s="141"/>
      <c r="N33" s="142"/>
      <c r="O33" s="130"/>
      <c r="P33" s="122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J34" s="139"/>
      <c r="K34" s="350"/>
      <c r="L34" s="350"/>
      <c r="M34" s="141"/>
      <c r="N34" s="142"/>
      <c r="O34" s="130"/>
      <c r="P34" s="130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157"/>
      <c r="K35" s="158"/>
      <c r="L35" s="158"/>
      <c r="M35" s="159"/>
      <c r="N35" s="160"/>
      <c r="O35" s="130"/>
      <c r="P35" s="161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163"/>
      <c r="K36" s="164"/>
      <c r="L36" s="164"/>
      <c r="M36" s="165"/>
      <c r="N36" s="142"/>
      <c r="O36" s="122"/>
      <c r="P36" s="122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J37" s="163"/>
      <c r="K37" s="164"/>
      <c r="L37" s="164"/>
      <c r="M37" s="165"/>
      <c r="N37" s="142"/>
      <c r="O37" s="520"/>
      <c r="P37" s="520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12877235.884425834</v>
      </c>
      <c r="F38" s="323" t="e">
        <f>F39+#REF!+#REF!</f>
        <v>#REF!</v>
      </c>
      <c r="G38" s="323">
        <f>G39</f>
        <v>12877235.884425834</v>
      </c>
      <c r="H38" s="323">
        <f>H39</f>
        <v>12877235.884425834</v>
      </c>
      <c r="J38" s="163"/>
      <c r="K38" s="164"/>
      <c r="L38" s="164"/>
      <c r="M38" s="165"/>
      <c r="N38" s="141"/>
      <c r="O38" s="130"/>
      <c r="P38" s="130"/>
    </row>
    <row r="39" spans="1:16" ht="29.25" customHeight="1" x14ac:dyDescent="0.25">
      <c r="A39" s="324">
        <v>1</v>
      </c>
      <c r="B39" s="325" t="s">
        <v>416</v>
      </c>
      <c r="C39" s="326"/>
      <c r="D39" s="322"/>
      <c r="E39" s="327">
        <f>G39</f>
        <v>12877235.884425834</v>
      </c>
      <c r="F39" s="328"/>
      <c r="G39" s="323">
        <f>H39</f>
        <v>12877235.884425834</v>
      </c>
      <c r="H39" s="323">
        <f>K32</f>
        <v>12877235.884425834</v>
      </c>
      <c r="J39" s="163"/>
      <c r="K39" s="164"/>
      <c r="L39" s="164"/>
      <c r="M39" s="165"/>
      <c r="N39" s="141"/>
      <c r="O39" s="122"/>
      <c r="P39" s="122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12877235.884425834</v>
      </c>
      <c r="J40" s="163"/>
      <c r="K40" s="164"/>
      <c r="L40" s="164"/>
      <c r="M40" s="165"/>
      <c r="N40" s="142"/>
      <c r="O40" s="122"/>
      <c r="P40" s="12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2575447.1768851671</v>
      </c>
      <c r="J41" s="163"/>
      <c r="K41" s="164"/>
      <c r="L41" s="164"/>
      <c r="M41" s="141"/>
      <c r="N41" s="141"/>
      <c r="O41" s="130"/>
      <c r="P41" s="161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15452683.061311001</v>
      </c>
      <c r="I42" s="339"/>
      <c r="J42" s="163"/>
      <c r="K42" s="164"/>
      <c r="L42" s="164"/>
      <c r="M42" s="165"/>
      <c r="N42" s="168"/>
      <c r="O42" s="130"/>
      <c r="P42" s="122"/>
    </row>
    <row r="43" spans="1:16" ht="16.5" customHeight="1" x14ac:dyDescent="0.25">
      <c r="A43" s="329"/>
      <c r="B43" s="491" t="s">
        <v>492</v>
      </c>
      <c r="C43" s="492"/>
      <c r="D43" s="492"/>
      <c r="E43" s="493"/>
      <c r="F43" s="494"/>
      <c r="G43" s="495"/>
      <c r="H43" s="493">
        <v>14000000</v>
      </c>
      <c r="I43" s="122"/>
      <c r="J43" s="122"/>
      <c r="K43" s="122"/>
      <c r="L43" s="122"/>
      <c r="M43" s="122"/>
      <c r="N43" s="122"/>
      <c r="O43" s="122"/>
      <c r="P43" s="122"/>
    </row>
    <row r="44" spans="1:16" s="262" customFormat="1" ht="15" customHeight="1" x14ac:dyDescent="0.2">
      <c r="A44" s="337"/>
      <c r="B44" s="330" t="s">
        <v>493</v>
      </c>
      <c r="C44" s="338"/>
      <c r="D44" s="338"/>
      <c r="E44" s="333"/>
      <c r="F44" s="333"/>
      <c r="G44" s="333"/>
      <c r="H44" s="333">
        <f>H42-H43</f>
        <v>1452683.061311001</v>
      </c>
      <c r="I44" s="122"/>
      <c r="J44" s="122"/>
      <c r="K44" s="122" t="s">
        <v>503</v>
      </c>
      <c r="L44" s="161">
        <f>L30-L32-L33-L34-L35-L36-L37-L38</f>
        <v>66025791.483908989</v>
      </c>
      <c r="M44" s="122"/>
      <c r="N44" s="122"/>
      <c r="O44" s="122"/>
      <c r="P44" s="122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122"/>
      <c r="J45" s="122"/>
      <c r="K45" s="122"/>
      <c r="L45" s="122"/>
      <c r="M45" s="122"/>
      <c r="N45" s="122"/>
      <c r="O45" s="122"/>
      <c r="P45" s="122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3"/>
      <c r="I46" s="122"/>
      <c r="J46" s="122"/>
      <c r="K46" s="122"/>
      <c r="L46" s="122"/>
      <c r="M46" s="122"/>
      <c r="N46" s="122"/>
      <c r="O46" s="122"/>
      <c r="P46" s="122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122"/>
      <c r="J47" s="122"/>
      <c r="K47" s="122"/>
      <c r="L47" s="122"/>
      <c r="M47" s="122"/>
      <c r="N47" s="122"/>
      <c r="O47" s="122"/>
      <c r="P47" s="122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  <c r="I48" s="122"/>
      <c r="J48" s="122"/>
      <c r="K48" s="122"/>
      <c r="L48" s="122"/>
      <c r="M48" s="122"/>
      <c r="N48" s="122"/>
      <c r="O48" s="122"/>
      <c r="P48" s="122"/>
    </row>
    <row r="49" spans="1:16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122"/>
      <c r="J49" s="122"/>
      <c r="K49" s="122"/>
      <c r="L49" s="122"/>
      <c r="M49" s="122"/>
      <c r="N49" s="122"/>
      <c r="O49" s="122"/>
      <c r="P49" s="122"/>
    </row>
    <row r="50" spans="1:16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122"/>
      <c r="J50" s="122"/>
      <c r="K50" s="122"/>
      <c r="L50" s="122"/>
      <c r="M50" s="122"/>
      <c r="N50" s="122"/>
      <c r="O50" s="122"/>
      <c r="P50" s="122"/>
    </row>
    <row r="51" spans="1:16" ht="6" customHeight="1" x14ac:dyDescent="0.25">
      <c r="A51" s="347"/>
      <c r="B51" s="316"/>
      <c r="C51" s="316"/>
      <c r="D51" s="316"/>
      <c r="E51" s="316"/>
      <c r="F51" s="316"/>
      <c r="G51" s="316"/>
      <c r="H51" s="347"/>
      <c r="I51" s="122"/>
      <c r="J51" s="122"/>
      <c r="K51" s="122"/>
      <c r="L51" s="122"/>
      <c r="M51" s="122"/>
      <c r="N51" s="122"/>
      <c r="O51" s="122"/>
      <c r="P51" s="122"/>
    </row>
    <row r="52" spans="1:16" ht="15" customHeight="1" x14ac:dyDescent="0.25">
      <c r="A52" s="347"/>
      <c r="B52" s="346"/>
      <c r="C52" s="346"/>
      <c r="D52" s="316"/>
      <c r="E52" s="316"/>
      <c r="F52" s="316"/>
      <c r="G52" s="316"/>
      <c r="H52" s="347"/>
      <c r="I52" s="122"/>
      <c r="J52" s="122"/>
      <c r="K52" s="122"/>
      <c r="L52" s="122"/>
      <c r="M52" s="122"/>
      <c r="N52" s="122"/>
      <c r="O52" s="122"/>
      <c r="P52" s="122"/>
    </row>
    <row r="53" spans="1:16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502</v>
      </c>
      <c r="H53" s="346"/>
      <c r="I53" s="122"/>
      <c r="J53" s="122"/>
      <c r="K53" s="122"/>
      <c r="L53" s="122"/>
      <c r="M53" s="122"/>
      <c r="N53" s="122"/>
      <c r="O53" s="122"/>
      <c r="P53" s="122"/>
    </row>
    <row r="54" spans="1:16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  <c r="I54" s="122"/>
      <c r="J54" s="122"/>
      <c r="K54" s="122"/>
      <c r="L54" s="122"/>
      <c r="M54" s="122"/>
      <c r="N54" s="122"/>
      <c r="O54" s="122"/>
      <c r="P54" s="122"/>
    </row>
    <row r="55" spans="1:16" ht="15" customHeight="1" x14ac:dyDescent="0.2">
      <c r="H55" s="256"/>
      <c r="I55" s="122"/>
      <c r="J55" s="122"/>
      <c r="K55" s="122"/>
      <c r="L55" s="122"/>
      <c r="M55" s="122"/>
      <c r="N55" s="122"/>
      <c r="O55" s="122"/>
      <c r="P55" s="122"/>
    </row>
    <row r="56" spans="1:16" x14ac:dyDescent="0.2">
      <c r="I56" s="122"/>
      <c r="J56" s="122"/>
      <c r="K56" s="122"/>
      <c r="L56" s="122"/>
      <c r="M56" s="122"/>
      <c r="N56" s="122"/>
      <c r="O56" s="122"/>
      <c r="P56" s="72"/>
    </row>
    <row r="57" spans="1:16" x14ac:dyDescent="0.2">
      <c r="I57" s="122"/>
      <c r="J57" s="122"/>
      <c r="K57" s="122"/>
      <c r="L57" s="122"/>
      <c r="M57" s="122"/>
      <c r="N57" s="122"/>
      <c r="O57" s="122"/>
      <c r="P57" s="72"/>
    </row>
    <row r="58" spans="1:16" x14ac:dyDescent="0.2">
      <c r="I58" s="122"/>
      <c r="J58" s="122"/>
      <c r="K58" s="122"/>
      <c r="L58" s="122"/>
      <c r="M58" s="122"/>
      <c r="N58" s="122"/>
      <c r="O58" s="122"/>
      <c r="P58" s="72"/>
    </row>
    <row r="59" spans="1:16" x14ac:dyDescent="0.2">
      <c r="I59" s="122"/>
      <c r="J59" s="122"/>
      <c r="K59" s="122"/>
      <c r="L59" s="122"/>
      <c r="M59" s="122"/>
      <c r="N59" s="122"/>
      <c r="O59" s="122"/>
      <c r="P59" s="72"/>
    </row>
    <row r="60" spans="1:16" x14ac:dyDescent="0.2">
      <c r="I60" s="122"/>
      <c r="J60" s="122"/>
      <c r="K60" s="122"/>
      <c r="L60" s="122"/>
      <c r="M60" s="122"/>
      <c r="N60" s="122"/>
      <c r="O60" s="122"/>
      <c r="P60" s="72"/>
    </row>
    <row r="61" spans="1:16" x14ac:dyDescent="0.2">
      <c r="I61" s="122"/>
      <c r="J61" s="122"/>
      <c r="K61" s="122"/>
      <c r="L61" s="122"/>
      <c r="M61" s="122"/>
      <c r="N61" s="122"/>
      <c r="O61" s="122"/>
      <c r="P61" s="72"/>
    </row>
    <row r="62" spans="1:16" x14ac:dyDescent="0.2">
      <c r="I62" s="122"/>
      <c r="J62" s="122"/>
      <c r="K62" s="122"/>
      <c r="L62" s="122"/>
      <c r="M62" s="122"/>
      <c r="N62" s="122"/>
      <c r="O62" s="122"/>
      <c r="P62" s="72"/>
    </row>
    <row r="63" spans="1:16" x14ac:dyDescent="0.2">
      <c r="I63" s="122"/>
      <c r="J63" s="122"/>
      <c r="K63" s="122"/>
      <c r="L63" s="122"/>
      <c r="M63" s="122"/>
      <c r="N63" s="122"/>
      <c r="O63" s="122"/>
      <c r="P63" s="72"/>
    </row>
    <row r="64" spans="1:16" x14ac:dyDescent="0.2">
      <c r="I64" s="122"/>
      <c r="J64" s="122"/>
      <c r="K64" s="122"/>
      <c r="L64" s="122"/>
      <c r="M64" s="122"/>
      <c r="N64" s="122"/>
      <c r="O64" s="122"/>
      <c r="P64" s="72"/>
    </row>
    <row r="65" spans="9:16" x14ac:dyDescent="0.2">
      <c r="I65" s="122"/>
      <c r="J65" s="122"/>
      <c r="K65" s="122"/>
      <c r="L65" s="122"/>
      <c r="M65" s="122"/>
      <c r="N65" s="122"/>
      <c r="O65" s="122"/>
      <c r="P65" s="72"/>
    </row>
    <row r="66" spans="9:16" x14ac:dyDescent="0.2">
      <c r="I66" s="122"/>
      <c r="J66" s="122"/>
      <c r="K66" s="122"/>
      <c r="L66" s="122"/>
      <c r="M66" s="122"/>
      <c r="N66" s="122"/>
      <c r="O66" s="122"/>
      <c r="P66" s="72"/>
    </row>
    <row r="67" spans="9:16" x14ac:dyDescent="0.2">
      <c r="I67" s="122"/>
      <c r="J67" s="122"/>
      <c r="K67" s="122"/>
      <c r="L67" s="122"/>
      <c r="M67" s="122"/>
      <c r="N67" s="122"/>
      <c r="O67" s="122"/>
      <c r="P67" s="72"/>
    </row>
    <row r="68" spans="9:16" x14ac:dyDescent="0.2">
      <c r="I68" s="122"/>
      <c r="J68" s="122"/>
      <c r="K68" s="122"/>
      <c r="L68" s="122"/>
      <c r="M68" s="122"/>
      <c r="N68" s="122"/>
      <c r="O68" s="122"/>
      <c r="P68" s="72"/>
    </row>
    <row r="69" spans="9:16" x14ac:dyDescent="0.2">
      <c r="I69" s="122"/>
      <c r="J69" s="122"/>
      <c r="K69" s="122"/>
      <c r="L69" s="122"/>
      <c r="M69" s="122"/>
      <c r="N69" s="122"/>
      <c r="O69" s="122"/>
      <c r="P69" s="72"/>
    </row>
    <row r="70" spans="9:16" x14ac:dyDescent="0.2">
      <c r="I70" s="122"/>
      <c r="J70" s="122"/>
      <c r="K70" s="122"/>
      <c r="L70" s="122"/>
      <c r="M70" s="122"/>
      <c r="N70" s="122"/>
      <c r="O70" s="122"/>
      <c r="P70" s="72"/>
    </row>
    <row r="71" spans="9:16" x14ac:dyDescent="0.2">
      <c r="I71" s="122"/>
      <c r="J71" s="122"/>
      <c r="K71" s="122"/>
      <c r="L71" s="122"/>
      <c r="M71" s="122"/>
      <c r="N71" s="122"/>
      <c r="O71" s="122"/>
      <c r="P71" s="72"/>
    </row>
    <row r="72" spans="9:16" x14ac:dyDescent="0.2">
      <c r="I72" s="122"/>
      <c r="J72" s="122"/>
      <c r="K72" s="122"/>
      <c r="L72" s="122"/>
      <c r="M72" s="122"/>
      <c r="N72" s="122"/>
      <c r="O72" s="122"/>
      <c r="P72" s="72"/>
    </row>
    <row r="73" spans="9:16" x14ac:dyDescent="0.2">
      <c r="I73" s="122"/>
      <c r="J73" s="122"/>
      <c r="K73" s="122"/>
      <c r="L73" s="122"/>
      <c r="M73" s="122"/>
      <c r="N73" s="122"/>
      <c r="O73" s="122"/>
      <c r="P73" s="72"/>
    </row>
    <row r="74" spans="9:16" x14ac:dyDescent="0.2">
      <c r="I74" s="122"/>
      <c r="J74" s="122"/>
      <c r="K74" s="122"/>
      <c r="L74" s="122"/>
      <c r="M74" s="122"/>
      <c r="N74" s="122"/>
      <c r="O74" s="122"/>
      <c r="P74" s="72"/>
    </row>
    <row r="75" spans="9:16" x14ac:dyDescent="0.2">
      <c r="I75" s="122"/>
      <c r="J75" s="122"/>
      <c r="K75" s="122"/>
      <c r="L75" s="122"/>
      <c r="M75" s="122"/>
      <c r="N75" s="122"/>
      <c r="O75" s="122"/>
      <c r="P75" s="72"/>
    </row>
    <row r="76" spans="9:16" x14ac:dyDescent="0.2">
      <c r="I76" s="122"/>
      <c r="J76" s="122"/>
      <c r="K76" s="122"/>
      <c r="L76" s="122"/>
      <c r="M76" s="122"/>
      <c r="N76" s="122"/>
      <c r="O76" s="122"/>
      <c r="P76" s="72"/>
    </row>
    <row r="77" spans="9:16" x14ac:dyDescent="0.2">
      <c r="I77" s="122"/>
      <c r="J77" s="122"/>
      <c r="K77" s="122"/>
      <c r="L77" s="122"/>
      <c r="M77" s="122"/>
      <c r="N77" s="122"/>
      <c r="O77" s="122"/>
      <c r="P77" s="72"/>
    </row>
    <row r="78" spans="9:16" x14ac:dyDescent="0.2">
      <c r="I78" s="122"/>
      <c r="J78" s="122"/>
      <c r="K78" s="122"/>
      <c r="L78" s="122"/>
      <c r="M78" s="122"/>
      <c r="N78" s="122"/>
      <c r="O78" s="122"/>
      <c r="P78" s="72"/>
    </row>
    <row r="79" spans="9:16" x14ac:dyDescent="0.2">
      <c r="I79" s="122"/>
      <c r="J79" s="122"/>
      <c r="K79" s="122"/>
      <c r="L79" s="122"/>
      <c r="M79" s="122"/>
      <c r="N79" s="122"/>
      <c r="O79" s="122"/>
      <c r="P79" s="72"/>
    </row>
    <row r="80" spans="9:16" x14ac:dyDescent="0.2">
      <c r="I80" s="122"/>
      <c r="J80" s="122"/>
      <c r="K80" s="122"/>
      <c r="L80" s="122"/>
      <c r="M80" s="122"/>
      <c r="N80" s="122"/>
      <c r="O80" s="122"/>
      <c r="P80" s="72"/>
    </row>
    <row r="81" spans="9:16" x14ac:dyDescent="0.2">
      <c r="I81" s="122"/>
      <c r="J81" s="122"/>
      <c r="K81" s="122"/>
      <c r="L81" s="122"/>
      <c r="M81" s="122"/>
      <c r="N81" s="122"/>
      <c r="O81" s="122"/>
      <c r="P81" s="72"/>
    </row>
    <row r="82" spans="9:16" x14ac:dyDescent="0.2">
      <c r="J82" s="230"/>
      <c r="K82" s="231">
        <f>SUM(K32:K81)</f>
        <v>12877235.884425834</v>
      </c>
      <c r="L82" s="231">
        <f>SUM(L32:L81)</f>
        <v>81478474.545219988</v>
      </c>
      <c r="M82" s="232"/>
      <c r="N82" s="233"/>
      <c r="O82" s="130">
        <f>F34-K82</f>
        <v>-12877235.884425834</v>
      </c>
      <c r="P82" s="72"/>
    </row>
    <row r="83" spans="9:16" x14ac:dyDescent="0.2">
      <c r="J83" s="234"/>
      <c r="K83" s="75"/>
      <c r="L83" s="75"/>
      <c r="M83" s="75"/>
      <c r="N83" s="235"/>
      <c r="O83" s="72"/>
      <c r="P83" s="72"/>
    </row>
    <row r="84" spans="9:16" ht="15.75" x14ac:dyDescent="0.25">
      <c r="J84" s="234" t="s">
        <v>451</v>
      </c>
      <c r="K84" s="234"/>
      <c r="L84" s="236"/>
      <c r="M84" s="75"/>
      <c r="N84" s="235"/>
      <c r="O84" s="72"/>
      <c r="P84" s="72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BC2B-872F-4D22-805A-A30427DA23B1}">
  <sheetPr>
    <tabColor rgb="FFFF0000"/>
    <pageSetUpPr fitToPage="1"/>
  </sheetPr>
  <dimension ref="A1:M262"/>
  <sheetViews>
    <sheetView view="pageBreakPreview" topLeftCell="A16" zoomScaleNormal="115" zoomScaleSheetLayoutView="100" workbookViewId="0">
      <selection activeCell="A69" sqref="A69:XFD69"/>
    </sheetView>
  </sheetViews>
  <sheetFormatPr defaultColWidth="8.85546875" defaultRowHeight="16.5" outlineLevelRow="2" x14ac:dyDescent="0.3"/>
  <cols>
    <col min="1" max="2" width="11.7109375" style="23" customWidth="1"/>
    <col min="3" max="3" width="61.140625" style="23" customWidth="1"/>
    <col min="4" max="4" width="11" style="23" customWidth="1"/>
    <col min="5" max="5" width="11.7109375" style="23" customWidth="1"/>
    <col min="6" max="6" width="13.28515625" style="23" customWidth="1"/>
    <col min="7" max="8" width="12.5703125" style="23" customWidth="1"/>
    <col min="9" max="9" width="15.7109375" style="23" customWidth="1"/>
    <col min="10" max="10" width="14.7109375" style="23" customWidth="1"/>
    <col min="11" max="11" width="14.5703125" style="23" customWidth="1"/>
    <col min="12" max="12" width="12.5703125" style="23" hidden="1" customWidth="1"/>
    <col min="13" max="13" width="17.85546875" style="17" hidden="1" customWidth="1"/>
    <col min="14" max="16384" width="8.85546875" style="17"/>
  </cols>
  <sheetData>
    <row r="1" spans="1:13" x14ac:dyDescent="0.3">
      <c r="M1" s="23"/>
    </row>
    <row r="2" spans="1:13" s="32" customFormat="1" ht="12.75" x14ac:dyDescent="0.2">
      <c r="C2" s="33"/>
      <c r="D2" s="34"/>
      <c r="J2" s="35" t="s">
        <v>334</v>
      </c>
      <c r="L2" s="36"/>
    </row>
    <row r="3" spans="1:13" s="32" customFormat="1" ht="12.75" x14ac:dyDescent="0.2">
      <c r="C3" s="33"/>
      <c r="D3" s="34"/>
      <c r="J3" s="35" t="s">
        <v>335</v>
      </c>
      <c r="L3" s="36"/>
    </row>
    <row r="4" spans="1:13" s="32" customFormat="1" ht="12.75" x14ac:dyDescent="0.2">
      <c r="C4" s="33"/>
      <c r="D4" s="34"/>
      <c r="J4" s="35" t="s">
        <v>336</v>
      </c>
      <c r="L4" s="36"/>
    </row>
    <row r="5" spans="1:13" s="39" customFormat="1" ht="12.75" x14ac:dyDescent="0.2">
      <c r="A5" s="37"/>
      <c r="B5" s="37"/>
      <c r="C5" s="37"/>
      <c r="D5" s="38"/>
      <c r="J5" s="562" t="s">
        <v>337</v>
      </c>
      <c r="K5" s="562"/>
      <c r="L5" s="40"/>
    </row>
    <row r="6" spans="1:13" s="39" customFormat="1" ht="12.75" x14ac:dyDescent="0.2">
      <c r="A6" s="37"/>
      <c r="B6" s="37"/>
      <c r="C6" s="37"/>
      <c r="D6" s="38"/>
      <c r="I6" s="41" t="s">
        <v>338</v>
      </c>
      <c r="J6" s="562">
        <v>322005</v>
      </c>
      <c r="K6" s="562"/>
      <c r="L6" s="40"/>
    </row>
    <row r="7" spans="1:13" s="39" customFormat="1" ht="17.25" customHeight="1" x14ac:dyDescent="0.2">
      <c r="A7" s="37"/>
      <c r="B7" s="37"/>
      <c r="C7" s="37"/>
      <c r="D7" s="38"/>
      <c r="F7" s="42"/>
      <c r="I7" s="42"/>
      <c r="J7" s="562"/>
      <c r="K7" s="562"/>
      <c r="L7" s="40"/>
    </row>
    <row r="8" spans="1:13" s="39" customFormat="1" ht="12.75" x14ac:dyDescent="0.2">
      <c r="A8" s="567" t="s">
        <v>339</v>
      </c>
      <c r="B8" s="567"/>
      <c r="C8" s="43"/>
      <c r="D8" s="44"/>
      <c r="F8" s="42"/>
      <c r="I8" s="45" t="s">
        <v>340</v>
      </c>
      <c r="J8" s="562"/>
      <c r="K8" s="562"/>
      <c r="L8" s="40"/>
    </row>
    <row r="9" spans="1:13" s="39" customFormat="1" ht="12.75" x14ac:dyDescent="0.2">
      <c r="A9" s="46"/>
      <c r="B9" s="359"/>
      <c r="C9" s="37"/>
      <c r="D9" s="38"/>
      <c r="F9" s="42"/>
      <c r="I9" s="45"/>
      <c r="J9" s="562"/>
      <c r="K9" s="562"/>
      <c r="L9" s="40"/>
    </row>
    <row r="10" spans="1:13" s="39" customFormat="1" ht="12.75" customHeight="1" x14ac:dyDescent="0.2">
      <c r="A10" s="567" t="s">
        <v>279</v>
      </c>
      <c r="B10" s="567"/>
      <c r="C10" s="569" t="s">
        <v>341</v>
      </c>
      <c r="D10" s="569"/>
      <c r="E10" s="33"/>
      <c r="F10" s="42"/>
      <c r="I10" s="41" t="s">
        <v>340</v>
      </c>
      <c r="J10" s="562" t="s">
        <v>342</v>
      </c>
      <c r="K10" s="562"/>
      <c r="L10" s="40"/>
    </row>
    <row r="11" spans="1:13" s="39" customFormat="1" ht="12.75" x14ac:dyDescent="0.2">
      <c r="A11" s="46"/>
      <c r="B11" s="359"/>
      <c r="C11" s="37"/>
      <c r="D11" s="38"/>
      <c r="F11" s="42"/>
      <c r="I11" s="484"/>
      <c r="J11" s="562"/>
      <c r="K11" s="562"/>
      <c r="L11" s="40"/>
    </row>
    <row r="12" spans="1:13" s="39" customFormat="1" ht="25.5" x14ac:dyDescent="0.2">
      <c r="A12" s="567" t="s">
        <v>280</v>
      </c>
      <c r="B12" s="567"/>
      <c r="C12" s="460" t="s">
        <v>504</v>
      </c>
      <c r="D12" s="461"/>
      <c r="F12" s="42"/>
      <c r="I12" s="41" t="s">
        <v>340</v>
      </c>
      <c r="J12" s="562" t="s">
        <v>469</v>
      </c>
      <c r="K12" s="562"/>
      <c r="L12" s="40"/>
    </row>
    <row r="13" spans="1:13" s="39" customFormat="1" ht="12.75" x14ac:dyDescent="0.2">
      <c r="A13" s="46"/>
      <c r="B13" s="359"/>
      <c r="C13" s="37"/>
      <c r="D13" s="38"/>
      <c r="F13" s="42"/>
      <c r="I13" s="42"/>
      <c r="J13" s="562"/>
      <c r="K13" s="562"/>
      <c r="L13" s="40"/>
    </row>
    <row r="14" spans="1:13" s="39" customFormat="1" ht="12.75" customHeight="1" x14ac:dyDescent="0.2">
      <c r="A14" s="567" t="s">
        <v>343</v>
      </c>
      <c r="B14" s="567"/>
      <c r="C14" s="570" t="s">
        <v>344</v>
      </c>
      <c r="D14" s="570"/>
      <c r="F14" s="42"/>
      <c r="I14" s="42"/>
      <c r="J14" s="562"/>
      <c r="K14" s="562"/>
      <c r="L14" s="40"/>
    </row>
    <row r="15" spans="1:13" s="39" customFormat="1" ht="12.75" x14ac:dyDescent="0.2">
      <c r="A15" s="46"/>
      <c r="B15" s="359"/>
      <c r="C15" s="37"/>
      <c r="D15" s="38"/>
      <c r="F15" s="42"/>
      <c r="I15" s="48"/>
      <c r="J15" s="562"/>
      <c r="K15" s="562"/>
      <c r="L15" s="40"/>
    </row>
    <row r="16" spans="1:13" s="39" customFormat="1" ht="12.75" customHeight="1" x14ac:dyDescent="0.2">
      <c r="A16" s="567" t="s">
        <v>345</v>
      </c>
      <c r="B16" s="567"/>
      <c r="C16" s="462" t="s">
        <v>346</v>
      </c>
      <c r="D16" s="462"/>
      <c r="E16" s="459"/>
      <c r="F16" s="459"/>
      <c r="I16" s="49" t="s">
        <v>347</v>
      </c>
      <c r="J16" s="562"/>
      <c r="K16" s="562"/>
      <c r="L16" s="40"/>
    </row>
    <row r="17" spans="1:12" s="39" customFormat="1" ht="12.75" x14ac:dyDescent="0.2">
      <c r="A17" s="37"/>
      <c r="B17" s="50"/>
      <c r="C17" s="33"/>
      <c r="D17" s="47"/>
      <c r="F17" s="51"/>
      <c r="H17" s="51" t="s">
        <v>348</v>
      </c>
      <c r="I17" s="52" t="s">
        <v>349</v>
      </c>
      <c r="J17" s="561" t="s">
        <v>460</v>
      </c>
      <c r="K17" s="561"/>
      <c r="L17" s="40"/>
    </row>
    <row r="18" spans="1:12" s="39" customFormat="1" ht="12.75" x14ac:dyDescent="0.2">
      <c r="A18" s="37"/>
      <c r="B18" s="50"/>
      <c r="C18" s="53"/>
      <c r="D18" s="38"/>
      <c r="F18" s="42"/>
      <c r="H18" s="42"/>
      <c r="I18" s="54" t="s">
        <v>350</v>
      </c>
      <c r="J18" s="563">
        <v>45173</v>
      </c>
      <c r="K18" s="562"/>
      <c r="L18" s="40"/>
    </row>
    <row r="19" spans="1:12" s="39" customFormat="1" ht="12.75" x14ac:dyDescent="0.2">
      <c r="A19" s="37"/>
      <c r="B19" s="50"/>
      <c r="C19" s="33"/>
      <c r="D19" s="47"/>
      <c r="F19" s="51"/>
      <c r="H19" s="51" t="s">
        <v>351</v>
      </c>
      <c r="I19" s="52" t="s">
        <v>349</v>
      </c>
      <c r="J19" s="562" t="s">
        <v>352</v>
      </c>
      <c r="K19" s="562"/>
      <c r="L19" s="55"/>
    </row>
    <row r="20" spans="1:12" s="39" customFormat="1" ht="12.75" x14ac:dyDescent="0.2">
      <c r="A20" s="37"/>
      <c r="B20" s="50"/>
      <c r="C20" s="53"/>
      <c r="D20" s="38"/>
      <c r="F20" s="42"/>
      <c r="H20" s="42"/>
      <c r="I20" s="54" t="s">
        <v>350</v>
      </c>
      <c r="J20" s="563">
        <v>45364</v>
      </c>
      <c r="K20" s="562"/>
      <c r="L20" s="55"/>
    </row>
    <row r="21" spans="1:12" s="39" customFormat="1" ht="12.75" x14ac:dyDescent="0.2">
      <c r="A21" s="37"/>
      <c r="B21" s="50"/>
      <c r="C21" s="53"/>
      <c r="D21" s="38"/>
      <c r="F21" s="42"/>
      <c r="I21" s="56"/>
      <c r="J21" s="57"/>
      <c r="L21" s="40"/>
    </row>
    <row r="22" spans="1:12" s="39" customFormat="1" ht="12.75" x14ac:dyDescent="0.2">
      <c r="A22" s="37"/>
      <c r="B22" s="50"/>
      <c r="C22" s="37"/>
      <c r="D22" s="38"/>
      <c r="F22" s="42"/>
      <c r="I22" s="49"/>
      <c r="J22" s="42"/>
      <c r="L22" s="40"/>
    </row>
    <row r="23" spans="1:12" s="39" customFormat="1" ht="12.75" x14ac:dyDescent="0.2">
      <c r="A23" s="37"/>
      <c r="B23" s="50"/>
      <c r="C23" s="58"/>
      <c r="D23" s="59"/>
      <c r="H23" s="60" t="s">
        <v>353</v>
      </c>
      <c r="I23" s="60" t="s">
        <v>354</v>
      </c>
      <c r="J23" s="71" t="s">
        <v>355</v>
      </c>
      <c r="K23" s="62"/>
      <c r="L23" s="40"/>
    </row>
    <row r="24" spans="1:12" s="39" customFormat="1" ht="12.75" x14ac:dyDescent="0.2">
      <c r="A24" s="37"/>
      <c r="B24" s="50"/>
      <c r="C24" s="58"/>
      <c r="D24" s="59"/>
      <c r="H24" s="61" t="s">
        <v>356</v>
      </c>
      <c r="I24" s="61" t="s">
        <v>357</v>
      </c>
      <c r="J24" s="62" t="s">
        <v>358</v>
      </c>
      <c r="K24" s="63" t="s">
        <v>359</v>
      </c>
      <c r="L24" s="40"/>
    </row>
    <row r="25" spans="1:12" s="39" customFormat="1" ht="12.75" x14ac:dyDescent="0.2">
      <c r="A25" s="37"/>
      <c r="B25" s="50"/>
      <c r="C25" s="64"/>
      <c r="D25" s="65"/>
      <c r="H25" s="63">
        <v>1</v>
      </c>
      <c r="I25" s="66" t="s">
        <v>360</v>
      </c>
      <c r="J25" s="483">
        <v>45173</v>
      </c>
      <c r="K25" s="67" t="s">
        <v>360</v>
      </c>
      <c r="L25" s="68"/>
    </row>
    <row r="26" spans="1:12" ht="18.75" x14ac:dyDescent="0.3">
      <c r="A26" s="568" t="s">
        <v>361</v>
      </c>
      <c r="B26" s="568"/>
      <c r="C26" s="568"/>
      <c r="D26" s="568"/>
      <c r="E26" s="568"/>
      <c r="F26" s="568"/>
      <c r="G26" s="568"/>
      <c r="H26" s="568"/>
      <c r="I26" s="568"/>
      <c r="J26" s="568"/>
      <c r="K26" s="568"/>
      <c r="L26" s="21"/>
    </row>
    <row r="27" spans="1:12" ht="18.75" x14ac:dyDescent="0.3">
      <c r="A27" s="568" t="s">
        <v>362</v>
      </c>
      <c r="B27" s="568"/>
      <c r="C27" s="568"/>
      <c r="D27" s="568"/>
      <c r="E27" s="568"/>
      <c r="F27" s="568"/>
      <c r="G27" s="568"/>
      <c r="H27" s="568"/>
      <c r="I27" s="568"/>
      <c r="J27" s="568"/>
      <c r="K27" s="568"/>
      <c r="L27" s="21"/>
    </row>
    <row r="28" spans="1:12" s="23" customFormat="1" ht="14.25" customHeight="1" thickBot="1" x14ac:dyDescent="0.35"/>
    <row r="29" spans="1:12" s="16" customFormat="1" ht="13.5" x14ac:dyDescent="0.25">
      <c r="A29" s="574" t="s">
        <v>353</v>
      </c>
      <c r="B29" s="575"/>
      <c r="C29" s="503" t="s">
        <v>5</v>
      </c>
      <c r="D29" s="503" t="s">
        <v>6</v>
      </c>
      <c r="E29" s="503" t="s">
        <v>7</v>
      </c>
      <c r="F29" s="503" t="s">
        <v>8</v>
      </c>
      <c r="G29" s="503"/>
      <c r="H29" s="504" t="s">
        <v>9</v>
      </c>
      <c r="I29" s="504"/>
      <c r="J29" s="505" t="s">
        <v>10</v>
      </c>
      <c r="K29" s="507" t="s">
        <v>507</v>
      </c>
      <c r="L29" s="571" t="s">
        <v>11</v>
      </c>
    </row>
    <row r="30" spans="1:12" s="16" customFormat="1" ht="13.5" x14ac:dyDescent="0.25">
      <c r="A30" s="352" t="s">
        <v>363</v>
      </c>
      <c r="B30" s="355" t="s">
        <v>364</v>
      </c>
      <c r="C30" s="511"/>
      <c r="D30" s="511"/>
      <c r="E30" s="511"/>
      <c r="F30" s="355" t="s">
        <v>12</v>
      </c>
      <c r="G30" s="355" t="s">
        <v>13</v>
      </c>
      <c r="H30" s="355" t="s">
        <v>14</v>
      </c>
      <c r="I30" s="355" t="s">
        <v>13</v>
      </c>
      <c r="J30" s="506"/>
      <c r="K30" s="508"/>
      <c r="L30" s="572"/>
    </row>
    <row r="31" spans="1:12" s="23" customFormat="1" hidden="1" x14ac:dyDescent="0.3">
      <c r="A31" s="353"/>
      <c r="B31" s="20"/>
      <c r="C31" s="20"/>
      <c r="D31" s="20"/>
      <c r="E31" s="20"/>
      <c r="F31" s="20"/>
      <c r="G31" s="20"/>
      <c r="H31" s="20"/>
      <c r="I31" s="20"/>
      <c r="J31" s="28"/>
      <c r="K31" s="367"/>
      <c r="L31" s="475"/>
    </row>
    <row r="32" spans="1:12" s="23" customFormat="1" hidden="1" x14ac:dyDescent="0.3">
      <c r="A32" s="353"/>
      <c r="B32" s="20"/>
      <c r="C32" s="20"/>
      <c r="D32" s="20"/>
      <c r="E32" s="20"/>
      <c r="F32" s="20"/>
      <c r="G32" s="20"/>
      <c r="H32" s="20"/>
      <c r="I32" s="20"/>
      <c r="J32" s="28"/>
      <c r="K32" s="367"/>
      <c r="L32" s="475"/>
    </row>
    <row r="33" spans="1:13" x14ac:dyDescent="0.3">
      <c r="A33" s="487">
        <v>1</v>
      </c>
      <c r="B33" s="488">
        <v>1</v>
      </c>
      <c r="C33" s="370" t="s">
        <v>15</v>
      </c>
      <c r="D33" s="371"/>
      <c r="E33" s="372"/>
      <c r="F33" s="373"/>
      <c r="G33" s="371">
        <f>G34+G49+G66+G82</f>
        <v>7622232.5999999996</v>
      </c>
      <c r="H33" s="371"/>
      <c r="I33" s="371">
        <f>I34+I49+I66+I82</f>
        <v>1189788.7999999998</v>
      </c>
      <c r="J33" s="374">
        <f>J34+J49+J66+J82</f>
        <v>8812021.4000000004</v>
      </c>
      <c r="K33" s="375"/>
      <c r="L33" s="475"/>
    </row>
    <row r="34" spans="1:13" s="18" customFormat="1" ht="12.75" hidden="1" outlineLevel="1" x14ac:dyDescent="0.2">
      <c r="A34" s="465" t="s">
        <v>16</v>
      </c>
      <c r="B34" s="448" t="s">
        <v>16</v>
      </c>
      <c r="C34" s="489" t="s">
        <v>17</v>
      </c>
      <c r="D34" s="378"/>
      <c r="E34" s="378"/>
      <c r="F34" s="378"/>
      <c r="G34" s="379">
        <f>SUM(G36:G48)</f>
        <v>0</v>
      </c>
      <c r="H34" s="380"/>
      <c r="I34" s="379">
        <f>SUM(I36:I48)</f>
        <v>0</v>
      </c>
      <c r="J34" s="381">
        <f>SUM(J36:J48)</f>
        <v>0</v>
      </c>
      <c r="K34" s="382"/>
      <c r="L34" s="475"/>
      <c r="M34" s="29"/>
    </row>
    <row r="35" spans="1:13" s="18" customFormat="1" ht="12.75" hidden="1" outlineLevel="2" x14ac:dyDescent="0.2">
      <c r="A35" s="466"/>
      <c r="B35" s="449"/>
      <c r="C35" s="408" t="s">
        <v>18</v>
      </c>
      <c r="D35" s="355"/>
      <c r="E35" s="355"/>
      <c r="F35" s="355"/>
      <c r="G35" s="355"/>
      <c r="H35" s="355"/>
      <c r="I35" s="355"/>
      <c r="J35" s="357"/>
      <c r="K35" s="363"/>
      <c r="L35" s="476"/>
      <c r="M35" s="29"/>
    </row>
    <row r="36" spans="1:13" s="18" customFormat="1" ht="12.75" hidden="1" outlineLevel="2" x14ac:dyDescent="0.2">
      <c r="A36" s="467" t="s">
        <v>19</v>
      </c>
      <c r="B36" s="450" t="s">
        <v>19</v>
      </c>
      <c r="C36" s="409" t="s">
        <v>20</v>
      </c>
      <c r="D36" s="356" t="s">
        <v>21</v>
      </c>
      <c r="E36" s="355"/>
      <c r="F36" s="388">
        <v>14940</v>
      </c>
      <c r="G36" s="388">
        <f>F36*E36</f>
        <v>0</v>
      </c>
      <c r="H36" s="389">
        <v>0</v>
      </c>
      <c r="I36" s="389">
        <v>0</v>
      </c>
      <c r="J36" s="390">
        <f t="shared" ref="J36:J48" si="0">G36+I36</f>
        <v>0</v>
      </c>
      <c r="K36" s="363"/>
      <c r="L36" s="476"/>
      <c r="M36" s="29"/>
    </row>
    <row r="37" spans="1:13" s="18" customFormat="1" ht="12.75" hidden="1" outlineLevel="2" x14ac:dyDescent="0.2">
      <c r="A37" s="467" t="s">
        <v>299</v>
      </c>
      <c r="B37" s="450" t="s">
        <v>299</v>
      </c>
      <c r="C37" s="392" t="s">
        <v>23</v>
      </c>
      <c r="D37" s="356" t="s">
        <v>21</v>
      </c>
      <c r="E37" s="355"/>
      <c r="F37" s="355">
        <v>800</v>
      </c>
      <c r="G37" s="388">
        <f>F37*E37</f>
        <v>0</v>
      </c>
      <c r="H37" s="389">
        <v>0</v>
      </c>
      <c r="I37" s="389">
        <v>0</v>
      </c>
      <c r="J37" s="390">
        <f t="shared" si="0"/>
        <v>0</v>
      </c>
      <c r="K37" s="363"/>
      <c r="L37" s="476"/>
      <c r="M37" s="29"/>
    </row>
    <row r="38" spans="1:13" s="18" customFormat="1" ht="26.1" hidden="1" customHeight="1" outlineLevel="2" x14ac:dyDescent="0.2">
      <c r="A38" s="467"/>
      <c r="B38" s="450"/>
      <c r="C38" s="408" t="s">
        <v>24</v>
      </c>
      <c r="D38" s="356"/>
      <c r="E38" s="355"/>
      <c r="F38" s="355"/>
      <c r="G38" s="388"/>
      <c r="H38" s="355"/>
      <c r="I38" s="355"/>
      <c r="J38" s="390">
        <f t="shared" si="0"/>
        <v>0</v>
      </c>
      <c r="K38" s="363"/>
      <c r="L38" s="476"/>
      <c r="M38" s="29"/>
    </row>
    <row r="39" spans="1:13" s="18" customFormat="1" ht="12.75" hidden="1" outlineLevel="2" x14ac:dyDescent="0.2">
      <c r="A39" s="467" t="s">
        <v>22</v>
      </c>
      <c r="B39" s="450" t="s">
        <v>22</v>
      </c>
      <c r="C39" s="409" t="s">
        <v>26</v>
      </c>
      <c r="D39" s="356" t="s">
        <v>21</v>
      </c>
      <c r="E39" s="355"/>
      <c r="F39" s="388">
        <v>2319.84</v>
      </c>
      <c r="G39" s="388">
        <f>F39*E39</f>
        <v>0</v>
      </c>
      <c r="H39" s="355">
        <v>5300</v>
      </c>
      <c r="I39" s="388">
        <f t="shared" ref="I39:I48" si="1">H39*E39</f>
        <v>0</v>
      </c>
      <c r="J39" s="390">
        <f t="shared" si="0"/>
        <v>0</v>
      </c>
      <c r="K39" s="363"/>
      <c r="L39" s="476"/>
      <c r="M39" s="29"/>
    </row>
    <row r="40" spans="1:13" s="18" customFormat="1" ht="12.75" hidden="1" outlineLevel="2" x14ac:dyDescent="0.2">
      <c r="A40" s="467" t="s">
        <v>300</v>
      </c>
      <c r="B40" s="450" t="s">
        <v>300</v>
      </c>
      <c r="C40" s="409" t="s">
        <v>28</v>
      </c>
      <c r="D40" s="356" t="s">
        <v>21</v>
      </c>
      <c r="E40" s="355"/>
      <c r="F40" s="388">
        <v>2154.2399999999998</v>
      </c>
      <c r="G40" s="388">
        <f>F40*E40</f>
        <v>0</v>
      </c>
      <c r="H40" s="355">
        <v>2932</v>
      </c>
      <c r="I40" s="388">
        <f t="shared" si="1"/>
        <v>0</v>
      </c>
      <c r="J40" s="390">
        <f t="shared" si="0"/>
        <v>0</v>
      </c>
      <c r="K40" s="363"/>
      <c r="L40" s="476"/>
      <c r="M40" s="29"/>
    </row>
    <row r="41" spans="1:13" s="18" customFormat="1" ht="12.75" hidden="1" outlineLevel="2" x14ac:dyDescent="0.2">
      <c r="A41" s="467" t="s">
        <v>25</v>
      </c>
      <c r="B41" s="450" t="s">
        <v>25</v>
      </c>
      <c r="C41" s="409" t="s">
        <v>30</v>
      </c>
      <c r="D41" s="356" t="s">
        <v>31</v>
      </c>
      <c r="E41" s="355"/>
      <c r="F41" s="355">
        <v>220.3</v>
      </c>
      <c r="G41" s="388">
        <f>F41*E41</f>
        <v>0</v>
      </c>
      <c r="H41" s="355">
        <v>202.4</v>
      </c>
      <c r="I41" s="388">
        <f t="shared" si="1"/>
        <v>0</v>
      </c>
      <c r="J41" s="390">
        <f t="shared" si="0"/>
        <v>0</v>
      </c>
      <c r="K41" s="363"/>
      <c r="L41" s="476"/>
      <c r="M41" s="29"/>
    </row>
    <row r="42" spans="1:13" s="18" customFormat="1" ht="12.75" hidden="1" outlineLevel="2" x14ac:dyDescent="0.2">
      <c r="A42" s="467"/>
      <c r="B42" s="450"/>
      <c r="C42" s="408" t="s">
        <v>32</v>
      </c>
      <c r="D42" s="355"/>
      <c r="E42" s="355"/>
      <c r="F42" s="355"/>
      <c r="G42" s="388"/>
      <c r="H42" s="355"/>
      <c r="I42" s="388"/>
      <c r="J42" s="390">
        <f t="shared" si="0"/>
        <v>0</v>
      </c>
      <c r="K42" s="363"/>
      <c r="L42" s="476"/>
      <c r="M42" s="29"/>
    </row>
    <row r="43" spans="1:13" s="18" customFormat="1" ht="38.25" hidden="1" outlineLevel="2" x14ac:dyDescent="0.2">
      <c r="A43" s="467" t="s">
        <v>301</v>
      </c>
      <c r="B43" s="450" t="s">
        <v>301</v>
      </c>
      <c r="C43" s="392" t="s">
        <v>34</v>
      </c>
      <c r="D43" s="356" t="s">
        <v>35</v>
      </c>
      <c r="E43" s="355"/>
      <c r="F43" s="388">
        <v>1903</v>
      </c>
      <c r="G43" s="388">
        <f t="shared" ref="G43:G48" si="2">F43*E43</f>
        <v>0</v>
      </c>
      <c r="H43" s="388">
        <v>0</v>
      </c>
      <c r="I43" s="388">
        <f t="shared" si="1"/>
        <v>0</v>
      </c>
      <c r="J43" s="390">
        <f t="shared" si="0"/>
        <v>0</v>
      </c>
      <c r="K43" s="363" t="s">
        <v>508</v>
      </c>
      <c r="L43" s="476"/>
      <c r="M43" s="29"/>
    </row>
    <row r="44" spans="1:13" s="18" customFormat="1" ht="25.5" hidden="1" outlineLevel="2" x14ac:dyDescent="0.2">
      <c r="A44" s="467" t="s">
        <v>27</v>
      </c>
      <c r="B44" s="450" t="s">
        <v>27</v>
      </c>
      <c r="C44" s="409" t="s">
        <v>37</v>
      </c>
      <c r="D44" s="356" t="s">
        <v>35</v>
      </c>
      <c r="E44" s="355"/>
      <c r="F44" s="388">
        <v>5040</v>
      </c>
      <c r="G44" s="388">
        <f t="shared" si="2"/>
        <v>0</v>
      </c>
      <c r="H44" s="388">
        <v>0</v>
      </c>
      <c r="I44" s="388">
        <f t="shared" si="1"/>
        <v>0</v>
      </c>
      <c r="J44" s="390">
        <f t="shared" si="0"/>
        <v>0</v>
      </c>
      <c r="K44" s="363" t="s">
        <v>508</v>
      </c>
      <c r="L44" s="476"/>
      <c r="M44" s="29"/>
    </row>
    <row r="45" spans="1:13" s="18" customFormat="1" ht="25.5" hidden="1" outlineLevel="2" x14ac:dyDescent="0.2">
      <c r="A45" s="467" t="s">
        <v>302</v>
      </c>
      <c r="B45" s="450" t="s">
        <v>302</v>
      </c>
      <c r="C45" s="490" t="s">
        <v>38</v>
      </c>
      <c r="D45" s="356" t="s">
        <v>35</v>
      </c>
      <c r="E45" s="355"/>
      <c r="F45" s="388">
        <v>5040</v>
      </c>
      <c r="G45" s="388">
        <f t="shared" si="2"/>
        <v>0</v>
      </c>
      <c r="H45" s="388">
        <v>0</v>
      </c>
      <c r="I45" s="388">
        <f t="shared" si="1"/>
        <v>0</v>
      </c>
      <c r="J45" s="390">
        <f t="shared" si="0"/>
        <v>0</v>
      </c>
      <c r="K45" s="363" t="s">
        <v>508</v>
      </c>
      <c r="L45" s="476"/>
      <c r="M45" s="29"/>
    </row>
    <row r="46" spans="1:13" s="18" customFormat="1" ht="25.5" hidden="1" outlineLevel="2" x14ac:dyDescent="0.2">
      <c r="A46" s="467" t="s">
        <v>29</v>
      </c>
      <c r="B46" s="450" t="s">
        <v>29</v>
      </c>
      <c r="C46" s="409" t="s">
        <v>39</v>
      </c>
      <c r="D46" s="356" t="s">
        <v>40</v>
      </c>
      <c r="E46" s="355"/>
      <c r="F46" s="388">
        <v>96000</v>
      </c>
      <c r="G46" s="388">
        <f t="shared" si="2"/>
        <v>0</v>
      </c>
      <c r="H46" s="388">
        <v>0</v>
      </c>
      <c r="I46" s="388">
        <f t="shared" si="1"/>
        <v>0</v>
      </c>
      <c r="J46" s="390">
        <f t="shared" si="0"/>
        <v>0</v>
      </c>
      <c r="K46" s="363" t="s">
        <v>508</v>
      </c>
      <c r="L46" s="476"/>
      <c r="M46" s="29"/>
    </row>
    <row r="47" spans="1:13" s="18" customFormat="1" ht="25.5" hidden="1" outlineLevel="2" x14ac:dyDescent="0.2">
      <c r="A47" s="467" t="s">
        <v>33</v>
      </c>
      <c r="B47" s="450" t="s">
        <v>33</v>
      </c>
      <c r="C47" s="409" t="s">
        <v>41</v>
      </c>
      <c r="D47" s="356" t="s">
        <v>40</v>
      </c>
      <c r="E47" s="355"/>
      <c r="F47" s="388">
        <v>1264</v>
      </c>
      <c r="G47" s="388">
        <f t="shared" si="2"/>
        <v>0</v>
      </c>
      <c r="H47" s="355">
        <v>130</v>
      </c>
      <c r="I47" s="388">
        <f t="shared" si="1"/>
        <v>0</v>
      </c>
      <c r="J47" s="390">
        <f t="shared" si="0"/>
        <v>0</v>
      </c>
      <c r="K47" s="363"/>
      <c r="L47" s="476"/>
      <c r="M47" s="29"/>
    </row>
    <row r="48" spans="1:13" s="18" customFormat="1" ht="25.5" hidden="1" outlineLevel="2" x14ac:dyDescent="0.2">
      <c r="A48" s="467" t="s">
        <v>36</v>
      </c>
      <c r="B48" s="450" t="s">
        <v>36</v>
      </c>
      <c r="C48" s="409" t="s">
        <v>42</v>
      </c>
      <c r="D48" s="356" t="s">
        <v>35</v>
      </c>
      <c r="E48" s="355"/>
      <c r="F48" s="388">
        <v>1673</v>
      </c>
      <c r="G48" s="388">
        <f t="shared" si="2"/>
        <v>0</v>
      </c>
      <c r="H48" s="388">
        <v>1686</v>
      </c>
      <c r="I48" s="388">
        <f t="shared" si="1"/>
        <v>0</v>
      </c>
      <c r="J48" s="390">
        <f t="shared" si="0"/>
        <v>0</v>
      </c>
      <c r="K48" s="363"/>
      <c r="L48" s="476"/>
      <c r="M48" s="29"/>
    </row>
    <row r="49" spans="1:13" s="18" customFormat="1" ht="17.25" customHeight="1" outlineLevel="1" collapsed="1" x14ac:dyDescent="0.2">
      <c r="A49" s="465">
        <v>2</v>
      </c>
      <c r="B49" s="448" t="s">
        <v>43</v>
      </c>
      <c r="C49" s="489" t="s">
        <v>44</v>
      </c>
      <c r="D49" s="378"/>
      <c r="E49" s="378"/>
      <c r="F49" s="378"/>
      <c r="G49" s="379">
        <f>SUM(G50:G65)</f>
        <v>1529390.8</v>
      </c>
      <c r="H49" s="380"/>
      <c r="I49" s="379">
        <f>SUM(I50:I65)</f>
        <v>0</v>
      </c>
      <c r="J49" s="381">
        <f>SUM(J50:J65)</f>
        <v>1529390.8</v>
      </c>
      <c r="K49" s="394"/>
      <c r="L49" s="476"/>
      <c r="M49" s="29"/>
    </row>
    <row r="50" spans="1:13" s="18" customFormat="1" ht="17.25" customHeight="1" outlineLevel="2" x14ac:dyDescent="0.2">
      <c r="A50" s="466">
        <v>3</v>
      </c>
      <c r="B50" s="449"/>
      <c r="C50" s="408" t="s">
        <v>18</v>
      </c>
      <c r="D50" s="355"/>
      <c r="E50" s="355"/>
      <c r="F50" s="355"/>
      <c r="G50" s="355"/>
      <c r="H50" s="355"/>
      <c r="I50" s="355"/>
      <c r="J50" s="357"/>
      <c r="K50" s="363"/>
      <c r="L50" s="476"/>
      <c r="M50" s="29"/>
    </row>
    <row r="51" spans="1:13" s="18" customFormat="1" ht="17.25" customHeight="1" outlineLevel="2" x14ac:dyDescent="0.2">
      <c r="A51" s="467">
        <v>4</v>
      </c>
      <c r="B51" s="450" t="s">
        <v>45</v>
      </c>
      <c r="C51" s="409" t="s">
        <v>20</v>
      </c>
      <c r="D51" s="356" t="s">
        <v>21</v>
      </c>
      <c r="E51" s="355">
        <v>96.62</v>
      </c>
      <c r="F51" s="388">
        <v>14940</v>
      </c>
      <c r="G51" s="388">
        <f>F51*E51</f>
        <v>1443502.8</v>
      </c>
      <c r="H51" s="388">
        <v>0</v>
      </c>
      <c r="I51" s="388">
        <f t="shared" ref="I51:I52" si="3">H51*E51</f>
        <v>0</v>
      </c>
      <c r="J51" s="390">
        <f>G51+I51</f>
        <v>1443502.8</v>
      </c>
      <c r="K51" s="363"/>
      <c r="L51" s="476">
        <v>96.62</v>
      </c>
      <c r="M51" s="29"/>
    </row>
    <row r="52" spans="1:13" s="18" customFormat="1" ht="17.25" customHeight="1" outlineLevel="2" x14ac:dyDescent="0.2">
      <c r="A52" s="467">
        <v>5</v>
      </c>
      <c r="B52" s="450" t="s">
        <v>303</v>
      </c>
      <c r="C52" s="409" t="s">
        <v>23</v>
      </c>
      <c r="D52" s="356" t="s">
        <v>21</v>
      </c>
      <c r="E52" s="355">
        <v>107.36</v>
      </c>
      <c r="F52" s="355">
        <v>800</v>
      </c>
      <c r="G52" s="388">
        <f t="shared" ref="G52:G65" si="4">F52*E52</f>
        <v>85888</v>
      </c>
      <c r="H52" s="388">
        <v>0</v>
      </c>
      <c r="I52" s="388">
        <f t="shared" si="3"/>
        <v>0</v>
      </c>
      <c r="J52" s="390">
        <f t="shared" ref="J52:J65" si="5">G52+I52</f>
        <v>85888</v>
      </c>
      <c r="K52" s="363"/>
      <c r="L52" s="476">
        <v>107.36</v>
      </c>
      <c r="M52" s="29"/>
    </row>
    <row r="53" spans="1:13" s="18" customFormat="1" ht="18.75" hidden="1" customHeight="1" outlineLevel="2" x14ac:dyDescent="0.2">
      <c r="A53" s="467"/>
      <c r="B53" s="450"/>
      <c r="C53" s="408" t="s">
        <v>24</v>
      </c>
      <c r="D53" s="395"/>
      <c r="E53" s="396"/>
      <c r="F53" s="396"/>
      <c r="G53" s="388"/>
      <c r="H53" s="397"/>
      <c r="I53" s="388"/>
      <c r="J53" s="390"/>
      <c r="K53" s="363"/>
      <c r="L53" s="476"/>
      <c r="M53" s="29"/>
    </row>
    <row r="54" spans="1:13" s="18" customFormat="1" ht="12.75" hidden="1" outlineLevel="2" x14ac:dyDescent="0.2">
      <c r="A54" s="467" t="s">
        <v>46</v>
      </c>
      <c r="B54" s="450" t="s">
        <v>46</v>
      </c>
      <c r="C54" s="409" t="s">
        <v>26</v>
      </c>
      <c r="D54" s="356" t="s">
        <v>21</v>
      </c>
      <c r="E54" s="355"/>
      <c r="F54" s="388">
        <v>2319.84</v>
      </c>
      <c r="G54" s="388">
        <f t="shared" si="4"/>
        <v>0</v>
      </c>
      <c r="H54" s="397">
        <v>5300</v>
      </c>
      <c r="I54" s="388">
        <f t="shared" ref="I54:I65" si="6">H54*E54</f>
        <v>0</v>
      </c>
      <c r="J54" s="390">
        <f t="shared" si="5"/>
        <v>0</v>
      </c>
      <c r="K54" s="363"/>
      <c r="L54" s="476"/>
      <c r="M54" s="29"/>
    </row>
    <row r="55" spans="1:13" s="18" customFormat="1" ht="12.75" hidden="1" outlineLevel="2" x14ac:dyDescent="0.2">
      <c r="A55" s="467" t="s">
        <v>304</v>
      </c>
      <c r="B55" s="450" t="s">
        <v>304</v>
      </c>
      <c r="C55" s="409" t="s">
        <v>28</v>
      </c>
      <c r="D55" s="356" t="s">
        <v>21</v>
      </c>
      <c r="E55" s="355"/>
      <c r="F55" s="388">
        <v>2154.2399999999998</v>
      </c>
      <c r="G55" s="388">
        <f t="shared" si="4"/>
        <v>0</v>
      </c>
      <c r="H55" s="355">
        <v>2932</v>
      </c>
      <c r="I55" s="388">
        <f t="shared" si="6"/>
        <v>0</v>
      </c>
      <c r="J55" s="390">
        <f t="shared" si="5"/>
        <v>0</v>
      </c>
      <c r="K55" s="363"/>
      <c r="L55" s="476"/>
      <c r="M55" s="29"/>
    </row>
    <row r="56" spans="1:13" s="18" customFormat="1" ht="12.75" hidden="1" outlineLevel="2" x14ac:dyDescent="0.2">
      <c r="A56" s="467" t="s">
        <v>47</v>
      </c>
      <c r="B56" s="450" t="s">
        <v>47</v>
      </c>
      <c r="C56" s="409" t="s">
        <v>30</v>
      </c>
      <c r="D56" s="356" t="s">
        <v>31</v>
      </c>
      <c r="E56" s="355"/>
      <c r="F56" s="355">
        <v>220</v>
      </c>
      <c r="G56" s="388">
        <f t="shared" si="4"/>
        <v>0</v>
      </c>
      <c r="H56" s="355">
        <v>202</v>
      </c>
      <c r="I56" s="388">
        <f t="shared" si="6"/>
        <v>0</v>
      </c>
      <c r="J56" s="390">
        <f t="shared" si="5"/>
        <v>0</v>
      </c>
      <c r="K56" s="363"/>
      <c r="L56" s="476"/>
      <c r="M56" s="29"/>
    </row>
    <row r="57" spans="1:13" s="18" customFormat="1" ht="12.75" hidden="1" outlineLevel="2" x14ac:dyDescent="0.2">
      <c r="A57" s="467"/>
      <c r="B57" s="450"/>
      <c r="C57" s="408" t="s">
        <v>50</v>
      </c>
      <c r="D57" s="355"/>
      <c r="E57" s="355"/>
      <c r="F57" s="355"/>
      <c r="G57" s="388"/>
      <c r="H57" s="355"/>
      <c r="I57" s="388"/>
      <c r="J57" s="390"/>
      <c r="K57" s="363"/>
      <c r="L57" s="476"/>
      <c r="M57" s="29"/>
    </row>
    <row r="58" spans="1:13" s="18" customFormat="1" ht="38.25" hidden="1" outlineLevel="2" x14ac:dyDescent="0.2">
      <c r="A58" s="467" t="s">
        <v>305</v>
      </c>
      <c r="B58" s="450" t="s">
        <v>305</v>
      </c>
      <c r="C58" s="409" t="s">
        <v>52</v>
      </c>
      <c r="D58" s="356" t="s">
        <v>35</v>
      </c>
      <c r="E58" s="355"/>
      <c r="F58" s="388">
        <v>1903</v>
      </c>
      <c r="G58" s="388">
        <f t="shared" si="4"/>
        <v>0</v>
      </c>
      <c r="H58" s="388">
        <v>0</v>
      </c>
      <c r="I58" s="388">
        <f t="shared" ref="I58" si="7">H58*E58</f>
        <v>0</v>
      </c>
      <c r="J58" s="390">
        <f t="shared" si="5"/>
        <v>0</v>
      </c>
      <c r="K58" s="363" t="s">
        <v>508</v>
      </c>
      <c r="L58" s="476"/>
      <c r="M58" s="29"/>
    </row>
    <row r="59" spans="1:13" s="18" customFormat="1" ht="25.5" hidden="1" outlineLevel="2" x14ac:dyDescent="0.2">
      <c r="A59" s="467" t="s">
        <v>48</v>
      </c>
      <c r="B59" s="450" t="s">
        <v>48</v>
      </c>
      <c r="C59" s="409" t="s">
        <v>54</v>
      </c>
      <c r="D59" s="356" t="s">
        <v>40</v>
      </c>
      <c r="E59" s="355"/>
      <c r="F59" s="355">
        <v>977.23</v>
      </c>
      <c r="G59" s="388">
        <f t="shared" si="4"/>
        <v>0</v>
      </c>
      <c r="H59" s="355">
        <v>85</v>
      </c>
      <c r="I59" s="388">
        <f t="shared" si="6"/>
        <v>0</v>
      </c>
      <c r="J59" s="390">
        <f t="shared" si="5"/>
        <v>0</v>
      </c>
      <c r="K59" s="363"/>
      <c r="L59" s="476"/>
      <c r="M59" s="29"/>
    </row>
    <row r="60" spans="1:13" s="18" customFormat="1" ht="25.5" hidden="1" outlineLevel="2" x14ac:dyDescent="0.2">
      <c r="A60" s="467" t="s">
        <v>306</v>
      </c>
      <c r="B60" s="450" t="s">
        <v>306</v>
      </c>
      <c r="C60" s="409" t="s">
        <v>37</v>
      </c>
      <c r="D60" s="356" t="s">
        <v>35</v>
      </c>
      <c r="E60" s="355"/>
      <c r="F60" s="388">
        <v>5040</v>
      </c>
      <c r="G60" s="388">
        <f t="shared" si="4"/>
        <v>0</v>
      </c>
      <c r="H60" s="388">
        <v>0</v>
      </c>
      <c r="I60" s="388">
        <f t="shared" si="6"/>
        <v>0</v>
      </c>
      <c r="J60" s="390">
        <f t="shared" si="5"/>
        <v>0</v>
      </c>
      <c r="K60" s="363" t="s">
        <v>508</v>
      </c>
      <c r="L60" s="476"/>
      <c r="M60" s="29"/>
    </row>
    <row r="61" spans="1:13" s="18" customFormat="1" ht="25.5" hidden="1" outlineLevel="2" x14ac:dyDescent="0.2">
      <c r="A61" s="467" t="s">
        <v>49</v>
      </c>
      <c r="B61" s="450" t="s">
        <v>49</v>
      </c>
      <c r="C61" s="409" t="s">
        <v>38</v>
      </c>
      <c r="D61" s="356" t="s">
        <v>35</v>
      </c>
      <c r="E61" s="355"/>
      <c r="F61" s="388">
        <v>5040</v>
      </c>
      <c r="G61" s="388">
        <f t="shared" si="4"/>
        <v>0</v>
      </c>
      <c r="H61" s="388">
        <v>0</v>
      </c>
      <c r="I61" s="388">
        <f t="shared" si="6"/>
        <v>0</v>
      </c>
      <c r="J61" s="390">
        <f t="shared" si="5"/>
        <v>0</v>
      </c>
      <c r="K61" s="363" t="s">
        <v>508</v>
      </c>
      <c r="L61" s="476"/>
      <c r="M61" s="29"/>
    </row>
    <row r="62" spans="1:13" s="18" customFormat="1" ht="25.5" hidden="1" outlineLevel="2" x14ac:dyDescent="0.2">
      <c r="A62" s="467" t="s">
        <v>51</v>
      </c>
      <c r="B62" s="450" t="s">
        <v>51</v>
      </c>
      <c r="C62" s="409" t="s">
        <v>57</v>
      </c>
      <c r="D62" s="356" t="s">
        <v>40</v>
      </c>
      <c r="E62" s="355"/>
      <c r="F62" s="388">
        <v>96000</v>
      </c>
      <c r="G62" s="388">
        <f t="shared" si="4"/>
        <v>0</v>
      </c>
      <c r="H62" s="388">
        <v>0</v>
      </c>
      <c r="I62" s="388">
        <f t="shared" si="6"/>
        <v>0</v>
      </c>
      <c r="J62" s="390">
        <f t="shared" si="5"/>
        <v>0</v>
      </c>
      <c r="K62" s="363" t="s">
        <v>508</v>
      </c>
      <c r="L62" s="476"/>
      <c r="M62" s="29"/>
    </row>
    <row r="63" spans="1:13" s="18" customFormat="1" ht="25.5" hidden="1" outlineLevel="2" x14ac:dyDescent="0.2">
      <c r="A63" s="467" t="s">
        <v>53</v>
      </c>
      <c r="B63" s="450" t="s">
        <v>53</v>
      </c>
      <c r="C63" s="409" t="s">
        <v>41</v>
      </c>
      <c r="D63" s="356" t="s">
        <v>40</v>
      </c>
      <c r="E63" s="355"/>
      <c r="F63" s="388">
        <v>1263.5999999999999</v>
      </c>
      <c r="G63" s="388">
        <f t="shared" si="4"/>
        <v>0</v>
      </c>
      <c r="H63" s="355">
        <v>130</v>
      </c>
      <c r="I63" s="388">
        <f t="shared" si="6"/>
        <v>0</v>
      </c>
      <c r="J63" s="390">
        <f t="shared" si="5"/>
        <v>0</v>
      </c>
      <c r="K63" s="363"/>
      <c r="L63" s="476"/>
      <c r="M63" s="29"/>
    </row>
    <row r="64" spans="1:13" s="18" customFormat="1" ht="25.5" hidden="1" outlineLevel="2" x14ac:dyDescent="0.2">
      <c r="A64" s="467" t="s">
        <v>55</v>
      </c>
      <c r="B64" s="450" t="s">
        <v>55</v>
      </c>
      <c r="C64" s="409" t="s">
        <v>42</v>
      </c>
      <c r="D64" s="356" t="s">
        <v>35</v>
      </c>
      <c r="E64" s="355"/>
      <c r="F64" s="388">
        <v>1673</v>
      </c>
      <c r="G64" s="388">
        <f t="shared" si="4"/>
        <v>0</v>
      </c>
      <c r="H64" s="388">
        <v>1686</v>
      </c>
      <c r="I64" s="388">
        <f t="shared" si="6"/>
        <v>0</v>
      </c>
      <c r="J64" s="390">
        <f t="shared" si="5"/>
        <v>0</v>
      </c>
      <c r="K64" s="363"/>
      <c r="L64" s="476"/>
      <c r="M64" s="29"/>
    </row>
    <row r="65" spans="1:13" s="18" customFormat="1" ht="25.5" hidden="1" outlineLevel="2" x14ac:dyDescent="0.2">
      <c r="A65" s="467" t="s">
        <v>56</v>
      </c>
      <c r="B65" s="450" t="s">
        <v>56</v>
      </c>
      <c r="C65" s="409" t="s">
        <v>58</v>
      </c>
      <c r="D65" s="360" t="s">
        <v>35</v>
      </c>
      <c r="E65" s="398"/>
      <c r="F65" s="388">
        <v>3315.85</v>
      </c>
      <c r="G65" s="388">
        <f t="shared" si="4"/>
        <v>0</v>
      </c>
      <c r="H65" s="388">
        <v>0</v>
      </c>
      <c r="I65" s="388">
        <f t="shared" si="6"/>
        <v>0</v>
      </c>
      <c r="J65" s="390">
        <f t="shared" si="5"/>
        <v>0</v>
      </c>
      <c r="K65" s="363" t="s">
        <v>508</v>
      </c>
      <c r="L65" s="476"/>
      <c r="M65" s="29"/>
    </row>
    <row r="66" spans="1:13" s="18" customFormat="1" ht="21.75" customHeight="1" outlineLevel="1" x14ac:dyDescent="0.2">
      <c r="A66" s="465">
        <v>6</v>
      </c>
      <c r="B66" s="448" t="s">
        <v>59</v>
      </c>
      <c r="C66" s="489" t="s">
        <v>60</v>
      </c>
      <c r="D66" s="378"/>
      <c r="E66" s="378"/>
      <c r="F66" s="378"/>
      <c r="G66" s="379">
        <f>SUM(G67:G81)</f>
        <v>4055992.8899999997</v>
      </c>
      <c r="H66" s="380"/>
      <c r="I66" s="379">
        <f>SUM(I67:I81)</f>
        <v>734505.91999999993</v>
      </c>
      <c r="J66" s="381">
        <f>SUM(J67:J81)</f>
        <v>4790498.8100000005</v>
      </c>
      <c r="K66" s="394"/>
      <c r="L66" s="476"/>
      <c r="M66" s="29"/>
    </row>
    <row r="67" spans="1:13" s="18" customFormat="1" ht="21.75" customHeight="1" outlineLevel="2" x14ac:dyDescent="0.2">
      <c r="A67" s="466">
        <v>7</v>
      </c>
      <c r="B67" s="449"/>
      <c r="C67" s="408" t="s">
        <v>18</v>
      </c>
      <c r="D67" s="355"/>
      <c r="E67" s="355"/>
      <c r="F67" s="355"/>
      <c r="G67" s="355"/>
      <c r="H67" s="355"/>
      <c r="I67" s="355"/>
      <c r="J67" s="357"/>
      <c r="K67" s="363"/>
      <c r="L67" s="476"/>
      <c r="M67" s="29"/>
    </row>
    <row r="68" spans="1:13" s="18" customFormat="1" ht="21.75" customHeight="1" outlineLevel="2" x14ac:dyDescent="0.2">
      <c r="A68" s="467">
        <v>8</v>
      </c>
      <c r="B68" s="450" t="s">
        <v>61</v>
      </c>
      <c r="C68" s="409" t="s">
        <v>20</v>
      </c>
      <c r="D68" s="356" t="s">
        <v>21</v>
      </c>
      <c r="E68" s="355">
        <v>164.5</v>
      </c>
      <c r="F68" s="388">
        <v>14940</v>
      </c>
      <c r="G68" s="388">
        <f t="shared" ref="G68:G81" si="8">F68*E68</f>
        <v>2457630</v>
      </c>
      <c r="H68" s="388">
        <v>0</v>
      </c>
      <c r="I68" s="388">
        <f t="shared" ref="I68:I69" si="9">H68*E68</f>
        <v>0</v>
      </c>
      <c r="J68" s="390">
        <f t="shared" ref="J68:J81" si="10">G68+I68</f>
        <v>2457630</v>
      </c>
      <c r="K68" s="363"/>
      <c r="L68" s="476">
        <v>164.5</v>
      </c>
      <c r="M68" s="29"/>
    </row>
    <row r="69" spans="1:13" s="18" customFormat="1" ht="21.75" customHeight="1" outlineLevel="2" x14ac:dyDescent="0.2">
      <c r="A69" s="466">
        <v>9</v>
      </c>
      <c r="B69" s="450" t="s">
        <v>307</v>
      </c>
      <c r="C69" s="409" t="s">
        <v>23</v>
      </c>
      <c r="D69" s="356" t="s">
        <v>21</v>
      </c>
      <c r="E69" s="355">
        <v>136</v>
      </c>
      <c r="F69" s="355">
        <v>800</v>
      </c>
      <c r="G69" s="388">
        <f t="shared" si="8"/>
        <v>108800</v>
      </c>
      <c r="H69" s="388">
        <v>0</v>
      </c>
      <c r="I69" s="388">
        <f t="shared" si="9"/>
        <v>0</v>
      </c>
      <c r="J69" s="390">
        <f t="shared" si="10"/>
        <v>108800</v>
      </c>
      <c r="K69" s="363"/>
      <c r="L69" s="476">
        <v>136</v>
      </c>
      <c r="M69" s="29"/>
    </row>
    <row r="70" spans="1:13" s="18" customFormat="1" ht="21.75" customHeight="1" outlineLevel="2" x14ac:dyDescent="0.2">
      <c r="A70" s="467">
        <v>10</v>
      </c>
      <c r="B70" s="450"/>
      <c r="C70" s="408" t="s">
        <v>24</v>
      </c>
      <c r="D70" s="395"/>
      <c r="E70" s="396"/>
      <c r="F70" s="396"/>
      <c r="G70" s="388"/>
      <c r="H70" s="396"/>
      <c r="I70" s="396"/>
      <c r="J70" s="390"/>
      <c r="K70" s="363"/>
      <c r="L70" s="476"/>
      <c r="M70" s="29"/>
    </row>
    <row r="71" spans="1:13" s="18" customFormat="1" ht="20.25" customHeight="1" outlineLevel="2" x14ac:dyDescent="0.2">
      <c r="A71" s="466">
        <v>11</v>
      </c>
      <c r="B71" s="450" t="s">
        <v>62</v>
      </c>
      <c r="C71" s="409" t="s">
        <v>26</v>
      </c>
      <c r="D71" s="356" t="s">
        <v>21</v>
      </c>
      <c r="E71" s="355">
        <v>84</v>
      </c>
      <c r="F71" s="388">
        <v>2319.6</v>
      </c>
      <c r="G71" s="388">
        <f t="shared" si="8"/>
        <v>194846.4</v>
      </c>
      <c r="H71" s="355">
        <v>5300</v>
      </c>
      <c r="I71" s="388">
        <f t="shared" ref="I71:I81" si="11">H71*E71</f>
        <v>445200</v>
      </c>
      <c r="J71" s="390">
        <f t="shared" si="10"/>
        <v>640046.4</v>
      </c>
      <c r="K71" s="363"/>
      <c r="L71" s="476">
        <v>84</v>
      </c>
      <c r="M71" s="29"/>
    </row>
    <row r="72" spans="1:13" s="18" customFormat="1" ht="20.25" customHeight="1" outlineLevel="2" x14ac:dyDescent="0.2">
      <c r="A72" s="467">
        <v>12</v>
      </c>
      <c r="B72" s="450" t="s">
        <v>308</v>
      </c>
      <c r="C72" s="409" t="s">
        <v>28</v>
      </c>
      <c r="D72" s="356" t="s">
        <v>21</v>
      </c>
      <c r="E72" s="355">
        <v>90.06</v>
      </c>
      <c r="F72" s="388">
        <v>2154</v>
      </c>
      <c r="G72" s="388">
        <f t="shared" si="8"/>
        <v>193989.24</v>
      </c>
      <c r="H72" s="355">
        <v>2932</v>
      </c>
      <c r="I72" s="388">
        <f t="shared" si="11"/>
        <v>264055.92</v>
      </c>
      <c r="J72" s="390">
        <f t="shared" si="10"/>
        <v>458045.16</v>
      </c>
      <c r="K72" s="363"/>
      <c r="L72" s="476">
        <v>90.06</v>
      </c>
      <c r="M72" s="29"/>
    </row>
    <row r="73" spans="1:13" s="18" customFormat="1" ht="20.25" customHeight="1" outlineLevel="2" x14ac:dyDescent="0.2">
      <c r="A73" s="466">
        <v>13</v>
      </c>
      <c r="B73" s="450" t="s">
        <v>63</v>
      </c>
      <c r="C73" s="409" t="s">
        <v>30</v>
      </c>
      <c r="D73" s="356" t="s">
        <v>31</v>
      </c>
      <c r="E73" s="355">
        <v>125</v>
      </c>
      <c r="F73" s="355">
        <v>220</v>
      </c>
      <c r="G73" s="388">
        <f t="shared" si="8"/>
        <v>27500</v>
      </c>
      <c r="H73" s="355">
        <v>202</v>
      </c>
      <c r="I73" s="388">
        <f t="shared" si="11"/>
        <v>25250</v>
      </c>
      <c r="J73" s="390">
        <f t="shared" si="10"/>
        <v>52750</v>
      </c>
      <c r="K73" s="363"/>
      <c r="L73" s="476">
        <v>125</v>
      </c>
      <c r="M73" s="29"/>
    </row>
    <row r="74" spans="1:13" s="18" customFormat="1" ht="20.25" customHeight="1" outlineLevel="2" x14ac:dyDescent="0.2">
      <c r="A74" s="467">
        <v>14</v>
      </c>
      <c r="B74" s="450"/>
      <c r="C74" s="408" t="s">
        <v>66</v>
      </c>
      <c r="D74" s="355"/>
      <c r="E74" s="355"/>
      <c r="F74" s="355"/>
      <c r="G74" s="388"/>
      <c r="H74" s="355"/>
      <c r="I74" s="388"/>
      <c r="J74" s="390"/>
      <c r="K74" s="363"/>
      <c r="L74" s="476"/>
      <c r="M74" s="29"/>
    </row>
    <row r="75" spans="1:13" s="18" customFormat="1" ht="38.25" outlineLevel="2" x14ac:dyDescent="0.2">
      <c r="A75" s="466">
        <v>15</v>
      </c>
      <c r="B75" s="450" t="s">
        <v>309</v>
      </c>
      <c r="C75" s="409" t="s">
        <v>52</v>
      </c>
      <c r="D75" s="356" t="s">
        <v>35</v>
      </c>
      <c r="E75" s="355">
        <v>140.75</v>
      </c>
      <c r="F75" s="388">
        <v>1903</v>
      </c>
      <c r="G75" s="388">
        <f t="shared" si="8"/>
        <v>267847.25</v>
      </c>
      <c r="H75" s="388">
        <v>0</v>
      </c>
      <c r="I75" s="388">
        <f t="shared" ref="I75" si="12">H75*E75</f>
        <v>0</v>
      </c>
      <c r="J75" s="390">
        <f t="shared" si="10"/>
        <v>267847.25</v>
      </c>
      <c r="K75" s="363" t="s">
        <v>508</v>
      </c>
      <c r="L75" s="476">
        <v>140.75</v>
      </c>
      <c r="M75" s="29"/>
    </row>
    <row r="76" spans="1:13" s="18" customFormat="1" ht="25.5" hidden="1" outlineLevel="2" x14ac:dyDescent="0.2">
      <c r="A76" s="467">
        <v>16</v>
      </c>
      <c r="B76" s="450" t="s">
        <v>64</v>
      </c>
      <c r="C76" s="409" t="s">
        <v>54</v>
      </c>
      <c r="D76" s="356" t="s">
        <v>40</v>
      </c>
      <c r="E76" s="355"/>
      <c r="F76" s="355">
        <v>977.23</v>
      </c>
      <c r="G76" s="388">
        <f t="shared" si="8"/>
        <v>0</v>
      </c>
      <c r="H76" s="355">
        <v>85</v>
      </c>
      <c r="I76" s="388">
        <f t="shared" si="11"/>
        <v>0</v>
      </c>
      <c r="J76" s="390">
        <f t="shared" si="10"/>
        <v>0</v>
      </c>
      <c r="K76" s="363"/>
      <c r="L76" s="476"/>
      <c r="M76" s="29"/>
    </row>
    <row r="77" spans="1:13" s="18" customFormat="1" ht="25.5" outlineLevel="2" x14ac:dyDescent="0.2">
      <c r="A77" s="466">
        <v>16</v>
      </c>
      <c r="B77" s="450" t="s">
        <v>310</v>
      </c>
      <c r="C77" s="409" t="s">
        <v>37</v>
      </c>
      <c r="D77" s="356" t="s">
        <v>35</v>
      </c>
      <c r="E77" s="355">
        <v>140.75</v>
      </c>
      <c r="F77" s="388">
        <v>5040</v>
      </c>
      <c r="G77" s="388">
        <f t="shared" si="8"/>
        <v>709380</v>
      </c>
      <c r="H77" s="388">
        <v>0</v>
      </c>
      <c r="I77" s="388">
        <f t="shared" si="11"/>
        <v>0</v>
      </c>
      <c r="J77" s="390">
        <f t="shared" si="10"/>
        <v>709380</v>
      </c>
      <c r="K77" s="363" t="s">
        <v>508</v>
      </c>
      <c r="L77" s="476">
        <v>140.75</v>
      </c>
      <c r="M77" s="29"/>
    </row>
    <row r="78" spans="1:13" s="18" customFormat="1" ht="25.5" hidden="1" outlineLevel="2" x14ac:dyDescent="0.2">
      <c r="A78" s="467">
        <v>18</v>
      </c>
      <c r="B78" s="450" t="s">
        <v>65</v>
      </c>
      <c r="C78" s="409" t="s">
        <v>38</v>
      </c>
      <c r="D78" s="356" t="s">
        <v>35</v>
      </c>
      <c r="E78" s="355"/>
      <c r="F78" s="388">
        <v>5040</v>
      </c>
      <c r="G78" s="388">
        <f t="shared" si="8"/>
        <v>0</v>
      </c>
      <c r="H78" s="388">
        <v>0</v>
      </c>
      <c r="I78" s="388">
        <f t="shared" si="11"/>
        <v>0</v>
      </c>
      <c r="J78" s="390">
        <f t="shared" si="10"/>
        <v>0</v>
      </c>
      <c r="K78" s="363" t="s">
        <v>508</v>
      </c>
      <c r="L78" s="476"/>
      <c r="M78" s="29"/>
    </row>
    <row r="79" spans="1:13" s="18" customFormat="1" ht="25.5" outlineLevel="2" x14ac:dyDescent="0.2">
      <c r="A79" s="466">
        <v>17</v>
      </c>
      <c r="B79" s="450" t="s">
        <v>67</v>
      </c>
      <c r="C79" s="409" t="s">
        <v>57</v>
      </c>
      <c r="D79" s="356" t="s">
        <v>40</v>
      </c>
      <c r="E79" s="355">
        <v>1</v>
      </c>
      <c r="F79" s="388">
        <v>96000</v>
      </c>
      <c r="G79" s="388">
        <f t="shared" si="8"/>
        <v>96000</v>
      </c>
      <c r="H79" s="388">
        <v>0</v>
      </c>
      <c r="I79" s="388">
        <f t="shared" si="11"/>
        <v>0</v>
      </c>
      <c r="J79" s="390">
        <f t="shared" si="10"/>
        <v>96000</v>
      </c>
      <c r="K79" s="363" t="s">
        <v>508</v>
      </c>
      <c r="L79" s="476">
        <v>1</v>
      </c>
      <c r="M79" s="29"/>
    </row>
    <row r="80" spans="1:13" s="18" customFormat="1" ht="25.5" hidden="1" outlineLevel="2" x14ac:dyDescent="0.2">
      <c r="A80" s="467">
        <v>20</v>
      </c>
      <c r="B80" s="450" t="s">
        <v>68</v>
      </c>
      <c r="C80" s="409" t="s">
        <v>41</v>
      </c>
      <c r="D80" s="356" t="s">
        <v>40</v>
      </c>
      <c r="E80" s="355"/>
      <c r="F80" s="388">
        <v>1263.5999999999999</v>
      </c>
      <c r="G80" s="388">
        <f t="shared" si="8"/>
        <v>0</v>
      </c>
      <c r="H80" s="355">
        <v>130</v>
      </c>
      <c r="I80" s="388">
        <f t="shared" si="11"/>
        <v>0</v>
      </c>
      <c r="J80" s="390">
        <f t="shared" si="10"/>
        <v>0</v>
      </c>
      <c r="K80" s="363"/>
      <c r="L80" s="476"/>
      <c r="M80" s="29"/>
    </row>
    <row r="81" spans="1:13" s="18" customFormat="1" ht="25.5" hidden="1" outlineLevel="2" x14ac:dyDescent="0.2">
      <c r="A81" s="466">
        <v>21</v>
      </c>
      <c r="B81" s="450" t="s">
        <v>69</v>
      </c>
      <c r="C81" s="409" t="s">
        <v>42</v>
      </c>
      <c r="D81" s="356" t="s">
        <v>35</v>
      </c>
      <c r="E81" s="355"/>
      <c r="F81" s="388">
        <v>1673</v>
      </c>
      <c r="G81" s="388">
        <f t="shared" si="8"/>
        <v>0</v>
      </c>
      <c r="H81" s="388">
        <v>1686</v>
      </c>
      <c r="I81" s="388">
        <f t="shared" si="11"/>
        <v>0</v>
      </c>
      <c r="J81" s="390">
        <f t="shared" si="10"/>
        <v>0</v>
      </c>
      <c r="K81" s="363"/>
      <c r="L81" s="476"/>
      <c r="M81" s="29"/>
    </row>
    <row r="82" spans="1:13" s="18" customFormat="1" ht="12.75" outlineLevel="1" x14ac:dyDescent="0.2">
      <c r="A82" s="465">
        <v>18</v>
      </c>
      <c r="B82" s="448" t="s">
        <v>70</v>
      </c>
      <c r="C82" s="489" t="s">
        <v>71</v>
      </c>
      <c r="D82" s="378"/>
      <c r="E82" s="378"/>
      <c r="F82" s="378"/>
      <c r="G82" s="379">
        <f>SUM(G83:G96)</f>
        <v>2036848.9100000001</v>
      </c>
      <c r="H82" s="380"/>
      <c r="I82" s="379">
        <f>SUM(I83:I96)</f>
        <v>455282.87999999995</v>
      </c>
      <c r="J82" s="381">
        <f>SUM(J83:J96)</f>
        <v>2492131.7900000005</v>
      </c>
      <c r="K82" s="394"/>
      <c r="L82" s="476"/>
      <c r="M82" s="29"/>
    </row>
    <row r="83" spans="1:13" s="18" customFormat="1" ht="12.75" outlineLevel="2" x14ac:dyDescent="0.2">
      <c r="A83" s="466">
        <v>19</v>
      </c>
      <c r="B83" s="449"/>
      <c r="C83" s="408" t="s">
        <v>18</v>
      </c>
      <c r="D83" s="355"/>
      <c r="E83" s="355"/>
      <c r="F83" s="355"/>
      <c r="G83" s="355"/>
      <c r="H83" s="355"/>
      <c r="I83" s="355"/>
      <c r="J83" s="357"/>
      <c r="K83" s="363"/>
      <c r="L83" s="476"/>
      <c r="M83" s="29"/>
    </row>
    <row r="84" spans="1:13" s="18" customFormat="1" ht="18" customHeight="1" outlineLevel="2" x14ac:dyDescent="0.2">
      <c r="A84" s="467">
        <v>20</v>
      </c>
      <c r="B84" s="450" t="s">
        <v>72</v>
      </c>
      <c r="C84" s="409" t="s">
        <v>20</v>
      </c>
      <c r="D84" s="356" t="s">
        <v>21</v>
      </c>
      <c r="E84" s="355">
        <v>67.930000000000007</v>
      </c>
      <c r="F84" s="388">
        <v>14940</v>
      </c>
      <c r="G84" s="388">
        <f t="shared" ref="G84:G106" si="13">F84*E84</f>
        <v>1014874.2000000001</v>
      </c>
      <c r="H84" s="388">
        <v>0</v>
      </c>
      <c r="I84" s="388">
        <f t="shared" ref="I84:I85" si="14">H84*E84</f>
        <v>0</v>
      </c>
      <c r="J84" s="390">
        <f t="shared" ref="J84:J106" si="15">G84+I84</f>
        <v>1014874.2000000001</v>
      </c>
      <c r="K84" s="363"/>
      <c r="L84" s="476">
        <v>67.930000000000007</v>
      </c>
      <c r="M84" s="29"/>
    </row>
    <row r="85" spans="1:13" s="18" customFormat="1" ht="16.5" customHeight="1" outlineLevel="2" x14ac:dyDescent="0.2">
      <c r="A85" s="467">
        <v>21</v>
      </c>
      <c r="B85" s="450" t="s">
        <v>311</v>
      </c>
      <c r="C85" s="409" t="s">
        <v>23</v>
      </c>
      <c r="D85" s="356" t="s">
        <v>21</v>
      </c>
      <c r="E85" s="355">
        <v>75.48</v>
      </c>
      <c r="F85" s="355">
        <v>800</v>
      </c>
      <c r="G85" s="388">
        <f t="shared" si="13"/>
        <v>60384</v>
      </c>
      <c r="H85" s="388">
        <v>0</v>
      </c>
      <c r="I85" s="388">
        <f t="shared" si="14"/>
        <v>0</v>
      </c>
      <c r="J85" s="390">
        <f t="shared" si="15"/>
        <v>60384</v>
      </c>
      <c r="K85" s="363"/>
      <c r="L85" s="476">
        <v>75.48</v>
      </c>
      <c r="M85" s="29"/>
    </row>
    <row r="86" spans="1:13" s="18" customFormat="1" ht="12.75" outlineLevel="2" x14ac:dyDescent="0.2">
      <c r="A86" s="467">
        <v>22</v>
      </c>
      <c r="B86" s="450"/>
      <c r="C86" s="408" t="s">
        <v>24</v>
      </c>
      <c r="D86" s="395"/>
      <c r="E86" s="396"/>
      <c r="F86" s="396"/>
      <c r="G86" s="388"/>
      <c r="H86" s="396"/>
      <c r="I86" s="396"/>
      <c r="J86" s="390"/>
      <c r="K86" s="363"/>
      <c r="L86" s="476"/>
      <c r="M86" s="29"/>
    </row>
    <row r="87" spans="1:13" s="18" customFormat="1" ht="18.75" customHeight="1" outlineLevel="2" x14ac:dyDescent="0.2">
      <c r="A87" s="467">
        <v>23</v>
      </c>
      <c r="B87" s="450" t="s">
        <v>73</v>
      </c>
      <c r="C87" s="409" t="s">
        <v>26</v>
      </c>
      <c r="D87" s="356" t="s">
        <v>21</v>
      </c>
      <c r="E87" s="355">
        <v>52</v>
      </c>
      <c r="F87" s="388">
        <v>2319.6</v>
      </c>
      <c r="G87" s="388">
        <f t="shared" si="13"/>
        <v>120619.2</v>
      </c>
      <c r="H87" s="388">
        <v>5299.2</v>
      </c>
      <c r="I87" s="388">
        <f>H87*E87</f>
        <v>275558.39999999997</v>
      </c>
      <c r="J87" s="390">
        <f t="shared" si="15"/>
        <v>396177.6</v>
      </c>
      <c r="K87" s="363"/>
      <c r="L87" s="476">
        <v>52</v>
      </c>
      <c r="M87" s="29"/>
    </row>
    <row r="88" spans="1:13" s="18" customFormat="1" ht="18.75" customHeight="1" outlineLevel="2" x14ac:dyDescent="0.2">
      <c r="A88" s="467">
        <v>24</v>
      </c>
      <c r="B88" s="450" t="s">
        <v>312</v>
      </c>
      <c r="C88" s="409" t="s">
        <v>28</v>
      </c>
      <c r="D88" s="356" t="s">
        <v>21</v>
      </c>
      <c r="E88" s="355">
        <v>55.95</v>
      </c>
      <c r="F88" s="388">
        <v>2154</v>
      </c>
      <c r="G88" s="388">
        <f t="shared" si="13"/>
        <v>120516.3</v>
      </c>
      <c r="H88" s="388">
        <v>2931.6</v>
      </c>
      <c r="I88" s="388">
        <f>H88*E88</f>
        <v>164023.01999999999</v>
      </c>
      <c r="J88" s="390">
        <f t="shared" si="15"/>
        <v>284539.32</v>
      </c>
      <c r="K88" s="363"/>
      <c r="L88" s="476">
        <v>55.95</v>
      </c>
      <c r="M88" s="29"/>
    </row>
    <row r="89" spans="1:13" s="18" customFormat="1" ht="18.75" customHeight="1" outlineLevel="2" x14ac:dyDescent="0.2">
      <c r="A89" s="467">
        <v>25</v>
      </c>
      <c r="B89" s="450" t="s">
        <v>74</v>
      </c>
      <c r="C89" s="409" t="s">
        <v>30</v>
      </c>
      <c r="D89" s="356" t="s">
        <v>31</v>
      </c>
      <c r="E89" s="355">
        <v>77.73</v>
      </c>
      <c r="F89" s="355">
        <v>220</v>
      </c>
      <c r="G89" s="388">
        <f t="shared" si="13"/>
        <v>17100.600000000002</v>
      </c>
      <c r="H89" s="355">
        <v>202</v>
      </c>
      <c r="I89" s="388">
        <f t="shared" ref="I89:I96" si="16">H89*E89</f>
        <v>15701.460000000001</v>
      </c>
      <c r="J89" s="390">
        <f t="shared" si="15"/>
        <v>32802.060000000005</v>
      </c>
      <c r="K89" s="363"/>
      <c r="L89" s="476">
        <v>77.73</v>
      </c>
      <c r="M89" s="29"/>
    </row>
    <row r="90" spans="1:13" s="18" customFormat="1" ht="18.75" customHeight="1" outlineLevel="2" x14ac:dyDescent="0.2">
      <c r="A90" s="467">
        <v>26</v>
      </c>
      <c r="B90" s="450"/>
      <c r="C90" s="408" t="s">
        <v>77</v>
      </c>
      <c r="D90" s="355"/>
      <c r="E90" s="355"/>
      <c r="F90" s="355"/>
      <c r="G90" s="388"/>
      <c r="H90" s="355"/>
      <c r="I90" s="388"/>
      <c r="J90" s="390"/>
      <c r="K90" s="363"/>
      <c r="L90" s="476"/>
      <c r="M90" s="29"/>
    </row>
    <row r="91" spans="1:13" s="18" customFormat="1" ht="38.25" outlineLevel="2" x14ac:dyDescent="0.2">
      <c r="A91" s="467">
        <v>27</v>
      </c>
      <c r="B91" s="450" t="s">
        <v>313</v>
      </c>
      <c r="C91" s="409" t="s">
        <v>79</v>
      </c>
      <c r="D91" s="356" t="s">
        <v>35</v>
      </c>
      <c r="E91" s="355">
        <v>87.47</v>
      </c>
      <c r="F91" s="388">
        <v>1903</v>
      </c>
      <c r="G91" s="388">
        <f t="shared" si="13"/>
        <v>166455.41</v>
      </c>
      <c r="H91" s="388">
        <v>0</v>
      </c>
      <c r="I91" s="388">
        <f t="shared" ref="I91:I94" si="17">H91*E91</f>
        <v>0</v>
      </c>
      <c r="J91" s="390">
        <f t="shared" si="15"/>
        <v>166455.41</v>
      </c>
      <c r="K91" s="363" t="s">
        <v>508</v>
      </c>
      <c r="L91" s="476">
        <v>87.47</v>
      </c>
      <c r="M91" s="29"/>
    </row>
    <row r="92" spans="1:13" s="18" customFormat="1" ht="25.5" outlineLevel="2" x14ac:dyDescent="0.2">
      <c r="A92" s="467">
        <v>28</v>
      </c>
      <c r="B92" s="450" t="s">
        <v>75</v>
      </c>
      <c r="C92" s="409" t="s">
        <v>37</v>
      </c>
      <c r="D92" s="356" t="s">
        <v>35</v>
      </c>
      <c r="E92" s="355">
        <v>87.48</v>
      </c>
      <c r="F92" s="388">
        <v>5040</v>
      </c>
      <c r="G92" s="388">
        <f t="shared" si="13"/>
        <v>440899.2</v>
      </c>
      <c r="H92" s="388">
        <v>0</v>
      </c>
      <c r="I92" s="388">
        <f t="shared" si="17"/>
        <v>0</v>
      </c>
      <c r="J92" s="390">
        <f t="shared" si="15"/>
        <v>440899.2</v>
      </c>
      <c r="K92" s="363" t="s">
        <v>508</v>
      </c>
      <c r="L92" s="476">
        <v>87.48</v>
      </c>
      <c r="M92" s="29"/>
    </row>
    <row r="93" spans="1:13" s="18" customFormat="1" ht="25.5" hidden="1" outlineLevel="2" x14ac:dyDescent="0.2">
      <c r="A93" s="467" t="s">
        <v>314</v>
      </c>
      <c r="B93" s="450" t="s">
        <v>314</v>
      </c>
      <c r="C93" s="409" t="s">
        <v>38</v>
      </c>
      <c r="D93" s="356" t="s">
        <v>35</v>
      </c>
      <c r="E93" s="355"/>
      <c r="F93" s="388">
        <v>5040</v>
      </c>
      <c r="G93" s="388">
        <f t="shared" si="13"/>
        <v>0</v>
      </c>
      <c r="H93" s="388">
        <v>0</v>
      </c>
      <c r="I93" s="388">
        <f t="shared" si="17"/>
        <v>0</v>
      </c>
      <c r="J93" s="390">
        <f t="shared" si="15"/>
        <v>0</v>
      </c>
      <c r="K93" s="363" t="s">
        <v>508</v>
      </c>
      <c r="L93" s="476"/>
      <c r="M93" s="29"/>
    </row>
    <row r="94" spans="1:13" s="18" customFormat="1" ht="25.5" outlineLevel="2" x14ac:dyDescent="0.2">
      <c r="A94" s="467">
        <v>29</v>
      </c>
      <c r="B94" s="450" t="s">
        <v>76</v>
      </c>
      <c r="C94" s="409" t="s">
        <v>57</v>
      </c>
      <c r="D94" s="356" t="s">
        <v>40</v>
      </c>
      <c r="E94" s="355">
        <v>1</v>
      </c>
      <c r="F94" s="388">
        <v>96000</v>
      </c>
      <c r="G94" s="388">
        <f t="shared" si="13"/>
        <v>96000</v>
      </c>
      <c r="H94" s="388">
        <v>0</v>
      </c>
      <c r="I94" s="388">
        <f t="shared" si="17"/>
        <v>0</v>
      </c>
      <c r="J94" s="390">
        <f t="shared" si="15"/>
        <v>96000</v>
      </c>
      <c r="K94" s="363" t="s">
        <v>508</v>
      </c>
      <c r="L94" s="476">
        <v>1</v>
      </c>
      <c r="M94" s="29"/>
    </row>
    <row r="95" spans="1:13" s="18" customFormat="1" ht="25.5" hidden="1" outlineLevel="2" x14ac:dyDescent="0.2">
      <c r="A95" s="467" t="s">
        <v>78</v>
      </c>
      <c r="B95" s="450" t="s">
        <v>78</v>
      </c>
      <c r="C95" s="409" t="s">
        <v>41</v>
      </c>
      <c r="D95" s="356" t="s">
        <v>40</v>
      </c>
      <c r="E95" s="355"/>
      <c r="F95" s="388">
        <v>1263.5999999999999</v>
      </c>
      <c r="G95" s="388">
        <f t="shared" si="13"/>
        <v>0</v>
      </c>
      <c r="H95" s="355">
        <v>130</v>
      </c>
      <c r="I95" s="388">
        <f t="shared" si="16"/>
        <v>0</v>
      </c>
      <c r="J95" s="390">
        <f t="shared" si="15"/>
        <v>0</v>
      </c>
      <c r="K95" s="363"/>
      <c r="L95" s="476"/>
      <c r="M95" s="29"/>
    </row>
    <row r="96" spans="1:13" s="18" customFormat="1" ht="25.5" hidden="1" outlineLevel="2" x14ac:dyDescent="0.2">
      <c r="A96" s="467" t="s">
        <v>80</v>
      </c>
      <c r="B96" s="450" t="s">
        <v>80</v>
      </c>
      <c r="C96" s="409" t="s">
        <v>42</v>
      </c>
      <c r="D96" s="356" t="s">
        <v>35</v>
      </c>
      <c r="E96" s="355"/>
      <c r="F96" s="388">
        <v>1673</v>
      </c>
      <c r="G96" s="388">
        <f t="shared" si="13"/>
        <v>0</v>
      </c>
      <c r="H96" s="388">
        <v>1686</v>
      </c>
      <c r="I96" s="388">
        <f t="shared" si="16"/>
        <v>0</v>
      </c>
      <c r="J96" s="390">
        <f t="shared" si="15"/>
        <v>0</v>
      </c>
      <c r="K96" s="363"/>
      <c r="L96" s="476"/>
      <c r="M96" s="29"/>
    </row>
    <row r="97" spans="1:13" s="18" customFormat="1" ht="12.75" hidden="1" x14ac:dyDescent="0.2">
      <c r="A97" s="487">
        <v>2</v>
      </c>
      <c r="B97" s="488">
        <v>2</v>
      </c>
      <c r="C97" s="370" t="s">
        <v>81</v>
      </c>
      <c r="D97" s="371"/>
      <c r="E97" s="372"/>
      <c r="F97" s="373"/>
      <c r="G97" s="374">
        <f>SUM(G98:G106)</f>
        <v>0</v>
      </c>
      <c r="H97" s="371"/>
      <c r="I97" s="374">
        <f>SUM(I98:I106)</f>
        <v>0</v>
      </c>
      <c r="J97" s="374">
        <f>SUM(J98:J106)</f>
        <v>0</v>
      </c>
      <c r="K97" s="399"/>
      <c r="L97" s="476"/>
      <c r="M97" s="29"/>
    </row>
    <row r="98" spans="1:13" s="18" customFormat="1" ht="12.75" hidden="1" outlineLevel="1" x14ac:dyDescent="0.2">
      <c r="A98" s="467" t="s">
        <v>85</v>
      </c>
      <c r="B98" s="451" t="s">
        <v>85</v>
      </c>
      <c r="C98" s="409" t="s">
        <v>82</v>
      </c>
      <c r="D98" s="356" t="s">
        <v>21</v>
      </c>
      <c r="E98" s="355"/>
      <c r="F98" s="388">
        <v>5853.22</v>
      </c>
      <c r="G98" s="388">
        <f t="shared" si="13"/>
        <v>0</v>
      </c>
      <c r="H98" s="388">
        <v>0</v>
      </c>
      <c r="I98" s="388">
        <f t="shared" ref="I98:I99" si="18">H98*E98</f>
        <v>0</v>
      </c>
      <c r="J98" s="390">
        <f t="shared" si="15"/>
        <v>0</v>
      </c>
      <c r="K98" s="363"/>
      <c r="L98" s="476"/>
      <c r="M98" s="29"/>
    </row>
    <row r="99" spans="1:13" s="18" customFormat="1" ht="12.75" hidden="1" outlineLevel="1" x14ac:dyDescent="0.2">
      <c r="A99" s="467" t="s">
        <v>315</v>
      </c>
      <c r="B99" s="451" t="s">
        <v>315</v>
      </c>
      <c r="C99" s="409" t="s">
        <v>83</v>
      </c>
      <c r="D99" s="356" t="s">
        <v>21</v>
      </c>
      <c r="E99" s="355"/>
      <c r="F99" s="388">
        <v>93008.65</v>
      </c>
      <c r="G99" s="388">
        <f t="shared" si="13"/>
        <v>0</v>
      </c>
      <c r="H99" s="388">
        <v>0</v>
      </c>
      <c r="I99" s="388">
        <f t="shared" si="18"/>
        <v>0</v>
      </c>
      <c r="J99" s="390">
        <f t="shared" si="15"/>
        <v>0</v>
      </c>
      <c r="K99" s="363"/>
      <c r="L99" s="476"/>
      <c r="M99" s="29"/>
    </row>
    <row r="100" spans="1:13" s="18" customFormat="1" ht="12.75" hidden="1" outlineLevel="1" x14ac:dyDescent="0.2">
      <c r="A100" s="467" t="s">
        <v>88</v>
      </c>
      <c r="B100" s="451" t="s">
        <v>88</v>
      </c>
      <c r="C100" s="409" t="s">
        <v>84</v>
      </c>
      <c r="D100" s="356"/>
      <c r="E100" s="355"/>
      <c r="F100" s="388"/>
      <c r="G100" s="388"/>
      <c r="H100" s="388"/>
      <c r="I100" s="388"/>
      <c r="J100" s="390"/>
      <c r="K100" s="363"/>
      <c r="L100" s="476"/>
      <c r="M100" s="29"/>
    </row>
    <row r="101" spans="1:13" s="31" customFormat="1" ht="12.75" hidden="1" outlineLevel="1" x14ac:dyDescent="0.2">
      <c r="A101" s="468" t="s">
        <v>316</v>
      </c>
      <c r="B101" s="452" t="s">
        <v>316</v>
      </c>
      <c r="C101" s="417" t="s">
        <v>86</v>
      </c>
      <c r="D101" s="403" t="s">
        <v>21</v>
      </c>
      <c r="E101" s="404"/>
      <c r="F101" s="405">
        <v>779.43</v>
      </c>
      <c r="G101" s="405">
        <f t="shared" si="13"/>
        <v>0</v>
      </c>
      <c r="H101" s="388">
        <v>0</v>
      </c>
      <c r="I101" s="388">
        <f t="shared" ref="I101:I106" si="19">H101*E101</f>
        <v>0</v>
      </c>
      <c r="J101" s="406">
        <f t="shared" si="15"/>
        <v>0</v>
      </c>
      <c r="K101" s="407"/>
      <c r="L101" s="476"/>
      <c r="M101" s="30"/>
    </row>
    <row r="102" spans="1:13" s="18" customFormat="1" ht="25.5" hidden="1" outlineLevel="1" x14ac:dyDescent="0.2">
      <c r="A102" s="467" t="s">
        <v>317</v>
      </c>
      <c r="B102" s="451" t="s">
        <v>317</v>
      </c>
      <c r="C102" s="409" t="s">
        <v>87</v>
      </c>
      <c r="D102" s="356" t="s">
        <v>21</v>
      </c>
      <c r="E102" s="355"/>
      <c r="F102" s="388">
        <v>2439.86</v>
      </c>
      <c r="G102" s="388">
        <f t="shared" si="13"/>
        <v>0</v>
      </c>
      <c r="H102" s="388">
        <v>2124.63</v>
      </c>
      <c r="I102" s="388">
        <f t="shared" si="19"/>
        <v>0</v>
      </c>
      <c r="J102" s="390">
        <f t="shared" si="15"/>
        <v>0</v>
      </c>
      <c r="K102" s="363"/>
      <c r="L102" s="476"/>
      <c r="M102" s="29"/>
    </row>
    <row r="103" spans="1:13" s="18" customFormat="1" ht="12.75" hidden="1" outlineLevel="1" x14ac:dyDescent="0.2">
      <c r="A103" s="467" t="s">
        <v>318</v>
      </c>
      <c r="B103" s="451" t="s">
        <v>318</v>
      </c>
      <c r="C103" s="409" t="s">
        <v>89</v>
      </c>
      <c r="D103" s="356" t="s">
        <v>21</v>
      </c>
      <c r="E103" s="355"/>
      <c r="F103" s="388">
        <v>704.02</v>
      </c>
      <c r="G103" s="388">
        <f t="shared" si="13"/>
        <v>0</v>
      </c>
      <c r="H103" s="388">
        <v>0</v>
      </c>
      <c r="I103" s="388">
        <f t="shared" si="19"/>
        <v>0</v>
      </c>
      <c r="J103" s="390">
        <f t="shared" si="15"/>
        <v>0</v>
      </c>
      <c r="K103" s="363"/>
      <c r="L103" s="476"/>
      <c r="M103" s="29"/>
    </row>
    <row r="104" spans="1:13" s="18" customFormat="1" ht="25.5" hidden="1" outlineLevel="1" x14ac:dyDescent="0.2">
      <c r="A104" s="467" t="s">
        <v>319</v>
      </c>
      <c r="B104" s="451" t="s">
        <v>319</v>
      </c>
      <c r="C104" s="409" t="s">
        <v>90</v>
      </c>
      <c r="D104" s="356" t="s">
        <v>35</v>
      </c>
      <c r="E104" s="355"/>
      <c r="F104" s="388">
        <v>3711.23</v>
      </c>
      <c r="G104" s="388">
        <f t="shared" si="13"/>
        <v>0</v>
      </c>
      <c r="H104" s="388">
        <v>3215.09</v>
      </c>
      <c r="I104" s="388">
        <f t="shared" si="19"/>
        <v>0</v>
      </c>
      <c r="J104" s="390">
        <f t="shared" si="15"/>
        <v>0</v>
      </c>
      <c r="K104" s="363"/>
      <c r="L104" s="476"/>
      <c r="M104" s="29"/>
    </row>
    <row r="105" spans="1:13" s="18" customFormat="1" ht="12.75" hidden="1" outlineLevel="1" x14ac:dyDescent="0.2">
      <c r="A105" s="467" t="s">
        <v>320</v>
      </c>
      <c r="B105" s="451" t="s">
        <v>320</v>
      </c>
      <c r="C105" s="409" t="s">
        <v>91</v>
      </c>
      <c r="D105" s="356" t="s">
        <v>40</v>
      </c>
      <c r="E105" s="355"/>
      <c r="F105" s="388">
        <v>17779</v>
      </c>
      <c r="G105" s="388">
        <f t="shared" si="13"/>
        <v>0</v>
      </c>
      <c r="H105" s="388">
        <v>47934</v>
      </c>
      <c r="I105" s="388">
        <f t="shared" si="19"/>
        <v>0</v>
      </c>
      <c r="J105" s="390">
        <f t="shared" si="15"/>
        <v>0</v>
      </c>
      <c r="K105" s="363"/>
      <c r="L105" s="476"/>
      <c r="M105" s="29"/>
    </row>
    <row r="106" spans="1:13" s="18" customFormat="1" ht="12.75" hidden="1" outlineLevel="1" x14ac:dyDescent="0.2">
      <c r="A106" s="467" t="s">
        <v>321</v>
      </c>
      <c r="B106" s="451" t="s">
        <v>321</v>
      </c>
      <c r="C106" s="409" t="s">
        <v>92</v>
      </c>
      <c r="D106" s="356" t="s">
        <v>40</v>
      </c>
      <c r="E106" s="355"/>
      <c r="F106" s="388">
        <v>18986</v>
      </c>
      <c r="G106" s="388">
        <f t="shared" si="13"/>
        <v>0</v>
      </c>
      <c r="H106" s="388">
        <v>46429</v>
      </c>
      <c r="I106" s="388">
        <f t="shared" si="19"/>
        <v>0</v>
      </c>
      <c r="J106" s="390">
        <f t="shared" si="15"/>
        <v>0</v>
      </c>
      <c r="K106" s="363"/>
      <c r="L106" s="476"/>
      <c r="M106" s="29"/>
    </row>
    <row r="107" spans="1:13" s="18" customFormat="1" ht="12.75" collapsed="1" x14ac:dyDescent="0.2">
      <c r="A107" s="487">
        <v>30</v>
      </c>
      <c r="B107" s="488">
        <v>3</v>
      </c>
      <c r="C107" s="370" t="s">
        <v>93</v>
      </c>
      <c r="D107" s="371"/>
      <c r="E107" s="372"/>
      <c r="F107" s="373"/>
      <c r="G107" s="374">
        <f>SUM(G108:G124)</f>
        <v>3295409.6</v>
      </c>
      <c r="H107" s="371"/>
      <c r="I107" s="374">
        <f>SUM(I108:I124)</f>
        <v>0</v>
      </c>
      <c r="J107" s="374">
        <f>SUM(J108:J124)</f>
        <v>3295409.6</v>
      </c>
      <c r="K107" s="399"/>
      <c r="L107" s="476"/>
      <c r="M107" s="29"/>
    </row>
    <row r="108" spans="1:13" s="18" customFormat="1" ht="17.25" customHeight="1" outlineLevel="1" x14ac:dyDescent="0.2">
      <c r="A108" s="467">
        <v>31</v>
      </c>
      <c r="B108" s="450"/>
      <c r="C108" s="408" t="s">
        <v>94</v>
      </c>
      <c r="D108" s="356"/>
      <c r="E108" s="355"/>
      <c r="F108" s="388"/>
      <c r="G108" s="388"/>
      <c r="H108" s="355"/>
      <c r="I108" s="388"/>
      <c r="J108" s="390"/>
      <c r="K108" s="363"/>
      <c r="L108" s="476"/>
      <c r="M108" s="29"/>
    </row>
    <row r="109" spans="1:13" s="18" customFormat="1" ht="25.5" outlineLevel="1" x14ac:dyDescent="0.2">
      <c r="A109" s="467">
        <v>32</v>
      </c>
      <c r="B109" s="450" t="s">
        <v>95</v>
      </c>
      <c r="C109" s="409" t="s">
        <v>96</v>
      </c>
      <c r="D109" s="356" t="s">
        <v>97</v>
      </c>
      <c r="E109" s="355">
        <v>6.95</v>
      </c>
      <c r="F109" s="388">
        <v>68400</v>
      </c>
      <c r="G109" s="388">
        <f t="shared" ref="G109:G130" si="20">F109*E109</f>
        <v>475380</v>
      </c>
      <c r="H109" s="388">
        <v>0</v>
      </c>
      <c r="I109" s="388">
        <f t="shared" ref="I109:I110" si="21">H109*E109</f>
        <v>0</v>
      </c>
      <c r="J109" s="390">
        <f t="shared" ref="J109:J130" si="22">G109+I109</f>
        <v>475380</v>
      </c>
      <c r="K109" s="363" t="s">
        <v>508</v>
      </c>
      <c r="L109" s="476">
        <v>6.95</v>
      </c>
      <c r="M109" s="29"/>
    </row>
    <row r="110" spans="1:13" s="18" customFormat="1" ht="25.5" outlineLevel="1" x14ac:dyDescent="0.2">
      <c r="A110" s="467">
        <v>33</v>
      </c>
      <c r="B110" s="450" t="s">
        <v>98</v>
      </c>
      <c r="C110" s="409" t="s">
        <v>99</v>
      </c>
      <c r="D110" s="356" t="s">
        <v>97</v>
      </c>
      <c r="E110" s="355">
        <v>0.34</v>
      </c>
      <c r="F110" s="388">
        <v>69940</v>
      </c>
      <c r="G110" s="388">
        <f t="shared" si="20"/>
        <v>23779.600000000002</v>
      </c>
      <c r="H110" s="388">
        <v>0</v>
      </c>
      <c r="I110" s="388">
        <f t="shared" si="21"/>
        <v>0</v>
      </c>
      <c r="J110" s="390">
        <f t="shared" si="22"/>
        <v>23779.600000000002</v>
      </c>
      <c r="K110" s="363" t="s">
        <v>508</v>
      </c>
      <c r="L110" s="476">
        <v>0.34</v>
      </c>
      <c r="M110" s="29"/>
    </row>
    <row r="111" spans="1:13" s="18" customFormat="1" ht="12.75" hidden="1" outlineLevel="1" x14ac:dyDescent="0.2">
      <c r="A111" s="467"/>
      <c r="B111" s="450"/>
      <c r="C111" s="408" t="s">
        <v>100</v>
      </c>
      <c r="D111" s="356"/>
      <c r="E111" s="355"/>
      <c r="F111" s="388"/>
      <c r="G111" s="388"/>
      <c r="H111" s="388"/>
      <c r="I111" s="388"/>
      <c r="J111" s="390"/>
      <c r="K111" s="363"/>
      <c r="L111" s="476"/>
      <c r="M111" s="29"/>
    </row>
    <row r="112" spans="1:13" s="18" customFormat="1" ht="12.75" hidden="1" outlineLevel="1" x14ac:dyDescent="0.2">
      <c r="A112" s="467" t="s">
        <v>322</v>
      </c>
      <c r="B112" s="450" t="s">
        <v>322</v>
      </c>
      <c r="C112" s="409" t="s">
        <v>102</v>
      </c>
      <c r="D112" s="356" t="s">
        <v>31</v>
      </c>
      <c r="E112" s="355"/>
      <c r="F112" s="388">
        <v>2400</v>
      </c>
      <c r="G112" s="388">
        <f t="shared" si="20"/>
        <v>0</v>
      </c>
      <c r="H112" s="388">
        <v>956</v>
      </c>
      <c r="I112" s="388">
        <f t="shared" ref="I112:I130" si="23">H112*E112</f>
        <v>0</v>
      </c>
      <c r="J112" s="390">
        <f t="shared" si="22"/>
        <v>0</v>
      </c>
      <c r="K112" s="363"/>
      <c r="L112" s="476"/>
      <c r="M112" s="29"/>
    </row>
    <row r="113" spans="1:13" s="18" customFormat="1" ht="12.75" hidden="1" outlineLevel="1" x14ac:dyDescent="0.2">
      <c r="A113" s="467"/>
      <c r="B113" s="450"/>
      <c r="C113" s="408" t="s">
        <v>103</v>
      </c>
      <c r="D113" s="356"/>
      <c r="E113" s="355"/>
      <c r="F113" s="388"/>
      <c r="G113" s="388"/>
      <c r="H113" s="388"/>
      <c r="I113" s="388"/>
      <c r="J113" s="390"/>
      <c r="K113" s="363"/>
      <c r="L113" s="476"/>
      <c r="M113" s="29"/>
    </row>
    <row r="114" spans="1:13" s="18" customFormat="1" ht="12.75" hidden="1" outlineLevel="1" x14ac:dyDescent="0.2">
      <c r="A114" s="467" t="s">
        <v>323</v>
      </c>
      <c r="B114" s="450" t="s">
        <v>323</v>
      </c>
      <c r="C114" s="409" t="s">
        <v>105</v>
      </c>
      <c r="D114" s="356" t="s">
        <v>40</v>
      </c>
      <c r="E114" s="355"/>
      <c r="F114" s="388">
        <v>300</v>
      </c>
      <c r="G114" s="388">
        <f t="shared" si="20"/>
        <v>0</v>
      </c>
      <c r="H114" s="388">
        <v>0</v>
      </c>
      <c r="I114" s="388">
        <f t="shared" ref="I114" si="24">H114*E114</f>
        <v>0</v>
      </c>
      <c r="J114" s="390">
        <f t="shared" si="22"/>
        <v>0</v>
      </c>
      <c r="K114" s="363"/>
      <c r="L114" s="476"/>
      <c r="M114" s="29"/>
    </row>
    <row r="115" spans="1:13" s="18" customFormat="1" ht="12.75" hidden="1" outlineLevel="1" x14ac:dyDescent="0.2">
      <c r="A115" s="467" t="s">
        <v>324</v>
      </c>
      <c r="B115" s="450" t="s">
        <v>324</v>
      </c>
      <c r="C115" s="409" t="s">
        <v>107</v>
      </c>
      <c r="D115" s="356" t="s">
        <v>108</v>
      </c>
      <c r="E115" s="355"/>
      <c r="F115" s="388">
        <v>199039.2</v>
      </c>
      <c r="G115" s="388">
        <f t="shared" si="20"/>
        <v>0</v>
      </c>
      <c r="H115" s="388">
        <v>199703.52</v>
      </c>
      <c r="I115" s="388">
        <f t="shared" si="23"/>
        <v>0</v>
      </c>
      <c r="J115" s="390">
        <f t="shared" si="22"/>
        <v>0</v>
      </c>
      <c r="K115" s="363"/>
      <c r="L115" s="476"/>
      <c r="M115" s="29"/>
    </row>
    <row r="116" spans="1:13" hidden="1" outlineLevel="1" x14ac:dyDescent="0.3">
      <c r="A116" s="467"/>
      <c r="B116" s="450"/>
      <c r="C116" s="408" t="s">
        <v>109</v>
      </c>
      <c r="D116" s="356"/>
      <c r="E116" s="355"/>
      <c r="F116" s="388"/>
      <c r="G116" s="388"/>
      <c r="H116" s="388"/>
      <c r="I116" s="388"/>
      <c r="J116" s="390"/>
      <c r="K116" s="363"/>
      <c r="L116" s="477"/>
    </row>
    <row r="117" spans="1:13" ht="25.5" hidden="1" outlineLevel="1" x14ac:dyDescent="0.3">
      <c r="A117" s="467" t="s">
        <v>325</v>
      </c>
      <c r="B117" s="450" t="s">
        <v>325</v>
      </c>
      <c r="C117" s="409" t="s">
        <v>111</v>
      </c>
      <c r="D117" s="356" t="s">
        <v>97</v>
      </c>
      <c r="E117" s="355"/>
      <c r="F117" s="388">
        <v>115000</v>
      </c>
      <c r="G117" s="388">
        <f t="shared" si="20"/>
        <v>0</v>
      </c>
      <c r="H117" s="388">
        <v>5000</v>
      </c>
      <c r="I117" s="388">
        <f t="shared" si="23"/>
        <v>0</v>
      </c>
      <c r="J117" s="390">
        <f t="shared" si="22"/>
        <v>0</v>
      </c>
      <c r="K117" s="363"/>
      <c r="L117" s="477"/>
    </row>
    <row r="118" spans="1:13" hidden="1" outlineLevel="1" x14ac:dyDescent="0.3">
      <c r="A118" s="467" t="s">
        <v>101</v>
      </c>
      <c r="B118" s="450" t="s">
        <v>101</v>
      </c>
      <c r="C118" s="409" t="s">
        <v>113</v>
      </c>
      <c r="D118" s="356" t="s">
        <v>114</v>
      </c>
      <c r="E118" s="355"/>
      <c r="F118" s="388">
        <v>196000</v>
      </c>
      <c r="G118" s="388">
        <f t="shared" si="20"/>
        <v>0</v>
      </c>
      <c r="H118" s="388">
        <v>150000</v>
      </c>
      <c r="I118" s="388">
        <f t="shared" si="23"/>
        <v>0</v>
      </c>
      <c r="J118" s="390">
        <f t="shared" si="22"/>
        <v>0</v>
      </c>
      <c r="K118" s="363"/>
      <c r="L118" s="477"/>
    </row>
    <row r="119" spans="1:13" outlineLevel="1" x14ac:dyDescent="0.3">
      <c r="A119" s="467">
        <v>34</v>
      </c>
      <c r="B119" s="450"/>
      <c r="C119" s="408" t="s">
        <v>115</v>
      </c>
      <c r="D119" s="356"/>
      <c r="E119" s="355"/>
      <c r="F119" s="388"/>
      <c r="G119" s="388"/>
      <c r="H119" s="388"/>
      <c r="I119" s="388"/>
      <c r="J119" s="390"/>
      <c r="K119" s="363"/>
      <c r="L119" s="477"/>
    </row>
    <row r="120" spans="1:13" ht="25.5" outlineLevel="1" x14ac:dyDescent="0.3">
      <c r="A120" s="467">
        <v>35</v>
      </c>
      <c r="B120" s="450" t="s">
        <v>104</v>
      </c>
      <c r="C120" s="409" t="s">
        <v>116</v>
      </c>
      <c r="D120" s="356" t="s">
        <v>31</v>
      </c>
      <c r="E120" s="355">
        <v>1250</v>
      </c>
      <c r="F120" s="388">
        <v>2237</v>
      </c>
      <c r="G120" s="388">
        <f t="shared" si="20"/>
        <v>2796250</v>
      </c>
      <c r="H120" s="388">
        <v>0</v>
      </c>
      <c r="I120" s="388">
        <f t="shared" si="23"/>
        <v>0</v>
      </c>
      <c r="J120" s="390">
        <f t="shared" si="22"/>
        <v>2796250</v>
      </c>
      <c r="K120" s="363" t="s">
        <v>508</v>
      </c>
      <c r="L120" s="477">
        <v>1250</v>
      </c>
    </row>
    <row r="121" spans="1:13" ht="25.5" hidden="1" outlineLevel="1" x14ac:dyDescent="0.3">
      <c r="A121" s="467" t="s">
        <v>106</v>
      </c>
      <c r="B121" s="450" t="s">
        <v>106</v>
      </c>
      <c r="C121" s="409" t="s">
        <v>117</v>
      </c>
      <c r="D121" s="356" t="s">
        <v>31</v>
      </c>
      <c r="E121" s="355"/>
      <c r="F121" s="388">
        <v>4500</v>
      </c>
      <c r="G121" s="388">
        <f t="shared" si="20"/>
        <v>0</v>
      </c>
      <c r="H121" s="388">
        <v>3500</v>
      </c>
      <c r="I121" s="388">
        <f t="shared" si="23"/>
        <v>0</v>
      </c>
      <c r="J121" s="390">
        <f t="shared" si="22"/>
        <v>0</v>
      </c>
      <c r="K121" s="363"/>
      <c r="L121" s="477"/>
    </row>
    <row r="122" spans="1:13" hidden="1" outlineLevel="1" x14ac:dyDescent="0.3">
      <c r="A122" s="467"/>
      <c r="B122" s="450"/>
      <c r="C122" s="408" t="s">
        <v>118</v>
      </c>
      <c r="D122" s="356"/>
      <c r="E122" s="355"/>
      <c r="F122" s="388"/>
      <c r="G122" s="388"/>
      <c r="H122" s="388"/>
      <c r="I122" s="388"/>
      <c r="J122" s="390"/>
      <c r="K122" s="363"/>
      <c r="L122" s="477"/>
    </row>
    <row r="123" spans="1:13" hidden="1" outlineLevel="1" x14ac:dyDescent="0.3">
      <c r="A123" s="467" t="s">
        <v>110</v>
      </c>
      <c r="B123" s="450" t="s">
        <v>110</v>
      </c>
      <c r="C123" s="409" t="s">
        <v>119</v>
      </c>
      <c r="D123" s="356" t="s">
        <v>21</v>
      </c>
      <c r="E123" s="355"/>
      <c r="F123" s="388">
        <v>24000</v>
      </c>
      <c r="G123" s="388">
        <f t="shared" si="20"/>
        <v>0</v>
      </c>
      <c r="H123" s="388">
        <v>7476</v>
      </c>
      <c r="I123" s="388">
        <f t="shared" si="23"/>
        <v>0</v>
      </c>
      <c r="J123" s="390">
        <f t="shared" si="22"/>
        <v>0</v>
      </c>
      <c r="K123" s="363"/>
      <c r="L123" s="477"/>
    </row>
    <row r="124" spans="1:13" hidden="1" outlineLevel="1" x14ac:dyDescent="0.3">
      <c r="A124" s="467" t="s">
        <v>112</v>
      </c>
      <c r="B124" s="450" t="s">
        <v>112</v>
      </c>
      <c r="C124" s="409" t="s">
        <v>120</v>
      </c>
      <c r="D124" s="356" t="s">
        <v>114</v>
      </c>
      <c r="E124" s="355"/>
      <c r="F124" s="388"/>
      <c r="G124" s="388">
        <f t="shared" si="20"/>
        <v>0</v>
      </c>
      <c r="H124" s="388">
        <v>93259.199999999997</v>
      </c>
      <c r="I124" s="388">
        <f t="shared" si="23"/>
        <v>0</v>
      </c>
      <c r="J124" s="390">
        <f t="shared" si="22"/>
        <v>0</v>
      </c>
      <c r="K124" s="363"/>
      <c r="L124" s="477"/>
    </row>
    <row r="125" spans="1:13" s="22" customFormat="1" x14ac:dyDescent="0.25">
      <c r="A125" s="487">
        <v>36</v>
      </c>
      <c r="B125" s="488">
        <v>4</v>
      </c>
      <c r="C125" s="370" t="s">
        <v>121</v>
      </c>
      <c r="D125" s="371"/>
      <c r="E125" s="372"/>
      <c r="F125" s="373"/>
      <c r="G125" s="374">
        <f>SUM(G126:G130)</f>
        <v>1214652.061311</v>
      </c>
      <c r="H125" s="371"/>
      <c r="I125" s="374">
        <f>SUM(I126:I130)</f>
        <v>0</v>
      </c>
      <c r="J125" s="374">
        <f>SUM(J126:J130)</f>
        <v>1214652.061311</v>
      </c>
      <c r="K125" s="399"/>
      <c r="L125" s="476"/>
    </row>
    <row r="126" spans="1:13" s="22" customFormat="1" ht="25.5" outlineLevel="1" x14ac:dyDescent="0.25">
      <c r="A126" s="467">
        <v>37</v>
      </c>
      <c r="B126" s="450" t="s">
        <v>122</v>
      </c>
      <c r="C126" s="409" t="s">
        <v>123</v>
      </c>
      <c r="D126" s="356" t="s">
        <v>97</v>
      </c>
      <c r="E126" s="355">
        <v>2.1800000000000002</v>
      </c>
      <c r="F126" s="388">
        <v>90375.46</v>
      </c>
      <c r="G126" s="388">
        <f t="shared" si="20"/>
        <v>197018.50280000002</v>
      </c>
      <c r="H126" s="388">
        <v>0</v>
      </c>
      <c r="I126" s="388">
        <f t="shared" si="23"/>
        <v>0</v>
      </c>
      <c r="J126" s="390">
        <f t="shared" si="22"/>
        <v>197018.50280000002</v>
      </c>
      <c r="K126" s="363" t="s">
        <v>508</v>
      </c>
      <c r="L126" s="477">
        <v>2.1800000000000002</v>
      </c>
    </row>
    <row r="127" spans="1:13" s="22" customFormat="1" ht="25.5" outlineLevel="1" x14ac:dyDescent="0.25">
      <c r="A127" s="467">
        <v>38</v>
      </c>
      <c r="B127" s="450" t="s">
        <v>124</v>
      </c>
      <c r="C127" s="409" t="s">
        <v>125</v>
      </c>
      <c r="D127" s="356" t="s">
        <v>31</v>
      </c>
      <c r="E127" s="355">
        <v>175.57</v>
      </c>
      <c r="F127" s="388">
        <v>1602.7122999999999</v>
      </c>
      <c r="G127" s="388">
        <f t="shared" si="20"/>
        <v>281388.19851099997</v>
      </c>
      <c r="H127" s="388">
        <v>0</v>
      </c>
      <c r="I127" s="388">
        <f t="shared" si="23"/>
        <v>0</v>
      </c>
      <c r="J127" s="390">
        <f t="shared" si="22"/>
        <v>281388.19851099997</v>
      </c>
      <c r="K127" s="363" t="s">
        <v>508</v>
      </c>
      <c r="L127" s="477">
        <v>175.57</v>
      </c>
    </row>
    <row r="128" spans="1:13" s="22" customFormat="1" hidden="1" outlineLevel="1" x14ac:dyDescent="0.25">
      <c r="A128" s="467" t="s">
        <v>126</v>
      </c>
      <c r="B128" s="450" t="s">
        <v>126</v>
      </c>
      <c r="C128" s="409" t="s">
        <v>127</v>
      </c>
      <c r="D128" s="356" t="s">
        <v>40</v>
      </c>
      <c r="E128" s="355"/>
      <c r="F128" s="388">
        <v>122160</v>
      </c>
      <c r="G128" s="388">
        <f t="shared" si="20"/>
        <v>0</v>
      </c>
      <c r="H128" s="388">
        <v>126021.07</v>
      </c>
      <c r="I128" s="388">
        <f t="shared" si="23"/>
        <v>0</v>
      </c>
      <c r="J128" s="390">
        <f t="shared" si="22"/>
        <v>0</v>
      </c>
      <c r="K128" s="363"/>
      <c r="L128" s="477"/>
    </row>
    <row r="129" spans="1:12" s="22" customFormat="1" hidden="1" outlineLevel="1" x14ac:dyDescent="0.25">
      <c r="A129" s="467" t="s">
        <v>128</v>
      </c>
      <c r="B129" s="450" t="s">
        <v>128</v>
      </c>
      <c r="C129" s="409" t="s">
        <v>129</v>
      </c>
      <c r="D129" s="356" t="s">
        <v>31</v>
      </c>
      <c r="E129" s="355"/>
      <c r="F129" s="388">
        <v>4236.49</v>
      </c>
      <c r="G129" s="388">
        <f t="shared" si="20"/>
        <v>0</v>
      </c>
      <c r="H129" s="388">
        <v>4243.58</v>
      </c>
      <c r="I129" s="388">
        <f t="shared" si="23"/>
        <v>0</v>
      </c>
      <c r="J129" s="390">
        <f t="shared" si="22"/>
        <v>0</v>
      </c>
      <c r="K129" s="363"/>
      <c r="L129" s="477"/>
    </row>
    <row r="130" spans="1:12" s="22" customFormat="1" ht="25.5" outlineLevel="1" x14ac:dyDescent="0.25">
      <c r="A130" s="469">
        <v>39</v>
      </c>
      <c r="B130" s="453" t="s">
        <v>130</v>
      </c>
      <c r="C130" s="411" t="s">
        <v>131</v>
      </c>
      <c r="D130" s="412" t="s">
        <v>132</v>
      </c>
      <c r="E130" s="413">
        <v>1</v>
      </c>
      <c r="F130" s="414">
        <v>736245.36</v>
      </c>
      <c r="G130" s="414">
        <f t="shared" si="20"/>
        <v>736245.36</v>
      </c>
      <c r="H130" s="414">
        <v>0</v>
      </c>
      <c r="I130" s="414">
        <f t="shared" si="23"/>
        <v>0</v>
      </c>
      <c r="J130" s="415">
        <f t="shared" si="22"/>
        <v>736245.36</v>
      </c>
      <c r="K130" s="363" t="s">
        <v>508</v>
      </c>
      <c r="L130" s="477">
        <v>1</v>
      </c>
    </row>
    <row r="131" spans="1:12" x14ac:dyDescent="0.3">
      <c r="A131" s="487">
        <v>40</v>
      </c>
      <c r="B131" s="488">
        <v>5</v>
      </c>
      <c r="C131" s="370" t="s">
        <v>133</v>
      </c>
      <c r="D131" s="371"/>
      <c r="E131" s="372"/>
      <c r="F131" s="373"/>
      <c r="G131" s="374">
        <f>SUM(G132:G217)</f>
        <v>1214600</v>
      </c>
      <c r="H131" s="371"/>
      <c r="I131" s="374">
        <f>SUM(I132:I217)</f>
        <v>916000</v>
      </c>
      <c r="J131" s="374">
        <f>SUM(J132:J217)</f>
        <v>2130600</v>
      </c>
      <c r="K131" s="399"/>
      <c r="L131" s="476"/>
    </row>
    <row r="132" spans="1:12" hidden="1" outlineLevel="1" x14ac:dyDescent="0.3">
      <c r="A132" s="467"/>
      <c r="B132" s="450"/>
      <c r="C132" s="408" t="s">
        <v>134</v>
      </c>
      <c r="D132" s="356"/>
      <c r="E132" s="355"/>
      <c r="F132" s="388"/>
      <c r="G132" s="388"/>
      <c r="H132" s="388"/>
      <c r="I132" s="388"/>
      <c r="J132" s="390"/>
      <c r="K132" s="363"/>
      <c r="L132" s="477"/>
    </row>
    <row r="133" spans="1:12" hidden="1" outlineLevel="1" x14ac:dyDescent="0.3">
      <c r="A133" s="468" t="s">
        <v>135</v>
      </c>
      <c r="B133" s="454" t="s">
        <v>135</v>
      </c>
      <c r="C133" s="417" t="s">
        <v>136</v>
      </c>
      <c r="D133" s="403" t="s">
        <v>31</v>
      </c>
      <c r="E133" s="404"/>
      <c r="F133" s="405">
        <v>1484.4</v>
      </c>
      <c r="G133" s="405">
        <f t="shared" ref="G133:G196" si="25">F133*E133</f>
        <v>0</v>
      </c>
      <c r="H133" s="388">
        <v>0</v>
      </c>
      <c r="I133" s="388">
        <f t="shared" ref="I133:I139" si="26">H133*E133</f>
        <v>0</v>
      </c>
      <c r="J133" s="406">
        <f t="shared" ref="J133:J196" si="27">G133+I133</f>
        <v>0</v>
      </c>
      <c r="K133" s="363"/>
      <c r="L133" s="477"/>
    </row>
    <row r="134" spans="1:12" s="22" customFormat="1" hidden="1" outlineLevel="1" x14ac:dyDescent="0.25">
      <c r="A134" s="468" t="s">
        <v>137</v>
      </c>
      <c r="B134" s="454" t="s">
        <v>137</v>
      </c>
      <c r="C134" s="417" t="s">
        <v>138</v>
      </c>
      <c r="D134" s="403" t="s">
        <v>114</v>
      </c>
      <c r="E134" s="404"/>
      <c r="F134" s="405">
        <v>57399.999999999993</v>
      </c>
      <c r="G134" s="405">
        <f t="shared" si="25"/>
        <v>0</v>
      </c>
      <c r="H134" s="388">
        <v>0</v>
      </c>
      <c r="I134" s="388">
        <f t="shared" si="26"/>
        <v>0</v>
      </c>
      <c r="J134" s="406">
        <f t="shared" si="27"/>
        <v>0</v>
      </c>
      <c r="K134" s="363"/>
      <c r="L134" s="477"/>
    </row>
    <row r="135" spans="1:12" hidden="1" outlineLevel="1" x14ac:dyDescent="0.3">
      <c r="A135" s="468" t="s">
        <v>139</v>
      </c>
      <c r="B135" s="454" t="s">
        <v>139</v>
      </c>
      <c r="C135" s="417" t="s">
        <v>140</v>
      </c>
      <c r="D135" s="403" t="s">
        <v>35</v>
      </c>
      <c r="E135" s="404"/>
      <c r="F135" s="405">
        <v>2031.6</v>
      </c>
      <c r="G135" s="405">
        <f t="shared" si="25"/>
        <v>0</v>
      </c>
      <c r="H135" s="388">
        <v>0</v>
      </c>
      <c r="I135" s="388">
        <f t="shared" si="26"/>
        <v>0</v>
      </c>
      <c r="J135" s="406">
        <f t="shared" si="27"/>
        <v>0</v>
      </c>
      <c r="K135" s="363"/>
      <c r="L135" s="477"/>
    </row>
    <row r="136" spans="1:12" hidden="1" outlineLevel="1" x14ac:dyDescent="0.3">
      <c r="A136" s="468" t="s">
        <v>141</v>
      </c>
      <c r="B136" s="454" t="s">
        <v>141</v>
      </c>
      <c r="C136" s="417" t="s">
        <v>142</v>
      </c>
      <c r="D136" s="403" t="s">
        <v>21</v>
      </c>
      <c r="E136" s="404"/>
      <c r="F136" s="405">
        <v>4730.8140000000003</v>
      </c>
      <c r="G136" s="405">
        <f t="shared" si="25"/>
        <v>0</v>
      </c>
      <c r="H136" s="388">
        <v>0</v>
      </c>
      <c r="I136" s="388">
        <f t="shared" si="26"/>
        <v>0</v>
      </c>
      <c r="J136" s="406">
        <f t="shared" si="27"/>
        <v>0</v>
      </c>
      <c r="K136" s="363"/>
      <c r="L136" s="477"/>
    </row>
    <row r="137" spans="1:12" hidden="1" outlineLevel="1" x14ac:dyDescent="0.3">
      <c r="A137" s="468" t="s">
        <v>143</v>
      </c>
      <c r="B137" s="454" t="s">
        <v>143</v>
      </c>
      <c r="C137" s="417" t="s">
        <v>144</v>
      </c>
      <c r="D137" s="403" t="s">
        <v>21</v>
      </c>
      <c r="E137" s="404"/>
      <c r="F137" s="405">
        <v>5256.46</v>
      </c>
      <c r="G137" s="405">
        <f t="shared" si="25"/>
        <v>0</v>
      </c>
      <c r="H137" s="388">
        <v>0</v>
      </c>
      <c r="I137" s="388">
        <f t="shared" si="26"/>
        <v>0</v>
      </c>
      <c r="J137" s="406">
        <f t="shared" si="27"/>
        <v>0</v>
      </c>
      <c r="K137" s="363"/>
      <c r="L137" s="477"/>
    </row>
    <row r="138" spans="1:12" hidden="1" outlineLevel="1" x14ac:dyDescent="0.3">
      <c r="A138" s="468" t="s">
        <v>145</v>
      </c>
      <c r="B138" s="454" t="s">
        <v>145</v>
      </c>
      <c r="C138" s="417" t="s">
        <v>146</v>
      </c>
      <c r="D138" s="403" t="s">
        <v>31</v>
      </c>
      <c r="E138" s="404"/>
      <c r="F138" s="405">
        <v>1039.08</v>
      </c>
      <c r="G138" s="405">
        <f t="shared" si="25"/>
        <v>0</v>
      </c>
      <c r="H138" s="388">
        <v>0</v>
      </c>
      <c r="I138" s="388">
        <f t="shared" si="26"/>
        <v>0</v>
      </c>
      <c r="J138" s="406">
        <f t="shared" si="27"/>
        <v>0</v>
      </c>
      <c r="K138" s="363"/>
      <c r="L138" s="477"/>
    </row>
    <row r="139" spans="1:12" s="22" customFormat="1" ht="25.5" hidden="1" outlineLevel="1" x14ac:dyDescent="0.25">
      <c r="A139" s="468" t="s">
        <v>147</v>
      </c>
      <c r="B139" s="454" t="s">
        <v>147</v>
      </c>
      <c r="C139" s="417" t="s">
        <v>148</v>
      </c>
      <c r="D139" s="403" t="s">
        <v>114</v>
      </c>
      <c r="E139" s="404"/>
      <c r="F139" s="405">
        <v>2538.41</v>
      </c>
      <c r="G139" s="405">
        <f t="shared" si="25"/>
        <v>0</v>
      </c>
      <c r="H139" s="388">
        <v>0</v>
      </c>
      <c r="I139" s="388">
        <f t="shared" si="26"/>
        <v>0</v>
      </c>
      <c r="J139" s="406">
        <f t="shared" si="27"/>
        <v>0</v>
      </c>
      <c r="K139" s="363"/>
      <c r="L139" s="477"/>
    </row>
    <row r="140" spans="1:12" s="23" customFormat="1" ht="25.5" hidden="1" outlineLevel="1" x14ac:dyDescent="0.3">
      <c r="A140" s="468"/>
      <c r="B140" s="454"/>
      <c r="C140" s="418" t="s">
        <v>149</v>
      </c>
      <c r="D140" s="403"/>
      <c r="E140" s="404"/>
      <c r="F140" s="405"/>
      <c r="G140" s="405"/>
      <c r="H140" s="405"/>
      <c r="I140" s="405"/>
      <c r="J140" s="406"/>
      <c r="K140" s="363"/>
      <c r="L140" s="477"/>
    </row>
    <row r="141" spans="1:12" ht="25.5" hidden="1" outlineLevel="1" x14ac:dyDescent="0.3">
      <c r="A141" s="468" t="s">
        <v>150</v>
      </c>
      <c r="B141" s="454" t="s">
        <v>150</v>
      </c>
      <c r="C141" s="417" t="s">
        <v>151</v>
      </c>
      <c r="D141" s="403" t="s">
        <v>114</v>
      </c>
      <c r="E141" s="404"/>
      <c r="F141" s="405">
        <v>82000</v>
      </c>
      <c r="G141" s="405">
        <f t="shared" si="25"/>
        <v>0</v>
      </c>
      <c r="H141" s="405">
        <v>73503.44</v>
      </c>
      <c r="I141" s="405">
        <f t="shared" ref="I141:I206" si="28">H141*E141</f>
        <v>0</v>
      </c>
      <c r="J141" s="406">
        <f t="shared" si="27"/>
        <v>0</v>
      </c>
      <c r="K141" s="363"/>
      <c r="L141" s="477"/>
    </row>
    <row r="142" spans="1:12" ht="25.5" hidden="1" outlineLevel="1" x14ac:dyDescent="0.3">
      <c r="A142" s="468" t="s">
        <v>152</v>
      </c>
      <c r="B142" s="454" t="s">
        <v>152</v>
      </c>
      <c r="C142" s="417" t="s">
        <v>153</v>
      </c>
      <c r="D142" s="403" t="s">
        <v>154</v>
      </c>
      <c r="E142" s="404"/>
      <c r="F142" s="405">
        <v>48262.85</v>
      </c>
      <c r="G142" s="405">
        <f t="shared" si="25"/>
        <v>0</v>
      </c>
      <c r="H142" s="405">
        <v>8984.86</v>
      </c>
      <c r="I142" s="405">
        <f t="shared" si="28"/>
        <v>0</v>
      </c>
      <c r="J142" s="406">
        <f t="shared" si="27"/>
        <v>0</v>
      </c>
      <c r="K142" s="363"/>
      <c r="L142" s="477"/>
    </row>
    <row r="143" spans="1:12" ht="25.5" hidden="1" outlineLevel="1" x14ac:dyDescent="0.3">
      <c r="A143" s="468" t="s">
        <v>155</v>
      </c>
      <c r="B143" s="454" t="s">
        <v>155</v>
      </c>
      <c r="C143" s="417" t="s">
        <v>156</v>
      </c>
      <c r="D143" s="403" t="s">
        <v>21</v>
      </c>
      <c r="E143" s="404"/>
      <c r="F143" s="405">
        <v>10080</v>
      </c>
      <c r="G143" s="405">
        <f t="shared" si="25"/>
        <v>0</v>
      </c>
      <c r="H143" s="405">
        <v>22081.78</v>
      </c>
      <c r="I143" s="405">
        <f t="shared" si="28"/>
        <v>0</v>
      </c>
      <c r="J143" s="406">
        <f t="shared" si="27"/>
        <v>0</v>
      </c>
      <c r="K143" s="363"/>
      <c r="L143" s="477"/>
    </row>
    <row r="144" spans="1:12" hidden="1" outlineLevel="1" x14ac:dyDescent="0.3">
      <c r="A144" s="468" t="s">
        <v>157</v>
      </c>
      <c r="B144" s="454" t="s">
        <v>157</v>
      </c>
      <c r="C144" s="417" t="s">
        <v>158</v>
      </c>
      <c r="D144" s="403" t="s">
        <v>21</v>
      </c>
      <c r="E144" s="404"/>
      <c r="F144" s="405">
        <v>2741.94</v>
      </c>
      <c r="G144" s="405">
        <f t="shared" si="25"/>
        <v>0</v>
      </c>
      <c r="H144" s="405">
        <v>7158.87</v>
      </c>
      <c r="I144" s="405">
        <f t="shared" si="28"/>
        <v>0</v>
      </c>
      <c r="J144" s="406">
        <f t="shared" si="27"/>
        <v>0</v>
      </c>
      <c r="K144" s="363"/>
      <c r="L144" s="477"/>
    </row>
    <row r="145" spans="1:12" ht="25.5" hidden="1" outlineLevel="1" x14ac:dyDescent="0.3">
      <c r="A145" s="468" t="s">
        <v>159</v>
      </c>
      <c r="B145" s="454" t="s">
        <v>159</v>
      </c>
      <c r="C145" s="417" t="s">
        <v>160</v>
      </c>
      <c r="D145" s="403" t="s">
        <v>114</v>
      </c>
      <c r="E145" s="404"/>
      <c r="F145" s="405">
        <v>82000</v>
      </c>
      <c r="G145" s="405">
        <f t="shared" si="25"/>
        <v>0</v>
      </c>
      <c r="H145" s="405">
        <v>96488.52</v>
      </c>
      <c r="I145" s="405">
        <f t="shared" si="28"/>
        <v>0</v>
      </c>
      <c r="J145" s="406">
        <f t="shared" si="27"/>
        <v>0</v>
      </c>
      <c r="K145" s="363"/>
      <c r="L145" s="477"/>
    </row>
    <row r="146" spans="1:12" ht="25.5" hidden="1" outlineLevel="1" x14ac:dyDescent="0.3">
      <c r="A146" s="468" t="s">
        <v>161</v>
      </c>
      <c r="B146" s="454" t="s">
        <v>161</v>
      </c>
      <c r="C146" s="417" t="s">
        <v>162</v>
      </c>
      <c r="D146" s="403" t="s">
        <v>114</v>
      </c>
      <c r="E146" s="404"/>
      <c r="F146" s="405">
        <v>48263.05</v>
      </c>
      <c r="G146" s="405">
        <f t="shared" si="25"/>
        <v>0</v>
      </c>
      <c r="H146" s="388">
        <v>0</v>
      </c>
      <c r="I146" s="388">
        <f t="shared" si="28"/>
        <v>0</v>
      </c>
      <c r="J146" s="406">
        <f t="shared" si="27"/>
        <v>0</v>
      </c>
      <c r="K146" s="363" t="s">
        <v>508</v>
      </c>
      <c r="L146" s="477"/>
    </row>
    <row r="147" spans="1:12" ht="25.5" hidden="1" outlineLevel="1" x14ac:dyDescent="0.3">
      <c r="A147" s="468" t="s">
        <v>163</v>
      </c>
      <c r="B147" s="454" t="s">
        <v>163</v>
      </c>
      <c r="C147" s="417" t="s">
        <v>164</v>
      </c>
      <c r="D147" s="403" t="s">
        <v>31</v>
      </c>
      <c r="E147" s="404"/>
      <c r="F147" s="405">
        <v>364.8</v>
      </c>
      <c r="G147" s="405">
        <f t="shared" si="25"/>
        <v>0</v>
      </c>
      <c r="H147" s="405">
        <v>60.08</v>
      </c>
      <c r="I147" s="405">
        <f t="shared" si="28"/>
        <v>0</v>
      </c>
      <c r="J147" s="406">
        <f t="shared" si="27"/>
        <v>0</v>
      </c>
      <c r="K147" s="363"/>
      <c r="L147" s="477"/>
    </row>
    <row r="148" spans="1:12" hidden="1" outlineLevel="1" x14ac:dyDescent="0.3">
      <c r="A148" s="468" t="s">
        <v>165</v>
      </c>
      <c r="B148" s="454" t="s">
        <v>165</v>
      </c>
      <c r="C148" s="417" t="s">
        <v>166</v>
      </c>
      <c r="D148" s="403" t="s">
        <v>21</v>
      </c>
      <c r="E148" s="404"/>
      <c r="F148" s="405">
        <v>10113.790000000001</v>
      </c>
      <c r="G148" s="405">
        <f t="shared" si="25"/>
        <v>0</v>
      </c>
      <c r="H148" s="405">
        <v>2220</v>
      </c>
      <c r="I148" s="405">
        <f t="shared" si="28"/>
        <v>0</v>
      </c>
      <c r="J148" s="406">
        <f t="shared" si="27"/>
        <v>0</v>
      </c>
      <c r="K148" s="363"/>
      <c r="L148" s="477"/>
    </row>
    <row r="149" spans="1:12" s="22" customFormat="1" ht="38.25" hidden="1" outlineLevel="1" x14ac:dyDescent="0.25">
      <c r="A149" s="468" t="s">
        <v>167</v>
      </c>
      <c r="B149" s="454" t="s">
        <v>167</v>
      </c>
      <c r="C149" s="417" t="s">
        <v>168</v>
      </c>
      <c r="D149" s="403" t="s">
        <v>31</v>
      </c>
      <c r="E149" s="404"/>
      <c r="F149" s="405">
        <v>5438.16</v>
      </c>
      <c r="G149" s="405">
        <f t="shared" si="25"/>
        <v>0</v>
      </c>
      <c r="H149" s="405">
        <v>1199.9000000000001</v>
      </c>
      <c r="I149" s="405">
        <f t="shared" si="28"/>
        <v>0</v>
      </c>
      <c r="J149" s="406">
        <f t="shared" si="27"/>
        <v>0</v>
      </c>
      <c r="K149" s="363"/>
      <c r="L149" s="477"/>
    </row>
    <row r="150" spans="1:12" s="22" customFormat="1" ht="38.25" hidden="1" outlineLevel="1" x14ac:dyDescent="0.25">
      <c r="A150" s="468" t="s">
        <v>169</v>
      </c>
      <c r="B150" s="454" t="s">
        <v>169</v>
      </c>
      <c r="C150" s="417" t="s">
        <v>170</v>
      </c>
      <c r="D150" s="403" t="s">
        <v>31</v>
      </c>
      <c r="E150" s="404"/>
      <c r="F150" s="405">
        <v>9081.69</v>
      </c>
      <c r="G150" s="405">
        <f t="shared" si="25"/>
        <v>0</v>
      </c>
      <c r="H150" s="405">
        <v>215.29</v>
      </c>
      <c r="I150" s="405">
        <f t="shared" si="28"/>
        <v>0</v>
      </c>
      <c r="J150" s="406">
        <f t="shared" si="27"/>
        <v>0</v>
      </c>
      <c r="K150" s="363"/>
      <c r="L150" s="477"/>
    </row>
    <row r="151" spans="1:12" s="22" customFormat="1" hidden="1" outlineLevel="1" x14ac:dyDescent="0.25">
      <c r="A151" s="468" t="s">
        <v>171</v>
      </c>
      <c r="B151" s="454" t="s">
        <v>171</v>
      </c>
      <c r="C151" s="417" t="s">
        <v>172</v>
      </c>
      <c r="D151" s="403" t="s">
        <v>114</v>
      </c>
      <c r="E151" s="404"/>
      <c r="F151" s="405">
        <v>85674.21</v>
      </c>
      <c r="G151" s="405">
        <f t="shared" si="25"/>
        <v>0</v>
      </c>
      <c r="H151" s="405">
        <v>152938.10999999999</v>
      </c>
      <c r="I151" s="405">
        <f t="shared" si="28"/>
        <v>0</v>
      </c>
      <c r="J151" s="406">
        <f t="shared" si="27"/>
        <v>0</v>
      </c>
      <c r="K151" s="363"/>
      <c r="L151" s="477"/>
    </row>
    <row r="152" spans="1:12" s="22" customFormat="1" hidden="1" outlineLevel="1" x14ac:dyDescent="0.25">
      <c r="A152" s="468" t="s">
        <v>173</v>
      </c>
      <c r="B152" s="454" t="s">
        <v>173</v>
      </c>
      <c r="C152" s="417" t="s">
        <v>174</v>
      </c>
      <c r="D152" s="403" t="s">
        <v>114</v>
      </c>
      <c r="E152" s="404"/>
      <c r="F152" s="405">
        <v>102809.07</v>
      </c>
      <c r="G152" s="405">
        <f t="shared" si="25"/>
        <v>0</v>
      </c>
      <c r="H152" s="405">
        <v>1022.1</v>
      </c>
      <c r="I152" s="405">
        <f t="shared" si="28"/>
        <v>0</v>
      </c>
      <c r="J152" s="406">
        <f t="shared" si="27"/>
        <v>0</v>
      </c>
      <c r="K152" s="363"/>
      <c r="L152" s="477"/>
    </row>
    <row r="153" spans="1:12" s="22" customFormat="1" ht="25.5" hidden="1" outlineLevel="1" x14ac:dyDescent="0.25">
      <c r="A153" s="467" t="s">
        <v>175</v>
      </c>
      <c r="B153" s="450" t="s">
        <v>175</v>
      </c>
      <c r="C153" s="409" t="s">
        <v>176</v>
      </c>
      <c r="D153" s="356" t="s">
        <v>31</v>
      </c>
      <c r="E153" s="355"/>
      <c r="F153" s="388">
        <v>218.88</v>
      </c>
      <c r="G153" s="388">
        <f t="shared" si="25"/>
        <v>0</v>
      </c>
      <c r="H153" s="388">
        <v>36.32</v>
      </c>
      <c r="I153" s="388">
        <f t="shared" si="28"/>
        <v>0</v>
      </c>
      <c r="J153" s="390">
        <f t="shared" si="27"/>
        <v>0</v>
      </c>
      <c r="K153" s="363"/>
      <c r="L153" s="477"/>
    </row>
    <row r="154" spans="1:12" s="22" customFormat="1" ht="25.5" hidden="1" outlineLevel="1" x14ac:dyDescent="0.25">
      <c r="A154" s="467" t="s">
        <v>177</v>
      </c>
      <c r="B154" s="450" t="s">
        <v>177</v>
      </c>
      <c r="C154" s="409" t="s">
        <v>178</v>
      </c>
      <c r="D154" s="356" t="s">
        <v>31</v>
      </c>
      <c r="E154" s="355"/>
      <c r="F154" s="388">
        <v>218.88</v>
      </c>
      <c r="G154" s="388">
        <f t="shared" si="25"/>
        <v>0</v>
      </c>
      <c r="H154" s="388">
        <v>127.3</v>
      </c>
      <c r="I154" s="388">
        <f t="shared" si="28"/>
        <v>0</v>
      </c>
      <c r="J154" s="390">
        <f t="shared" si="27"/>
        <v>0</v>
      </c>
      <c r="K154" s="363"/>
      <c r="L154" s="477"/>
    </row>
    <row r="155" spans="1:12" s="22" customFormat="1" hidden="1" outlineLevel="1" x14ac:dyDescent="0.25">
      <c r="A155" s="467" t="s">
        <v>179</v>
      </c>
      <c r="B155" s="450" t="s">
        <v>179</v>
      </c>
      <c r="C155" s="409" t="s">
        <v>180</v>
      </c>
      <c r="D155" s="356" t="s">
        <v>21</v>
      </c>
      <c r="E155" s="355"/>
      <c r="F155" s="388">
        <v>10080</v>
      </c>
      <c r="G155" s="388">
        <f t="shared" si="25"/>
        <v>0</v>
      </c>
      <c r="H155" s="388">
        <v>24686</v>
      </c>
      <c r="I155" s="388">
        <f t="shared" si="28"/>
        <v>0</v>
      </c>
      <c r="J155" s="390">
        <f t="shared" si="27"/>
        <v>0</v>
      </c>
      <c r="K155" s="363"/>
      <c r="L155" s="477"/>
    </row>
    <row r="156" spans="1:12" s="22" customFormat="1" hidden="1" outlineLevel="1" x14ac:dyDescent="0.25">
      <c r="A156" s="467" t="s">
        <v>181</v>
      </c>
      <c r="B156" s="450" t="s">
        <v>181</v>
      </c>
      <c r="C156" s="409" t="s">
        <v>182</v>
      </c>
      <c r="D156" s="356" t="s">
        <v>31</v>
      </c>
      <c r="E156" s="355"/>
      <c r="F156" s="388">
        <v>294</v>
      </c>
      <c r="G156" s="388">
        <f t="shared" si="25"/>
        <v>0</v>
      </c>
      <c r="H156" s="388">
        <v>122</v>
      </c>
      <c r="I156" s="388">
        <f t="shared" si="28"/>
        <v>0</v>
      </c>
      <c r="J156" s="390">
        <f t="shared" si="27"/>
        <v>0</v>
      </c>
      <c r="K156" s="363"/>
      <c r="L156" s="477"/>
    </row>
    <row r="157" spans="1:12" s="22" customFormat="1" ht="25.5" hidden="1" outlineLevel="1" x14ac:dyDescent="0.25">
      <c r="A157" s="467" t="s">
        <v>183</v>
      </c>
      <c r="B157" s="450" t="s">
        <v>183</v>
      </c>
      <c r="C157" s="409" t="s">
        <v>184</v>
      </c>
      <c r="D157" s="356" t="s">
        <v>31</v>
      </c>
      <c r="E157" s="355"/>
      <c r="F157" s="388">
        <v>9081.69</v>
      </c>
      <c r="G157" s="388">
        <f t="shared" si="25"/>
        <v>0</v>
      </c>
      <c r="H157" s="388">
        <v>215.29</v>
      </c>
      <c r="I157" s="388">
        <f t="shared" si="28"/>
        <v>0</v>
      </c>
      <c r="J157" s="390">
        <f t="shared" si="27"/>
        <v>0</v>
      </c>
      <c r="K157" s="363"/>
      <c r="L157" s="477"/>
    </row>
    <row r="158" spans="1:12" s="22" customFormat="1" hidden="1" outlineLevel="1" x14ac:dyDescent="0.25">
      <c r="A158" s="467" t="s">
        <v>185</v>
      </c>
      <c r="B158" s="450" t="s">
        <v>185</v>
      </c>
      <c r="C158" s="409" t="s">
        <v>186</v>
      </c>
      <c r="D158" s="356" t="s">
        <v>40</v>
      </c>
      <c r="E158" s="355"/>
      <c r="F158" s="388">
        <v>351.54</v>
      </c>
      <c r="G158" s="388">
        <f t="shared" si="25"/>
        <v>0</v>
      </c>
      <c r="H158" s="388">
        <v>0</v>
      </c>
      <c r="I158" s="388">
        <f t="shared" si="28"/>
        <v>0</v>
      </c>
      <c r="J158" s="390">
        <f t="shared" si="27"/>
        <v>0</v>
      </c>
      <c r="K158" s="363"/>
      <c r="L158" s="477"/>
    </row>
    <row r="159" spans="1:12" s="22" customFormat="1" hidden="1" outlineLevel="1" x14ac:dyDescent="0.25">
      <c r="A159" s="467" t="s">
        <v>187</v>
      </c>
      <c r="B159" s="450" t="s">
        <v>187</v>
      </c>
      <c r="C159" s="409" t="s">
        <v>188</v>
      </c>
      <c r="D159" s="356" t="s">
        <v>40</v>
      </c>
      <c r="E159" s="355"/>
      <c r="F159" s="388">
        <v>299.48</v>
      </c>
      <c r="G159" s="388">
        <f t="shared" si="25"/>
        <v>0</v>
      </c>
      <c r="H159" s="388">
        <v>221.5</v>
      </c>
      <c r="I159" s="388">
        <f t="shared" si="28"/>
        <v>0</v>
      </c>
      <c r="J159" s="390">
        <f t="shared" si="27"/>
        <v>0</v>
      </c>
      <c r="K159" s="363"/>
      <c r="L159" s="477"/>
    </row>
    <row r="160" spans="1:12" s="22" customFormat="1" hidden="1" outlineLevel="1" x14ac:dyDescent="0.25">
      <c r="A160" s="467" t="s">
        <v>189</v>
      </c>
      <c r="B160" s="450" t="s">
        <v>189</v>
      </c>
      <c r="C160" s="409" t="s">
        <v>186</v>
      </c>
      <c r="D160" s="356" t="s">
        <v>40</v>
      </c>
      <c r="E160" s="355"/>
      <c r="F160" s="388">
        <v>351.54</v>
      </c>
      <c r="G160" s="388">
        <f t="shared" si="25"/>
        <v>0</v>
      </c>
      <c r="H160" s="388">
        <v>0</v>
      </c>
      <c r="I160" s="388">
        <f t="shared" si="28"/>
        <v>0</v>
      </c>
      <c r="J160" s="390">
        <f t="shared" si="27"/>
        <v>0</v>
      </c>
      <c r="K160" s="363"/>
      <c r="L160" s="477"/>
    </row>
    <row r="161" spans="1:13" s="22" customFormat="1" hidden="1" outlineLevel="1" x14ac:dyDescent="0.25">
      <c r="A161" s="467" t="s">
        <v>190</v>
      </c>
      <c r="B161" s="450" t="s">
        <v>190</v>
      </c>
      <c r="C161" s="409" t="s">
        <v>191</v>
      </c>
      <c r="D161" s="356" t="s">
        <v>40</v>
      </c>
      <c r="E161" s="355"/>
      <c r="F161" s="388">
        <v>299.49</v>
      </c>
      <c r="G161" s="388">
        <f t="shared" si="25"/>
        <v>0</v>
      </c>
      <c r="H161" s="388">
        <v>341.51</v>
      </c>
      <c r="I161" s="388">
        <f t="shared" si="28"/>
        <v>0</v>
      </c>
      <c r="J161" s="390">
        <f t="shared" si="27"/>
        <v>0</v>
      </c>
      <c r="K161" s="363"/>
      <c r="L161" s="477"/>
    </row>
    <row r="162" spans="1:13" s="22" customFormat="1" outlineLevel="1" x14ac:dyDescent="0.25">
      <c r="A162" s="467">
        <v>41</v>
      </c>
      <c r="B162" s="450"/>
      <c r="C162" s="408" t="s">
        <v>192</v>
      </c>
      <c r="D162" s="356"/>
      <c r="E162" s="355"/>
      <c r="F162" s="388"/>
      <c r="G162" s="388"/>
      <c r="H162" s="388"/>
      <c r="I162" s="388"/>
      <c r="J162" s="390"/>
      <c r="K162" s="363"/>
      <c r="L162" s="477"/>
    </row>
    <row r="163" spans="1:13" s="22" customFormat="1" ht="26.25" outlineLevel="1" thickBot="1" x14ac:dyDescent="0.3">
      <c r="A163" s="478">
        <v>42</v>
      </c>
      <c r="B163" s="458" t="s">
        <v>193</v>
      </c>
      <c r="C163" s="431" t="s">
        <v>194</v>
      </c>
      <c r="D163" s="432" t="s">
        <v>21</v>
      </c>
      <c r="E163" s="433">
        <v>100</v>
      </c>
      <c r="F163" s="434">
        <v>12146</v>
      </c>
      <c r="G163" s="434">
        <f t="shared" si="25"/>
        <v>1214600</v>
      </c>
      <c r="H163" s="434">
        <v>9160</v>
      </c>
      <c r="I163" s="434">
        <f t="shared" si="28"/>
        <v>916000</v>
      </c>
      <c r="J163" s="435">
        <f t="shared" si="27"/>
        <v>2130600</v>
      </c>
      <c r="K163" s="479"/>
      <c r="L163" s="480">
        <v>100</v>
      </c>
      <c r="M163" s="70">
        <f>J163+J130+J127+J120+J110+J109+J94+J92+J91+J89+J88+J87+J85+J84+J79+J77+J75+J73+J72+J71+J69+J68+J52+J51+J126</f>
        <v>15452683.061311001</v>
      </c>
    </row>
    <row r="164" spans="1:13" s="22" customFormat="1" hidden="1" outlineLevel="1" x14ac:dyDescent="0.25">
      <c r="A164" s="386" t="s">
        <v>195</v>
      </c>
      <c r="B164" s="450" t="s">
        <v>195</v>
      </c>
      <c r="C164" s="470" t="s">
        <v>196</v>
      </c>
      <c r="D164" s="471" t="s">
        <v>31</v>
      </c>
      <c r="E164" s="472"/>
      <c r="F164" s="397">
        <v>1008</v>
      </c>
      <c r="G164" s="397">
        <f t="shared" si="25"/>
        <v>0</v>
      </c>
      <c r="H164" s="397">
        <v>439.22</v>
      </c>
      <c r="I164" s="397">
        <f t="shared" si="28"/>
        <v>0</v>
      </c>
      <c r="J164" s="423">
        <f t="shared" si="27"/>
        <v>0</v>
      </c>
      <c r="K164" s="473"/>
      <c r="L164" s="474"/>
    </row>
    <row r="165" spans="1:13" s="22" customFormat="1" hidden="1" outlineLevel="1" x14ac:dyDescent="0.25">
      <c r="A165" s="386" t="s">
        <v>197</v>
      </c>
      <c r="B165" s="450" t="s">
        <v>197</v>
      </c>
      <c r="C165" s="409" t="s">
        <v>198</v>
      </c>
      <c r="D165" s="356" t="s">
        <v>31</v>
      </c>
      <c r="E165" s="355"/>
      <c r="F165" s="388">
        <v>240</v>
      </c>
      <c r="G165" s="388">
        <f t="shared" si="25"/>
        <v>0</v>
      </c>
      <c r="H165" s="388">
        <v>201.6</v>
      </c>
      <c r="I165" s="388">
        <f t="shared" si="28"/>
        <v>0</v>
      </c>
      <c r="J165" s="390">
        <f t="shared" si="27"/>
        <v>0</v>
      </c>
      <c r="K165" s="363"/>
      <c r="L165" s="361"/>
    </row>
    <row r="166" spans="1:13" s="22" customFormat="1" ht="25.5" hidden="1" outlineLevel="1" x14ac:dyDescent="0.25">
      <c r="A166" s="386" t="s">
        <v>199</v>
      </c>
      <c r="B166" s="450" t="s">
        <v>199</v>
      </c>
      <c r="C166" s="409" t="s">
        <v>200</v>
      </c>
      <c r="D166" s="356" t="s">
        <v>31</v>
      </c>
      <c r="E166" s="355"/>
      <c r="F166" s="388">
        <v>1199.94</v>
      </c>
      <c r="G166" s="388">
        <f t="shared" si="25"/>
        <v>0</v>
      </c>
      <c r="H166" s="388">
        <v>403.73</v>
      </c>
      <c r="I166" s="388">
        <f t="shared" si="28"/>
        <v>0</v>
      </c>
      <c r="J166" s="390">
        <f t="shared" si="27"/>
        <v>0</v>
      </c>
      <c r="K166" s="363"/>
      <c r="L166" s="361"/>
    </row>
    <row r="167" spans="1:13" s="22" customFormat="1" hidden="1" outlineLevel="1" x14ac:dyDescent="0.25">
      <c r="A167" s="386" t="s">
        <v>201</v>
      </c>
      <c r="B167" s="450" t="s">
        <v>201</v>
      </c>
      <c r="C167" s="409" t="s">
        <v>202</v>
      </c>
      <c r="D167" s="356" t="s">
        <v>35</v>
      </c>
      <c r="E167" s="355"/>
      <c r="F167" s="388">
        <v>1349.03</v>
      </c>
      <c r="G167" s="388">
        <f t="shared" si="25"/>
        <v>0</v>
      </c>
      <c r="H167" s="388">
        <v>63.6</v>
      </c>
      <c r="I167" s="388">
        <f t="shared" si="28"/>
        <v>0</v>
      </c>
      <c r="J167" s="390">
        <f t="shared" si="27"/>
        <v>0</v>
      </c>
      <c r="K167" s="363"/>
      <c r="L167" s="361"/>
    </row>
    <row r="168" spans="1:13" s="22" customFormat="1" ht="25.5" hidden="1" outlineLevel="1" x14ac:dyDescent="0.25">
      <c r="A168" s="386" t="s">
        <v>203</v>
      </c>
      <c r="B168" s="450" t="s">
        <v>203</v>
      </c>
      <c r="C168" s="409" t="s">
        <v>204</v>
      </c>
      <c r="D168" s="356" t="s">
        <v>35</v>
      </c>
      <c r="E168" s="355"/>
      <c r="F168" s="388">
        <v>1221.79</v>
      </c>
      <c r="G168" s="388">
        <f t="shared" si="25"/>
        <v>0</v>
      </c>
      <c r="H168" s="388">
        <v>0</v>
      </c>
      <c r="I168" s="388">
        <f t="shared" si="28"/>
        <v>0</v>
      </c>
      <c r="J168" s="390">
        <f t="shared" si="27"/>
        <v>0</v>
      </c>
      <c r="K168" s="363" t="s">
        <v>508</v>
      </c>
      <c r="L168" s="361"/>
    </row>
    <row r="169" spans="1:13" s="22" customFormat="1" hidden="1" outlineLevel="1" x14ac:dyDescent="0.25">
      <c r="A169" s="419"/>
      <c r="B169" s="455"/>
      <c r="C169" s="408" t="s">
        <v>205</v>
      </c>
      <c r="D169" s="356"/>
      <c r="E169" s="355"/>
      <c r="F169" s="388"/>
      <c r="G169" s="388"/>
      <c r="H169" s="388"/>
      <c r="I169" s="388"/>
      <c r="J169" s="390"/>
      <c r="K169" s="367"/>
      <c r="L169" s="420"/>
    </row>
    <row r="170" spans="1:13" s="22" customFormat="1" hidden="1" outlineLevel="1" x14ac:dyDescent="0.25">
      <c r="A170" s="446" t="s">
        <v>206</v>
      </c>
      <c r="B170" s="456" t="s">
        <v>206</v>
      </c>
      <c r="C170" s="422" t="s">
        <v>207</v>
      </c>
      <c r="D170" s="356" t="s">
        <v>208</v>
      </c>
      <c r="E170" s="355"/>
      <c r="F170" s="388">
        <v>5000</v>
      </c>
      <c r="G170" s="388">
        <f t="shared" si="25"/>
        <v>0</v>
      </c>
      <c r="H170" s="388">
        <v>0</v>
      </c>
      <c r="I170" s="388">
        <f t="shared" ref="I170:I171" si="29">H170*E170</f>
        <v>0</v>
      </c>
      <c r="J170" s="423">
        <f t="shared" si="27"/>
        <v>0</v>
      </c>
      <c r="K170" s="367"/>
      <c r="L170" s="420"/>
    </row>
    <row r="171" spans="1:13" s="22" customFormat="1" hidden="1" outlineLevel="1" x14ac:dyDescent="0.25">
      <c r="A171" s="446" t="s">
        <v>209</v>
      </c>
      <c r="B171" s="456" t="s">
        <v>209</v>
      </c>
      <c r="C171" s="422" t="s">
        <v>210</v>
      </c>
      <c r="D171" s="356" t="s">
        <v>21</v>
      </c>
      <c r="E171" s="355"/>
      <c r="F171" s="388">
        <v>14941.93</v>
      </c>
      <c r="G171" s="388">
        <f t="shared" si="25"/>
        <v>0</v>
      </c>
      <c r="H171" s="388">
        <v>0</v>
      </c>
      <c r="I171" s="388">
        <f t="shared" si="29"/>
        <v>0</v>
      </c>
      <c r="J171" s="423">
        <f t="shared" si="27"/>
        <v>0</v>
      </c>
      <c r="K171" s="367"/>
      <c r="L171" s="420"/>
    </row>
    <row r="172" spans="1:13" s="22" customFormat="1" ht="25.5" hidden="1" outlineLevel="1" x14ac:dyDescent="0.25">
      <c r="A172" s="447" t="s">
        <v>211</v>
      </c>
      <c r="B172" s="457" t="s">
        <v>211</v>
      </c>
      <c r="C172" s="425" t="s">
        <v>194</v>
      </c>
      <c r="D172" s="426" t="s">
        <v>21</v>
      </c>
      <c r="E172" s="427"/>
      <c r="F172" s="428">
        <v>12146</v>
      </c>
      <c r="G172" s="428">
        <f>F172*E172</f>
        <v>0</v>
      </c>
      <c r="H172" s="428">
        <v>9160</v>
      </c>
      <c r="I172" s="428">
        <f>H172*E172</f>
        <v>0</v>
      </c>
      <c r="J172" s="429">
        <f>G172+I172</f>
        <v>0</v>
      </c>
      <c r="K172" s="363"/>
      <c r="L172" s="361"/>
    </row>
    <row r="173" spans="1:13" s="22" customFormat="1" hidden="1" outlineLevel="1" x14ac:dyDescent="0.25">
      <c r="A173" s="416"/>
      <c r="B173" s="454"/>
      <c r="C173" s="418" t="s">
        <v>212</v>
      </c>
      <c r="D173" s="403"/>
      <c r="E173" s="404"/>
      <c r="F173" s="405"/>
      <c r="G173" s="405"/>
      <c r="H173" s="405"/>
      <c r="I173" s="405"/>
      <c r="J173" s="406"/>
      <c r="K173" s="367"/>
      <c r="L173" s="420"/>
    </row>
    <row r="174" spans="1:13" s="22" customFormat="1" hidden="1" outlineLevel="1" x14ac:dyDescent="0.25">
      <c r="A174" s="416" t="s">
        <v>213</v>
      </c>
      <c r="B174" s="454" t="s">
        <v>213</v>
      </c>
      <c r="C174" s="417" t="s">
        <v>210</v>
      </c>
      <c r="D174" s="403" t="s">
        <v>21</v>
      </c>
      <c r="E174" s="404"/>
      <c r="F174" s="405">
        <v>14941.93</v>
      </c>
      <c r="G174" s="405">
        <f t="shared" si="25"/>
        <v>0</v>
      </c>
      <c r="H174" s="388">
        <v>0</v>
      </c>
      <c r="I174" s="388">
        <f t="shared" ref="I174:I175" si="30">H174*E174</f>
        <v>0</v>
      </c>
      <c r="J174" s="406">
        <f t="shared" si="27"/>
        <v>0</v>
      </c>
      <c r="K174" s="367"/>
      <c r="L174" s="420"/>
    </row>
    <row r="175" spans="1:13" s="22" customFormat="1" hidden="1" outlineLevel="1" x14ac:dyDescent="0.25">
      <c r="A175" s="416" t="s">
        <v>214</v>
      </c>
      <c r="B175" s="454" t="s">
        <v>214</v>
      </c>
      <c r="C175" s="417" t="s">
        <v>215</v>
      </c>
      <c r="D175" s="403" t="s">
        <v>21</v>
      </c>
      <c r="E175" s="404"/>
      <c r="F175" s="405">
        <v>1438.5</v>
      </c>
      <c r="G175" s="405">
        <f t="shared" si="25"/>
        <v>0</v>
      </c>
      <c r="H175" s="388">
        <v>0</v>
      </c>
      <c r="I175" s="388">
        <f t="shared" si="30"/>
        <v>0</v>
      </c>
      <c r="J175" s="406">
        <f t="shared" si="27"/>
        <v>0</v>
      </c>
      <c r="K175" s="367"/>
      <c r="L175" s="420"/>
    </row>
    <row r="176" spans="1:13" s="22" customFormat="1" hidden="1" outlineLevel="1" x14ac:dyDescent="0.25">
      <c r="A176" s="416" t="s">
        <v>216</v>
      </c>
      <c r="B176" s="454" t="s">
        <v>216</v>
      </c>
      <c r="C176" s="417" t="s">
        <v>217</v>
      </c>
      <c r="D176" s="403" t="s">
        <v>21</v>
      </c>
      <c r="E176" s="404"/>
      <c r="F176" s="405">
        <v>13893.99</v>
      </c>
      <c r="G176" s="405">
        <f t="shared" si="25"/>
        <v>0</v>
      </c>
      <c r="H176" s="405">
        <v>19775.22</v>
      </c>
      <c r="I176" s="405">
        <f t="shared" si="28"/>
        <v>0</v>
      </c>
      <c r="J176" s="406">
        <f t="shared" si="27"/>
        <v>0</v>
      </c>
      <c r="K176" s="367"/>
      <c r="L176" s="420"/>
    </row>
    <row r="177" spans="1:12" s="22" customFormat="1" ht="25.5" hidden="1" outlineLevel="1" x14ac:dyDescent="0.25">
      <c r="A177" s="416"/>
      <c r="B177" s="454"/>
      <c r="C177" s="418" t="s">
        <v>218</v>
      </c>
      <c r="D177" s="403"/>
      <c r="E177" s="404"/>
      <c r="F177" s="405"/>
      <c r="G177" s="405"/>
      <c r="H177" s="405"/>
      <c r="I177" s="405"/>
      <c r="J177" s="406"/>
      <c r="K177" s="367"/>
      <c r="L177" s="420"/>
    </row>
    <row r="178" spans="1:12" s="22" customFormat="1" hidden="1" outlineLevel="1" x14ac:dyDescent="0.25">
      <c r="A178" s="416" t="s">
        <v>219</v>
      </c>
      <c r="B178" s="454" t="s">
        <v>219</v>
      </c>
      <c r="C178" s="417" t="s">
        <v>210</v>
      </c>
      <c r="D178" s="403" t="s">
        <v>21</v>
      </c>
      <c r="E178" s="404"/>
      <c r="F178" s="405">
        <v>14941.93</v>
      </c>
      <c r="G178" s="405">
        <f t="shared" si="25"/>
        <v>0</v>
      </c>
      <c r="H178" s="388">
        <v>0</v>
      </c>
      <c r="I178" s="388">
        <f t="shared" ref="I178:I179" si="31">H178*E178</f>
        <v>0</v>
      </c>
      <c r="J178" s="406">
        <f t="shared" si="27"/>
        <v>0</v>
      </c>
      <c r="K178" s="367"/>
      <c r="L178" s="420"/>
    </row>
    <row r="179" spans="1:12" s="22" customFormat="1" hidden="1" outlineLevel="1" x14ac:dyDescent="0.25">
      <c r="A179" s="416" t="s">
        <v>220</v>
      </c>
      <c r="B179" s="454" t="s">
        <v>220</v>
      </c>
      <c r="C179" s="417" t="s">
        <v>215</v>
      </c>
      <c r="D179" s="403" t="s">
        <v>21</v>
      </c>
      <c r="E179" s="404"/>
      <c r="F179" s="405">
        <v>1515.46</v>
      </c>
      <c r="G179" s="405">
        <f t="shared" si="25"/>
        <v>0</v>
      </c>
      <c r="H179" s="388">
        <v>0</v>
      </c>
      <c r="I179" s="388">
        <f t="shared" si="31"/>
        <v>0</v>
      </c>
      <c r="J179" s="406">
        <f t="shared" si="27"/>
        <v>0</v>
      </c>
      <c r="K179" s="367"/>
      <c r="L179" s="420"/>
    </row>
    <row r="180" spans="1:12" s="22" customFormat="1" hidden="1" outlineLevel="1" x14ac:dyDescent="0.25">
      <c r="A180" s="416" t="s">
        <v>221</v>
      </c>
      <c r="B180" s="454" t="s">
        <v>221</v>
      </c>
      <c r="C180" s="417" t="s">
        <v>222</v>
      </c>
      <c r="D180" s="403" t="s">
        <v>21</v>
      </c>
      <c r="E180" s="404"/>
      <c r="F180" s="405">
        <v>13197.92</v>
      </c>
      <c r="G180" s="405">
        <f t="shared" si="25"/>
        <v>0</v>
      </c>
      <c r="H180" s="405">
        <v>19386.73</v>
      </c>
      <c r="I180" s="405">
        <f t="shared" si="28"/>
        <v>0</v>
      </c>
      <c r="J180" s="406">
        <f t="shared" si="27"/>
        <v>0</v>
      </c>
      <c r="K180" s="367"/>
      <c r="L180" s="420"/>
    </row>
    <row r="181" spans="1:12" s="22" customFormat="1" hidden="1" outlineLevel="1" x14ac:dyDescent="0.25">
      <c r="A181" s="416"/>
      <c r="B181" s="454"/>
      <c r="C181" s="418" t="s">
        <v>223</v>
      </c>
      <c r="D181" s="403"/>
      <c r="E181" s="404"/>
      <c r="F181" s="405"/>
      <c r="G181" s="405"/>
      <c r="H181" s="405"/>
      <c r="I181" s="405"/>
      <c r="J181" s="406"/>
      <c r="K181" s="367"/>
      <c r="L181" s="420"/>
    </row>
    <row r="182" spans="1:12" s="22" customFormat="1" hidden="1" outlineLevel="1" x14ac:dyDescent="0.25">
      <c r="A182" s="416" t="s">
        <v>224</v>
      </c>
      <c r="B182" s="454" t="s">
        <v>224</v>
      </c>
      <c r="C182" s="417" t="s">
        <v>225</v>
      </c>
      <c r="D182" s="403" t="s">
        <v>21</v>
      </c>
      <c r="E182" s="404"/>
      <c r="F182" s="405">
        <v>18884.77</v>
      </c>
      <c r="G182" s="405">
        <f t="shared" si="25"/>
        <v>0</v>
      </c>
      <c r="H182" s="405">
        <v>20566.990000000002</v>
      </c>
      <c r="I182" s="405">
        <f t="shared" si="28"/>
        <v>0</v>
      </c>
      <c r="J182" s="406">
        <f t="shared" si="27"/>
        <v>0</v>
      </c>
      <c r="K182" s="367"/>
      <c r="L182" s="420"/>
    </row>
    <row r="183" spans="1:12" s="22" customFormat="1" ht="25.5" hidden="1" outlineLevel="1" x14ac:dyDescent="0.25">
      <c r="A183" s="416"/>
      <c r="B183" s="454"/>
      <c r="C183" s="418" t="s">
        <v>226</v>
      </c>
      <c r="D183" s="403"/>
      <c r="E183" s="404"/>
      <c r="F183" s="405"/>
      <c r="G183" s="405"/>
      <c r="H183" s="405"/>
      <c r="I183" s="405"/>
      <c r="J183" s="406"/>
      <c r="K183" s="367"/>
      <c r="L183" s="420"/>
    </row>
    <row r="184" spans="1:12" s="22" customFormat="1" hidden="1" outlineLevel="1" x14ac:dyDescent="0.25">
      <c r="A184" s="416" t="s">
        <v>227</v>
      </c>
      <c r="B184" s="454" t="s">
        <v>227</v>
      </c>
      <c r="C184" s="417" t="s">
        <v>228</v>
      </c>
      <c r="D184" s="403" t="s">
        <v>21</v>
      </c>
      <c r="E184" s="404"/>
      <c r="F184" s="405">
        <v>52459</v>
      </c>
      <c r="G184" s="405">
        <f t="shared" si="25"/>
        <v>0</v>
      </c>
      <c r="H184" s="388">
        <v>0</v>
      </c>
      <c r="I184" s="388">
        <f t="shared" ref="I184:I185" si="32">H184*E184</f>
        <v>0</v>
      </c>
      <c r="J184" s="406">
        <f t="shared" si="27"/>
        <v>0</v>
      </c>
      <c r="K184" s="367"/>
      <c r="L184" s="420"/>
    </row>
    <row r="185" spans="1:12" s="22" customFormat="1" hidden="1" outlineLevel="1" x14ac:dyDescent="0.25">
      <c r="A185" s="416" t="s">
        <v>326</v>
      </c>
      <c r="B185" s="454" t="s">
        <v>326</v>
      </c>
      <c r="C185" s="417" t="s">
        <v>230</v>
      </c>
      <c r="D185" s="403" t="s">
        <v>21</v>
      </c>
      <c r="E185" s="404"/>
      <c r="F185" s="405">
        <v>2132.4299999999998</v>
      </c>
      <c r="G185" s="405">
        <f t="shared" si="25"/>
        <v>0</v>
      </c>
      <c r="H185" s="388">
        <v>0</v>
      </c>
      <c r="I185" s="388">
        <f t="shared" si="32"/>
        <v>0</v>
      </c>
      <c r="J185" s="406">
        <f t="shared" si="27"/>
        <v>0</v>
      </c>
      <c r="K185" s="367"/>
      <c r="L185" s="420"/>
    </row>
    <row r="186" spans="1:12" s="22" customFormat="1" hidden="1" outlineLevel="1" x14ac:dyDescent="0.25">
      <c r="A186" s="416" t="s">
        <v>327</v>
      </c>
      <c r="B186" s="454" t="s">
        <v>327</v>
      </c>
      <c r="C186" s="417" t="s">
        <v>232</v>
      </c>
      <c r="D186" s="403" t="s">
        <v>21</v>
      </c>
      <c r="E186" s="404"/>
      <c r="F186" s="405">
        <v>12589.77</v>
      </c>
      <c r="G186" s="405">
        <f t="shared" si="25"/>
        <v>0</v>
      </c>
      <c r="H186" s="405">
        <v>10882.34</v>
      </c>
      <c r="I186" s="405">
        <f t="shared" si="28"/>
        <v>0</v>
      </c>
      <c r="J186" s="406">
        <f t="shared" si="27"/>
        <v>0</v>
      </c>
      <c r="K186" s="367"/>
      <c r="L186" s="420"/>
    </row>
    <row r="187" spans="1:12" s="22" customFormat="1" hidden="1" outlineLevel="1" x14ac:dyDescent="0.25">
      <c r="A187" s="416" t="s">
        <v>328</v>
      </c>
      <c r="B187" s="454" t="s">
        <v>328</v>
      </c>
      <c r="C187" s="417" t="s">
        <v>234</v>
      </c>
      <c r="D187" s="403" t="s">
        <v>21</v>
      </c>
      <c r="E187" s="404"/>
      <c r="F187" s="405">
        <v>45440.32</v>
      </c>
      <c r="G187" s="405">
        <f t="shared" si="25"/>
        <v>0</v>
      </c>
      <c r="H187" s="405">
        <v>56651.62</v>
      </c>
      <c r="I187" s="405">
        <f t="shared" si="28"/>
        <v>0</v>
      </c>
      <c r="J187" s="406">
        <f t="shared" si="27"/>
        <v>0</v>
      </c>
      <c r="K187" s="367"/>
      <c r="L187" s="420"/>
    </row>
    <row r="188" spans="1:12" s="22" customFormat="1" hidden="1" outlineLevel="1" x14ac:dyDescent="0.25">
      <c r="A188" s="416" t="s">
        <v>329</v>
      </c>
      <c r="B188" s="454" t="s">
        <v>329</v>
      </c>
      <c r="C188" s="417" t="s">
        <v>236</v>
      </c>
      <c r="D188" s="403" t="s">
        <v>21</v>
      </c>
      <c r="E188" s="404"/>
      <c r="F188" s="405">
        <v>52459</v>
      </c>
      <c r="G188" s="405">
        <f t="shared" si="25"/>
        <v>0</v>
      </c>
      <c r="H188" s="388">
        <v>0</v>
      </c>
      <c r="I188" s="388">
        <f t="shared" si="28"/>
        <v>0</v>
      </c>
      <c r="J188" s="406">
        <f t="shared" si="27"/>
        <v>0</v>
      </c>
      <c r="K188" s="367"/>
      <c r="L188" s="420"/>
    </row>
    <row r="189" spans="1:12" s="22" customFormat="1" hidden="1" outlineLevel="1" x14ac:dyDescent="0.25">
      <c r="A189" s="416" t="s">
        <v>330</v>
      </c>
      <c r="B189" s="454" t="s">
        <v>330</v>
      </c>
      <c r="C189" s="417" t="s">
        <v>232</v>
      </c>
      <c r="D189" s="403" t="s">
        <v>21</v>
      </c>
      <c r="E189" s="404"/>
      <c r="F189" s="405">
        <v>12736.89</v>
      </c>
      <c r="G189" s="405">
        <f t="shared" si="25"/>
        <v>0</v>
      </c>
      <c r="H189" s="405">
        <v>10978.78</v>
      </c>
      <c r="I189" s="405">
        <f t="shared" si="28"/>
        <v>0</v>
      </c>
      <c r="J189" s="406">
        <f t="shared" si="27"/>
        <v>0</v>
      </c>
      <c r="K189" s="367"/>
      <c r="L189" s="420"/>
    </row>
    <row r="190" spans="1:12" s="22" customFormat="1" hidden="1" outlineLevel="1" x14ac:dyDescent="0.25">
      <c r="A190" s="416" t="s">
        <v>331</v>
      </c>
      <c r="B190" s="454" t="s">
        <v>331</v>
      </c>
      <c r="C190" s="417" t="s">
        <v>239</v>
      </c>
      <c r="D190" s="403" t="s">
        <v>21</v>
      </c>
      <c r="E190" s="404"/>
      <c r="F190" s="405">
        <v>49656.43</v>
      </c>
      <c r="G190" s="405">
        <f t="shared" si="25"/>
        <v>0</v>
      </c>
      <c r="H190" s="405">
        <v>56272.3</v>
      </c>
      <c r="I190" s="405">
        <f t="shared" si="28"/>
        <v>0</v>
      </c>
      <c r="J190" s="406">
        <f t="shared" si="27"/>
        <v>0</v>
      </c>
      <c r="K190" s="367"/>
      <c r="L190" s="420"/>
    </row>
    <row r="191" spans="1:12" s="22" customFormat="1" hidden="1" outlineLevel="1" x14ac:dyDescent="0.25">
      <c r="A191" s="416" t="s">
        <v>229</v>
      </c>
      <c r="B191" s="454" t="s">
        <v>229</v>
      </c>
      <c r="C191" s="417" t="s">
        <v>241</v>
      </c>
      <c r="D191" s="403" t="s">
        <v>132</v>
      </c>
      <c r="E191" s="404"/>
      <c r="F191" s="405">
        <v>3616.24</v>
      </c>
      <c r="G191" s="405">
        <f t="shared" si="25"/>
        <v>0</v>
      </c>
      <c r="H191" s="405">
        <v>7454.24</v>
      </c>
      <c r="I191" s="405">
        <f t="shared" si="28"/>
        <v>0</v>
      </c>
      <c r="J191" s="406">
        <f t="shared" si="27"/>
        <v>0</v>
      </c>
      <c r="K191" s="367"/>
      <c r="L191" s="420"/>
    </row>
    <row r="192" spans="1:12" s="22" customFormat="1" hidden="1" outlineLevel="1" x14ac:dyDescent="0.25">
      <c r="A192" s="416" t="s">
        <v>332</v>
      </c>
      <c r="B192" s="454" t="s">
        <v>332</v>
      </c>
      <c r="C192" s="417" t="s">
        <v>243</v>
      </c>
      <c r="D192" s="403" t="s">
        <v>114</v>
      </c>
      <c r="E192" s="404"/>
      <c r="F192" s="405">
        <v>56255.34</v>
      </c>
      <c r="G192" s="405">
        <f t="shared" si="25"/>
        <v>0</v>
      </c>
      <c r="H192" s="405">
        <v>203332.81</v>
      </c>
      <c r="I192" s="405">
        <f t="shared" si="28"/>
        <v>0</v>
      </c>
      <c r="J192" s="406">
        <f t="shared" si="27"/>
        <v>0</v>
      </c>
      <c r="K192" s="367"/>
      <c r="L192" s="420"/>
    </row>
    <row r="193" spans="1:12" s="22" customFormat="1" hidden="1" outlineLevel="1" x14ac:dyDescent="0.25">
      <c r="A193" s="416"/>
      <c r="B193" s="454"/>
      <c r="C193" s="418" t="s">
        <v>244</v>
      </c>
      <c r="D193" s="403"/>
      <c r="E193" s="404"/>
      <c r="F193" s="405"/>
      <c r="G193" s="405"/>
      <c r="H193" s="405"/>
      <c r="I193" s="405"/>
      <c r="J193" s="406"/>
      <c r="K193" s="367"/>
      <c r="L193" s="420"/>
    </row>
    <row r="194" spans="1:12" s="22" customFormat="1" ht="25.5" hidden="1" outlineLevel="1" x14ac:dyDescent="0.25">
      <c r="A194" s="416" t="s">
        <v>231</v>
      </c>
      <c r="B194" s="454" t="s">
        <v>231</v>
      </c>
      <c r="C194" s="417" t="s">
        <v>245</v>
      </c>
      <c r="D194" s="403" t="s">
        <v>114</v>
      </c>
      <c r="E194" s="404"/>
      <c r="F194" s="405">
        <v>102809.07</v>
      </c>
      <c r="G194" s="405">
        <f t="shared" si="25"/>
        <v>0</v>
      </c>
      <c r="H194" s="405">
        <f>167726/1.565</f>
        <v>107173.16293929712</v>
      </c>
      <c r="I194" s="405">
        <f t="shared" si="28"/>
        <v>0</v>
      </c>
      <c r="J194" s="406">
        <f t="shared" si="27"/>
        <v>0</v>
      </c>
      <c r="K194" s="367"/>
      <c r="L194" s="420"/>
    </row>
    <row r="195" spans="1:12" s="22" customFormat="1" ht="25.5" hidden="1" outlineLevel="1" x14ac:dyDescent="0.25">
      <c r="A195" s="416" t="s">
        <v>233</v>
      </c>
      <c r="B195" s="454" t="s">
        <v>233</v>
      </c>
      <c r="C195" s="417" t="s">
        <v>247</v>
      </c>
      <c r="D195" s="403" t="s">
        <v>132</v>
      </c>
      <c r="E195" s="404"/>
      <c r="F195" s="405">
        <v>542</v>
      </c>
      <c r="G195" s="405">
        <f t="shared" si="25"/>
        <v>0</v>
      </c>
      <c r="H195" s="405">
        <v>993</v>
      </c>
      <c r="I195" s="405">
        <f t="shared" si="28"/>
        <v>0</v>
      </c>
      <c r="J195" s="406">
        <f t="shared" si="27"/>
        <v>0</v>
      </c>
      <c r="K195" s="367"/>
      <c r="L195" s="420"/>
    </row>
    <row r="196" spans="1:12" s="22" customFormat="1" ht="25.5" hidden="1" outlineLevel="1" x14ac:dyDescent="0.25">
      <c r="A196" s="416" t="s">
        <v>235</v>
      </c>
      <c r="B196" s="454" t="s">
        <v>235</v>
      </c>
      <c r="C196" s="417" t="s">
        <v>249</v>
      </c>
      <c r="D196" s="403" t="s">
        <v>114</v>
      </c>
      <c r="E196" s="404"/>
      <c r="F196" s="405">
        <v>85764</v>
      </c>
      <c r="G196" s="405">
        <f t="shared" si="25"/>
        <v>0</v>
      </c>
      <c r="H196" s="388">
        <v>0</v>
      </c>
      <c r="I196" s="388">
        <f t="shared" si="28"/>
        <v>0</v>
      </c>
      <c r="J196" s="406">
        <f t="shared" si="27"/>
        <v>0</v>
      </c>
      <c r="K196" s="363" t="s">
        <v>508</v>
      </c>
      <c r="L196" s="420"/>
    </row>
    <row r="197" spans="1:12" s="22" customFormat="1" hidden="1" outlineLevel="1" x14ac:dyDescent="0.25">
      <c r="A197" s="416" t="s">
        <v>333</v>
      </c>
      <c r="B197" s="454" t="s">
        <v>333</v>
      </c>
      <c r="C197" s="417" t="s">
        <v>251</v>
      </c>
      <c r="D197" s="403" t="s">
        <v>31</v>
      </c>
      <c r="E197" s="404"/>
      <c r="F197" s="405">
        <v>1950</v>
      </c>
      <c r="G197" s="405">
        <f t="shared" ref="G197:G203" si="33">F197*E197</f>
        <v>0</v>
      </c>
      <c r="H197" s="405">
        <v>949</v>
      </c>
      <c r="I197" s="405">
        <f t="shared" si="28"/>
        <v>0</v>
      </c>
      <c r="J197" s="406">
        <f t="shared" ref="J197:J203" si="34">G197+I197</f>
        <v>0</v>
      </c>
      <c r="K197" s="367"/>
      <c r="L197" s="420"/>
    </row>
    <row r="198" spans="1:12" s="22" customFormat="1" hidden="1" outlineLevel="1" x14ac:dyDescent="0.25">
      <c r="A198" s="416" t="s">
        <v>237</v>
      </c>
      <c r="B198" s="454" t="s">
        <v>237</v>
      </c>
      <c r="C198" s="417" t="s">
        <v>253</v>
      </c>
      <c r="D198" s="403"/>
      <c r="E198" s="404"/>
      <c r="F198" s="405">
        <v>5302</v>
      </c>
      <c r="G198" s="405">
        <f t="shared" si="33"/>
        <v>0</v>
      </c>
      <c r="H198" s="405">
        <v>50</v>
      </c>
      <c r="I198" s="405">
        <f t="shared" si="28"/>
        <v>0</v>
      </c>
      <c r="J198" s="406">
        <f t="shared" si="34"/>
        <v>0</v>
      </c>
      <c r="K198" s="367"/>
      <c r="L198" s="420"/>
    </row>
    <row r="199" spans="1:12" s="22" customFormat="1" hidden="1" outlineLevel="1" x14ac:dyDescent="0.25">
      <c r="A199" s="416" t="s">
        <v>238</v>
      </c>
      <c r="B199" s="454" t="s">
        <v>238</v>
      </c>
      <c r="C199" s="417" t="s">
        <v>255</v>
      </c>
      <c r="D199" s="403" t="s">
        <v>40</v>
      </c>
      <c r="E199" s="404"/>
      <c r="F199" s="405">
        <v>1495</v>
      </c>
      <c r="G199" s="405">
        <f t="shared" si="33"/>
        <v>0</v>
      </c>
      <c r="H199" s="405">
        <v>1960</v>
      </c>
      <c r="I199" s="405">
        <f t="shared" si="28"/>
        <v>0</v>
      </c>
      <c r="J199" s="406">
        <f t="shared" si="34"/>
        <v>0</v>
      </c>
      <c r="K199" s="367"/>
      <c r="L199" s="420"/>
    </row>
    <row r="200" spans="1:12" s="22" customFormat="1" hidden="1" outlineLevel="1" x14ac:dyDescent="0.25">
      <c r="A200" s="386" t="s">
        <v>240</v>
      </c>
      <c r="B200" s="450" t="s">
        <v>240</v>
      </c>
      <c r="C200" s="409" t="s">
        <v>257</v>
      </c>
      <c r="D200" s="356" t="s">
        <v>258</v>
      </c>
      <c r="E200" s="389"/>
      <c r="F200" s="388">
        <v>144375</v>
      </c>
      <c r="G200" s="388">
        <f>F200*E200</f>
        <v>0</v>
      </c>
      <c r="H200" s="388">
        <v>305792.28000000003</v>
      </c>
      <c r="I200" s="388">
        <f>H200*E200</f>
        <v>0</v>
      </c>
      <c r="J200" s="390">
        <f>G200+I200</f>
        <v>0</v>
      </c>
      <c r="K200" s="367"/>
      <c r="L200" s="420"/>
    </row>
    <row r="201" spans="1:12" s="22" customFormat="1" hidden="1" outlineLevel="1" x14ac:dyDescent="0.25">
      <c r="A201" s="386" t="s">
        <v>242</v>
      </c>
      <c r="B201" s="450" t="s">
        <v>242</v>
      </c>
      <c r="C201" s="409" t="s">
        <v>260</v>
      </c>
      <c r="D201" s="356"/>
      <c r="E201" s="355"/>
      <c r="F201" s="388">
        <v>64500</v>
      </c>
      <c r="G201" s="388">
        <f t="shared" si="33"/>
        <v>0</v>
      </c>
      <c r="H201" s="388">
        <v>65140</v>
      </c>
      <c r="I201" s="388">
        <f t="shared" si="28"/>
        <v>0</v>
      </c>
      <c r="J201" s="390">
        <f t="shared" si="34"/>
        <v>0</v>
      </c>
      <c r="K201" s="367"/>
      <c r="L201" s="420"/>
    </row>
    <row r="202" spans="1:12" s="22" customFormat="1" ht="38.25" hidden="1" outlineLevel="1" x14ac:dyDescent="0.25">
      <c r="A202" s="386" t="s">
        <v>246</v>
      </c>
      <c r="B202" s="450" t="s">
        <v>246</v>
      </c>
      <c r="C202" s="409" t="s">
        <v>262</v>
      </c>
      <c r="D202" s="356" t="s">
        <v>21</v>
      </c>
      <c r="E202" s="355"/>
      <c r="F202" s="388">
        <v>8400</v>
      </c>
      <c r="G202" s="388">
        <f t="shared" si="33"/>
        <v>0</v>
      </c>
      <c r="H202" s="388">
        <f>88680/3.6</f>
        <v>24633.333333333332</v>
      </c>
      <c r="I202" s="388">
        <f t="shared" si="28"/>
        <v>0</v>
      </c>
      <c r="J202" s="390">
        <f t="shared" si="34"/>
        <v>0</v>
      </c>
      <c r="K202" s="367"/>
      <c r="L202" s="420"/>
    </row>
    <row r="203" spans="1:12" s="22" customFormat="1" ht="25.5" hidden="1" outlineLevel="1" x14ac:dyDescent="0.25">
      <c r="A203" s="386" t="s">
        <v>248</v>
      </c>
      <c r="B203" s="450" t="s">
        <v>248</v>
      </c>
      <c r="C203" s="409" t="s">
        <v>264</v>
      </c>
      <c r="D203" s="356" t="s">
        <v>31</v>
      </c>
      <c r="E203" s="355"/>
      <c r="F203" s="388">
        <v>7568</v>
      </c>
      <c r="G203" s="388">
        <f t="shared" si="33"/>
        <v>0</v>
      </c>
      <c r="H203" s="388">
        <v>135</v>
      </c>
      <c r="I203" s="388">
        <f t="shared" si="28"/>
        <v>0</v>
      </c>
      <c r="J203" s="390">
        <f t="shared" si="34"/>
        <v>0</v>
      </c>
      <c r="K203" s="367"/>
      <c r="L203" s="420"/>
    </row>
    <row r="204" spans="1:12" s="22" customFormat="1" hidden="1" outlineLevel="1" x14ac:dyDescent="0.25">
      <c r="A204" s="386"/>
      <c r="B204" s="450"/>
      <c r="C204" s="408" t="s">
        <v>265</v>
      </c>
      <c r="D204" s="356"/>
      <c r="E204" s="355"/>
      <c r="F204" s="388"/>
      <c r="G204" s="388"/>
      <c r="H204" s="388"/>
      <c r="I204" s="388"/>
      <c r="J204" s="390"/>
      <c r="K204" s="367"/>
      <c r="L204" s="420"/>
    </row>
    <row r="205" spans="1:12" s="22" customFormat="1" hidden="1" outlineLevel="1" x14ac:dyDescent="0.25">
      <c r="A205" s="386" t="s">
        <v>250</v>
      </c>
      <c r="B205" s="450" t="s">
        <v>250</v>
      </c>
      <c r="C205" s="409" t="s">
        <v>265</v>
      </c>
      <c r="D205" s="356" t="s">
        <v>132</v>
      </c>
      <c r="E205" s="355"/>
      <c r="F205" s="388">
        <v>15000</v>
      </c>
      <c r="G205" s="388">
        <f t="shared" ref="G205:G217" si="35">F205*E205</f>
        <v>0</v>
      </c>
      <c r="H205" s="388">
        <v>6600</v>
      </c>
      <c r="I205" s="388">
        <f t="shared" si="28"/>
        <v>0</v>
      </c>
      <c r="J205" s="390">
        <f t="shared" ref="J205:J217" si="36">G205+I205</f>
        <v>0</v>
      </c>
      <c r="K205" s="367"/>
      <c r="L205" s="420"/>
    </row>
    <row r="206" spans="1:12" s="22" customFormat="1" hidden="1" outlineLevel="1" x14ac:dyDescent="0.25">
      <c r="A206" s="386" t="s">
        <v>252</v>
      </c>
      <c r="B206" s="450" t="s">
        <v>252</v>
      </c>
      <c r="C206" s="409" t="s">
        <v>268</v>
      </c>
      <c r="D206" s="356" t="s">
        <v>31</v>
      </c>
      <c r="E206" s="355"/>
      <c r="F206" s="388">
        <v>780</v>
      </c>
      <c r="G206" s="388">
        <f t="shared" si="35"/>
        <v>0</v>
      </c>
      <c r="H206" s="388">
        <v>960</v>
      </c>
      <c r="I206" s="388">
        <f t="shared" si="28"/>
        <v>0</v>
      </c>
      <c r="J206" s="390">
        <f t="shared" si="36"/>
        <v>0</v>
      </c>
      <c r="K206" s="367"/>
      <c r="L206" s="420"/>
    </row>
    <row r="207" spans="1:12" s="22" customFormat="1" hidden="1" outlineLevel="1" x14ac:dyDescent="0.25">
      <c r="A207" s="386" t="s">
        <v>254</v>
      </c>
      <c r="B207" s="450" t="s">
        <v>254</v>
      </c>
      <c r="C207" s="409" t="s">
        <v>270</v>
      </c>
      <c r="D207" s="356" t="s">
        <v>21</v>
      </c>
      <c r="E207" s="355"/>
      <c r="F207" s="388">
        <v>6600</v>
      </c>
      <c r="G207" s="388">
        <f t="shared" si="35"/>
        <v>0</v>
      </c>
      <c r="H207" s="388">
        <v>18000</v>
      </c>
      <c r="I207" s="388">
        <f t="shared" ref="I207:I217" si="37">H207*E207</f>
        <v>0</v>
      </c>
      <c r="J207" s="390">
        <f t="shared" si="36"/>
        <v>0</v>
      </c>
      <c r="K207" s="367"/>
      <c r="L207" s="420"/>
    </row>
    <row r="208" spans="1:12" s="22" customFormat="1" hidden="1" outlineLevel="1" x14ac:dyDescent="0.25">
      <c r="A208" s="386" t="s">
        <v>256</v>
      </c>
      <c r="B208" s="450" t="s">
        <v>256</v>
      </c>
      <c r="C208" s="409" t="s">
        <v>272</v>
      </c>
      <c r="D208" s="356" t="s">
        <v>132</v>
      </c>
      <c r="E208" s="355"/>
      <c r="F208" s="388">
        <v>2760</v>
      </c>
      <c r="G208" s="388">
        <f t="shared" si="35"/>
        <v>0</v>
      </c>
      <c r="H208" s="388">
        <v>1200</v>
      </c>
      <c r="I208" s="388">
        <f t="shared" si="37"/>
        <v>0</v>
      </c>
      <c r="J208" s="390">
        <f t="shared" si="36"/>
        <v>0</v>
      </c>
      <c r="K208" s="367"/>
      <c r="L208" s="420"/>
    </row>
    <row r="209" spans="1:12" s="22" customFormat="1" hidden="1" outlineLevel="1" x14ac:dyDescent="0.25">
      <c r="A209" s="386" t="s">
        <v>259</v>
      </c>
      <c r="B209" s="450" t="s">
        <v>259</v>
      </c>
      <c r="C209" s="409" t="s">
        <v>273</v>
      </c>
      <c r="D209" s="356" t="s">
        <v>132</v>
      </c>
      <c r="E209" s="355"/>
      <c r="F209" s="388">
        <v>4200</v>
      </c>
      <c r="G209" s="388">
        <f t="shared" si="35"/>
        <v>0</v>
      </c>
      <c r="H209" s="388">
        <v>4200</v>
      </c>
      <c r="I209" s="388">
        <f t="shared" si="37"/>
        <v>0</v>
      </c>
      <c r="J209" s="390">
        <f t="shared" si="36"/>
        <v>0</v>
      </c>
      <c r="K209" s="367"/>
      <c r="L209" s="420"/>
    </row>
    <row r="210" spans="1:12" s="22" customFormat="1" hidden="1" outlineLevel="1" x14ac:dyDescent="0.25">
      <c r="A210" s="386" t="s">
        <v>261</v>
      </c>
      <c r="B210" s="450" t="s">
        <v>261</v>
      </c>
      <c r="C210" s="409" t="s">
        <v>274</v>
      </c>
      <c r="D210" s="356" t="s">
        <v>132</v>
      </c>
      <c r="E210" s="355"/>
      <c r="F210" s="388">
        <v>1020</v>
      </c>
      <c r="G210" s="388">
        <f t="shared" si="35"/>
        <v>0</v>
      </c>
      <c r="H210" s="388">
        <v>840</v>
      </c>
      <c r="I210" s="388">
        <f t="shared" si="37"/>
        <v>0</v>
      </c>
      <c r="J210" s="390">
        <f t="shared" si="36"/>
        <v>0</v>
      </c>
      <c r="K210" s="367"/>
      <c r="L210" s="420"/>
    </row>
    <row r="211" spans="1:12" s="22" customFormat="1" hidden="1" outlineLevel="1" x14ac:dyDescent="0.25">
      <c r="A211" s="386"/>
      <c r="B211" s="450"/>
      <c r="C211" s="408" t="s">
        <v>275</v>
      </c>
      <c r="D211" s="356"/>
      <c r="E211" s="355"/>
      <c r="F211" s="388"/>
      <c r="G211" s="388"/>
      <c r="H211" s="388"/>
      <c r="I211" s="388"/>
      <c r="J211" s="390"/>
      <c r="K211" s="367"/>
      <c r="L211" s="420"/>
    </row>
    <row r="212" spans="1:12" s="22" customFormat="1" hidden="1" outlineLevel="1" x14ac:dyDescent="0.25">
      <c r="A212" s="386" t="s">
        <v>263</v>
      </c>
      <c r="B212" s="450" t="s">
        <v>263</v>
      </c>
      <c r="C212" s="409" t="s">
        <v>275</v>
      </c>
      <c r="D212" s="356" t="s">
        <v>276</v>
      </c>
      <c r="E212" s="355"/>
      <c r="F212" s="388">
        <v>15000</v>
      </c>
      <c r="G212" s="388">
        <f t="shared" si="35"/>
        <v>0</v>
      </c>
      <c r="H212" s="388">
        <v>6600</v>
      </c>
      <c r="I212" s="388">
        <f t="shared" si="37"/>
        <v>0</v>
      </c>
      <c r="J212" s="390">
        <f t="shared" si="36"/>
        <v>0</v>
      </c>
      <c r="K212" s="367"/>
      <c r="L212" s="420"/>
    </row>
    <row r="213" spans="1:12" s="22" customFormat="1" hidden="1" outlineLevel="1" x14ac:dyDescent="0.25">
      <c r="A213" s="386" t="s">
        <v>266</v>
      </c>
      <c r="B213" s="450" t="s">
        <v>266</v>
      </c>
      <c r="C213" s="409" t="s">
        <v>268</v>
      </c>
      <c r="D213" s="356" t="s">
        <v>31</v>
      </c>
      <c r="E213" s="355"/>
      <c r="F213" s="388">
        <v>780</v>
      </c>
      <c r="G213" s="388">
        <f t="shared" si="35"/>
        <v>0</v>
      </c>
      <c r="H213" s="388">
        <v>960</v>
      </c>
      <c r="I213" s="388">
        <f t="shared" si="37"/>
        <v>0</v>
      </c>
      <c r="J213" s="390">
        <f t="shared" si="36"/>
        <v>0</v>
      </c>
      <c r="K213" s="367"/>
      <c r="L213" s="420"/>
    </row>
    <row r="214" spans="1:12" s="22" customFormat="1" hidden="1" outlineLevel="1" x14ac:dyDescent="0.25">
      <c r="A214" s="386"/>
      <c r="B214" s="450"/>
      <c r="C214" s="409" t="s">
        <v>277</v>
      </c>
      <c r="D214" s="356" t="s">
        <v>276</v>
      </c>
      <c r="E214" s="355"/>
      <c r="F214" s="388">
        <v>420</v>
      </c>
      <c r="G214" s="388">
        <f t="shared" si="35"/>
        <v>0</v>
      </c>
      <c r="H214" s="388">
        <v>444</v>
      </c>
      <c r="I214" s="388">
        <f t="shared" si="37"/>
        <v>0</v>
      </c>
      <c r="J214" s="390">
        <f t="shared" si="36"/>
        <v>0</v>
      </c>
      <c r="K214" s="367"/>
      <c r="L214" s="420"/>
    </row>
    <row r="215" spans="1:12" s="22" customFormat="1" hidden="1" outlineLevel="1" x14ac:dyDescent="0.25">
      <c r="A215" s="386" t="s">
        <v>267</v>
      </c>
      <c r="B215" s="450" t="s">
        <v>267</v>
      </c>
      <c r="C215" s="408" t="s">
        <v>275</v>
      </c>
      <c r="D215" s="356"/>
      <c r="E215" s="355"/>
      <c r="F215" s="388"/>
      <c r="G215" s="388"/>
      <c r="H215" s="388"/>
      <c r="I215" s="388"/>
      <c r="J215" s="390"/>
      <c r="K215" s="367"/>
      <c r="L215" s="420"/>
    </row>
    <row r="216" spans="1:12" s="22" customFormat="1" hidden="1" outlineLevel="1" x14ac:dyDescent="0.25">
      <c r="A216" s="386" t="s">
        <v>269</v>
      </c>
      <c r="B216" s="450" t="s">
        <v>269</v>
      </c>
      <c r="C216" s="409" t="s">
        <v>278</v>
      </c>
      <c r="D216" s="356" t="s">
        <v>31</v>
      </c>
      <c r="E216" s="355"/>
      <c r="F216" s="388">
        <v>4200</v>
      </c>
      <c r="G216" s="388">
        <f t="shared" si="35"/>
        <v>0</v>
      </c>
      <c r="H216" s="388">
        <v>6600</v>
      </c>
      <c r="I216" s="388">
        <f t="shared" si="37"/>
        <v>0</v>
      </c>
      <c r="J216" s="390">
        <f t="shared" si="36"/>
        <v>0</v>
      </c>
      <c r="K216" s="367"/>
      <c r="L216" s="420"/>
    </row>
    <row r="217" spans="1:12" s="22" customFormat="1" ht="17.25" hidden="1" outlineLevel="1" thickBot="1" x14ac:dyDescent="0.3">
      <c r="A217" s="430" t="s">
        <v>271</v>
      </c>
      <c r="B217" s="458" t="s">
        <v>271</v>
      </c>
      <c r="C217" s="431" t="s">
        <v>268</v>
      </c>
      <c r="D217" s="432" t="s">
        <v>31</v>
      </c>
      <c r="E217" s="433"/>
      <c r="F217" s="434">
        <v>780</v>
      </c>
      <c r="G217" s="434">
        <f t="shared" si="35"/>
        <v>0</v>
      </c>
      <c r="H217" s="434">
        <v>960</v>
      </c>
      <c r="I217" s="434">
        <f t="shared" si="37"/>
        <v>0</v>
      </c>
      <c r="J217" s="435">
        <f t="shared" si="36"/>
        <v>0</v>
      </c>
      <c r="K217" s="436"/>
      <c r="L217" s="420"/>
    </row>
    <row r="218" spans="1:12" s="22" customFormat="1" x14ac:dyDescent="0.25">
      <c r="B218" s="512" t="s">
        <v>365</v>
      </c>
      <c r="C218" s="512"/>
      <c r="D218" s="512"/>
      <c r="E218" s="512"/>
      <c r="F218" s="512"/>
      <c r="G218" s="512"/>
      <c r="H218" s="512"/>
      <c r="I218" s="512"/>
      <c r="J218" s="437">
        <f>J33+J97+J107+J125+J131</f>
        <v>15452683.061310999</v>
      </c>
      <c r="K218" s="438"/>
      <c r="L218" s="439"/>
    </row>
    <row r="219" spans="1:12" s="69" customFormat="1" x14ac:dyDescent="0.25">
      <c r="B219" s="573" t="s">
        <v>366</v>
      </c>
      <c r="C219" s="573"/>
      <c r="D219" s="573"/>
      <c r="E219" s="573"/>
      <c r="F219" s="573"/>
      <c r="G219" s="573"/>
      <c r="H219" s="573"/>
      <c r="I219" s="573"/>
      <c r="J219" s="481">
        <f>J218/120*20</f>
        <v>2575447.1768851667</v>
      </c>
      <c r="K219" s="482"/>
      <c r="L219" s="482"/>
    </row>
    <row r="220" spans="1:12" s="22" customForma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2" customForma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2" customFormat="1" x14ac:dyDescent="0.3">
      <c r="A222" s="17"/>
      <c r="B222" s="17"/>
      <c r="C222" s="17" t="s">
        <v>505</v>
      </c>
      <c r="D222" s="17"/>
      <c r="E222" s="17"/>
      <c r="F222" s="17"/>
      <c r="G222" s="463" t="s">
        <v>506</v>
      </c>
      <c r="H222" s="463"/>
      <c r="I222" s="463"/>
      <c r="J222" s="463"/>
      <c r="K222" s="17"/>
    </row>
    <row r="223" spans="1:12" x14ac:dyDescent="0.3">
      <c r="A223" s="17"/>
      <c r="B223" s="17"/>
      <c r="C223" s="564" t="s">
        <v>280</v>
      </c>
      <c r="D223" s="564"/>
      <c r="E223" s="358"/>
      <c r="F223" s="17"/>
      <c r="G223" s="25" t="s">
        <v>279</v>
      </c>
      <c r="H223" s="25"/>
      <c r="I223" s="463"/>
      <c r="J223" s="464"/>
      <c r="K223" s="17"/>
      <c r="L223" s="17"/>
    </row>
    <row r="224" spans="1:12" ht="18.75" customHeight="1" x14ac:dyDescent="0.3">
      <c r="A224" s="17"/>
      <c r="B224" s="17"/>
      <c r="C224" s="25" t="s">
        <v>282</v>
      </c>
      <c r="D224" s="25"/>
      <c r="E224" s="25"/>
      <c r="F224" s="17"/>
      <c r="G224" s="564" t="s">
        <v>281</v>
      </c>
      <c r="H224" s="564"/>
      <c r="I224" s="564"/>
      <c r="J224" s="564"/>
      <c r="K224" s="17"/>
      <c r="L224" s="17"/>
    </row>
    <row r="225" spans="1:13" ht="26.25" customHeight="1" x14ac:dyDescent="0.3">
      <c r="A225" s="17"/>
      <c r="B225" s="17"/>
      <c r="C225" s="27" t="s">
        <v>283</v>
      </c>
      <c r="D225" s="27"/>
      <c r="E225" s="27"/>
      <c r="F225" s="17"/>
      <c r="G225" s="566" t="s">
        <v>283</v>
      </c>
      <c r="H225" s="566"/>
      <c r="I225" s="566"/>
      <c r="J225" s="566"/>
      <c r="K225" s="17"/>
      <c r="L225" s="17"/>
    </row>
    <row r="226" spans="1:13" x14ac:dyDescent="0.3">
      <c r="A226" s="17"/>
      <c r="B226" s="17"/>
      <c r="C226" s="27"/>
      <c r="D226" s="27"/>
      <c r="E226" s="27"/>
      <c r="F226" s="17"/>
      <c r="G226" s="27"/>
      <c r="H226" s="27"/>
      <c r="I226" s="463"/>
      <c r="J226" s="463"/>
      <c r="K226" s="17"/>
      <c r="L226" s="24"/>
    </row>
    <row r="227" spans="1:13" s="19" customFormat="1" x14ac:dyDescent="0.3">
      <c r="A227" s="17"/>
      <c r="B227" s="17"/>
      <c r="C227" s="27"/>
      <c r="D227" s="27"/>
      <c r="E227" s="27"/>
      <c r="F227" s="17"/>
      <c r="G227" s="27"/>
      <c r="H227" s="27"/>
      <c r="I227" s="463"/>
      <c r="J227" s="463"/>
      <c r="K227" s="17"/>
      <c r="L227" s="17"/>
    </row>
    <row r="228" spans="1:13" ht="49.5" customHeight="1" x14ac:dyDescent="0.3">
      <c r="A228" s="17"/>
      <c r="B228" s="17"/>
      <c r="C228" s="565" t="s">
        <v>285</v>
      </c>
      <c r="D228" s="565"/>
      <c r="E228" s="354"/>
      <c r="F228" s="17"/>
      <c r="G228" s="565" t="s">
        <v>284</v>
      </c>
      <c r="H228" s="565"/>
      <c r="I228" s="565"/>
      <c r="J228" s="565"/>
      <c r="K228" s="17"/>
      <c r="L228" s="17"/>
    </row>
    <row r="229" spans="1:13" x14ac:dyDescent="0.3">
      <c r="A229" s="17"/>
      <c r="B229" s="17"/>
      <c r="C229" s="25" t="s">
        <v>286</v>
      </c>
      <c r="D229" s="25"/>
      <c r="E229" s="25"/>
      <c r="F229" s="17"/>
      <c r="G229" s="25" t="s">
        <v>286</v>
      </c>
      <c r="H229" s="26"/>
      <c r="I229" s="17"/>
      <c r="J229" s="17"/>
      <c r="K229" s="17"/>
      <c r="L229" s="17"/>
    </row>
    <row r="230" spans="1:13" s="22" customForma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3" x14ac:dyDescent="0.3">
      <c r="C231" s="514"/>
      <c r="D231" s="514"/>
      <c r="E231" s="440"/>
      <c r="G231" s="513"/>
      <c r="H231" s="513"/>
      <c r="J231" s="441"/>
    </row>
    <row r="232" spans="1:13" x14ac:dyDescent="0.3">
      <c r="C232" s="442"/>
      <c r="D232" s="442"/>
      <c r="E232" s="442"/>
      <c r="G232" s="438"/>
      <c r="H232" s="438"/>
      <c r="J232" s="441"/>
    </row>
    <row r="233" spans="1:13" x14ac:dyDescent="0.3">
      <c r="C233" s="443"/>
      <c r="D233" s="443"/>
      <c r="E233" s="443"/>
      <c r="G233" s="366"/>
      <c r="H233" s="366"/>
    </row>
    <row r="234" spans="1:13" x14ac:dyDescent="0.3">
      <c r="C234" s="443"/>
      <c r="D234" s="443"/>
      <c r="E234" s="443"/>
      <c r="G234" s="366"/>
      <c r="H234" s="366"/>
      <c r="M234" s="24"/>
    </row>
    <row r="235" spans="1:13" s="19" customFormat="1" x14ac:dyDescent="0.3">
      <c r="A235" s="23"/>
      <c r="B235" s="23"/>
      <c r="C235" s="443"/>
      <c r="D235" s="443"/>
      <c r="E235" s="443"/>
      <c r="F235" s="23"/>
      <c r="G235" s="366"/>
      <c r="H235" s="366"/>
      <c r="I235" s="23"/>
      <c r="J235" s="23"/>
      <c r="K235" s="23"/>
      <c r="L235" s="23"/>
      <c r="M235" s="17"/>
    </row>
    <row r="236" spans="1:13" x14ac:dyDescent="0.3">
      <c r="C236" s="502"/>
      <c r="D236" s="502"/>
      <c r="E236" s="444"/>
    </row>
    <row r="237" spans="1:13" x14ac:dyDescent="0.3">
      <c r="C237" s="442"/>
      <c r="D237" s="442"/>
      <c r="E237" s="442"/>
      <c r="G237" s="438"/>
      <c r="H237" s="438"/>
    </row>
    <row r="238" spans="1:13" x14ac:dyDescent="0.3">
      <c r="C238" s="442"/>
      <c r="D238" s="442"/>
      <c r="E238" s="442"/>
      <c r="G238" s="438"/>
      <c r="H238" s="438"/>
    </row>
    <row r="239" spans="1:13" x14ac:dyDescent="0.3">
      <c r="C239" s="442"/>
      <c r="D239" s="445"/>
    </row>
    <row r="244" spans="1:12" s="19" customForma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19" customForma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19" customForma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19" customForma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62" s="23" customFormat="1" x14ac:dyDescent="0.3"/>
  </sheetData>
  <autoFilter ref="B32:L219" xr:uid="{00000000-0001-0000-0000-000000000000}"/>
  <mergeCells count="44">
    <mergeCell ref="C236:D236"/>
    <mergeCell ref="C29:C30"/>
    <mergeCell ref="D29:D30"/>
    <mergeCell ref="E29:E30"/>
    <mergeCell ref="F29:G29"/>
    <mergeCell ref="L29:L30"/>
    <mergeCell ref="B218:I218"/>
    <mergeCell ref="B219:I219"/>
    <mergeCell ref="C231:D231"/>
    <mergeCell ref="G231:H231"/>
    <mergeCell ref="H29:I29"/>
    <mergeCell ref="J29:J30"/>
    <mergeCell ref="K29:K30"/>
    <mergeCell ref="A29:B29"/>
    <mergeCell ref="A8:B8"/>
    <mergeCell ref="A10:B10"/>
    <mergeCell ref="C10:D10"/>
    <mergeCell ref="A12:B12"/>
    <mergeCell ref="A14:B14"/>
    <mergeCell ref="C14:D14"/>
    <mergeCell ref="A16:B16"/>
    <mergeCell ref="J18:K18"/>
    <mergeCell ref="A26:K26"/>
    <mergeCell ref="A27:K27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9:K19"/>
    <mergeCell ref="J20:K20"/>
    <mergeCell ref="C223:D223"/>
    <mergeCell ref="C228:D228"/>
    <mergeCell ref="G224:J224"/>
    <mergeCell ref="G225:J225"/>
    <mergeCell ref="G228:J228"/>
  </mergeCells>
  <pageMargins left="0.23622047244094491" right="0.23622047244094491" top="0.74803149606299213" bottom="0.74803149606299213" header="0.31496062992125984" footer="0.31496062992125984"/>
  <pageSetup paperSize="9" scale="52" fitToHeight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579" t="s">
        <v>287</v>
      </c>
      <c r="F1" s="580"/>
    </row>
    <row r="2" spans="1:6" x14ac:dyDescent="0.25">
      <c r="A2" s="1"/>
      <c r="E2" s="580"/>
      <c r="F2" s="580"/>
    </row>
    <row r="3" spans="1:6" x14ac:dyDescent="0.25">
      <c r="A3" s="1"/>
      <c r="E3" s="580"/>
      <c r="F3" s="580"/>
    </row>
    <row r="4" spans="1:6" x14ac:dyDescent="0.25">
      <c r="A4" s="581"/>
      <c r="B4" s="581"/>
      <c r="C4" s="581"/>
      <c r="D4" s="581"/>
      <c r="E4" s="581"/>
      <c r="F4" s="581"/>
    </row>
    <row r="5" spans="1:6" x14ac:dyDescent="0.25">
      <c r="A5" s="582" t="s">
        <v>3</v>
      </c>
      <c r="B5" s="582"/>
      <c r="C5" s="582"/>
      <c r="D5" s="582"/>
      <c r="E5" s="582"/>
      <c r="F5" s="582"/>
    </row>
    <row r="6" spans="1:6" ht="15.75" x14ac:dyDescent="0.25">
      <c r="A6" s="583" t="s">
        <v>4</v>
      </c>
      <c r="B6" s="585" t="s">
        <v>288</v>
      </c>
      <c r="C6" s="587" t="s">
        <v>289</v>
      </c>
      <c r="D6" s="588"/>
      <c r="E6" s="587" t="s">
        <v>290</v>
      </c>
      <c r="F6" s="589" t="s">
        <v>291</v>
      </c>
    </row>
    <row r="7" spans="1:6" ht="15.75" x14ac:dyDescent="0.25">
      <c r="A7" s="584"/>
      <c r="B7" s="586"/>
      <c r="C7" s="2" t="s">
        <v>292</v>
      </c>
      <c r="D7" s="2" t="s">
        <v>293</v>
      </c>
      <c r="E7" s="588"/>
      <c r="F7" s="590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576" t="s">
        <v>294</v>
      </c>
      <c r="D14" s="576"/>
      <c r="E14" s="14">
        <f>ROUND(SUM(E12:E13),2)</f>
        <v>0</v>
      </c>
    </row>
    <row r="15" spans="1:6" x14ac:dyDescent="0.25">
      <c r="C15" s="12"/>
      <c r="D15" s="12" t="s">
        <v>295</v>
      </c>
      <c r="E15" s="14">
        <f>ROUND(E14*0.2,2)</f>
        <v>0</v>
      </c>
    </row>
    <row r="16" spans="1:6" x14ac:dyDescent="0.25">
      <c r="C16" s="576" t="s">
        <v>296</v>
      </c>
      <c r="D16" s="576"/>
      <c r="E16" s="15">
        <f>ROUND(E14*1.2,2)</f>
        <v>0</v>
      </c>
    </row>
    <row r="19" spans="2:6" ht="28.7" customHeight="1" x14ac:dyDescent="0.25">
      <c r="B19" s="577" t="s">
        <v>279</v>
      </c>
      <c r="C19" s="577"/>
      <c r="E19" s="577" t="s">
        <v>280</v>
      </c>
      <c r="F19" s="577"/>
    </row>
    <row r="20" spans="2:6" ht="30" x14ac:dyDescent="0.25">
      <c r="B20" s="9" t="s">
        <v>281</v>
      </c>
      <c r="C20" s="9"/>
      <c r="E20" s="9" t="s">
        <v>297</v>
      </c>
      <c r="F20" s="9"/>
    </row>
    <row r="21" spans="2:6" ht="30" x14ac:dyDescent="0.25">
      <c r="B21" s="10" t="s">
        <v>283</v>
      </c>
      <c r="C21" s="10"/>
      <c r="E21" s="10" t="s">
        <v>283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578" t="s">
        <v>284</v>
      </c>
      <c r="C24" s="578"/>
      <c r="E24" s="578" t="s">
        <v>298</v>
      </c>
      <c r="F24" s="578"/>
    </row>
    <row r="25" spans="2:6" x14ac:dyDescent="0.25">
      <c r="B25" s="9"/>
      <c r="C25" s="9"/>
      <c r="E25" s="9"/>
      <c r="F25" s="9"/>
    </row>
    <row r="26" spans="2:6" x14ac:dyDescent="0.25">
      <c r="B26" s="9" t="s">
        <v>286</v>
      </c>
      <c r="C26" s="9"/>
      <c r="E26" s="9" t="s">
        <v>286</v>
      </c>
      <c r="F26" s="9"/>
    </row>
    <row r="27" spans="2:6" x14ac:dyDescent="0.25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прил. к ДС №3</vt:lpstr>
      <vt:lpstr>кс-3№1</vt:lpstr>
      <vt:lpstr>КС-3 №1</vt:lpstr>
      <vt:lpstr>кс-2 №1</vt:lpstr>
      <vt:lpstr>Лист2</vt:lpstr>
      <vt:lpstr>'кс-2 №1'!Область_печати</vt:lpstr>
      <vt:lpstr>'КС-3 №1'!Область_печати</vt:lpstr>
      <vt:lpstr>'кс-3№1'!Область_печати</vt:lpstr>
      <vt:lpstr>'прил. к ДС №3'!Область_печати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Липатов Владислав</dc:creator>
  <cp:keywords/>
  <dc:description/>
  <cp:lastModifiedBy>Анастасия</cp:lastModifiedBy>
  <cp:revision/>
  <cp:lastPrinted>2024-04-24T08:15:02Z</cp:lastPrinted>
  <dcterms:created xsi:type="dcterms:W3CDTF">2023-06-20T12:39:30Z</dcterms:created>
  <dcterms:modified xsi:type="dcterms:W3CDTF">2024-06-25T13:45:40Z</dcterms:modified>
  <cp:category/>
  <cp:contentStatus/>
</cp:coreProperties>
</file>