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6г\март\"/>
    </mc:Choice>
  </mc:AlternateContent>
  <xr:revisionPtr revIDLastSave="0" documentId="13_ncr:1_{EAE4E321-1F10-4D3A-B2B9-1203B316887C}" xr6:coauthVersionLast="47" xr6:coauthVersionMax="47" xr10:uidLastSave="{00000000-0000-0000-0000-000000000000}"/>
  <bookViews>
    <workbookView xWindow="-120" yWindow="-120" windowWidth="29040" windowHeight="15720" firstSheet="2" activeTab="6" xr2:uid="{0EE1CD5F-3985-46BE-A4E5-3DFA8B41E30A}"/>
  </bookViews>
  <sheets>
    <sheet name="редакция для ДС № 4" sheetId="3" state="hidden" r:id="rId1"/>
    <sheet name="новая смета ДС3" sheetId="1" state="hidden" r:id="rId2"/>
    <sheet name="накопит по ДС № 4" sheetId="5" r:id="rId3"/>
    <sheet name="КС2№1" sheetId="2" r:id="rId4"/>
    <sheet name="КС2№2" sheetId="4" r:id="rId5"/>
    <sheet name="КС2№3" sheetId="7" r:id="rId6"/>
    <sheet name="КС2№4" sheetId="8" r:id="rId7"/>
  </sheets>
  <definedNames>
    <definedName name="_xlnm.Print_Area" localSheetId="5">КС2№3!$A$1:$F$41</definedName>
    <definedName name="_xlnm.Print_Area" localSheetId="6">КС2№4!$A$1:$L$45</definedName>
    <definedName name="_xlnm.Print_Area" localSheetId="2">'накопит по ДС № 4'!$A$1:$L$41</definedName>
    <definedName name="_xlnm.Print_Area" localSheetId="0">'редакция для ДС № 4'!$A$1:$E$54</definedName>
  </definedNames>
  <calcPr calcId="191029" iterateCount="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8" l="1"/>
  <c r="F27" i="8" s="1"/>
  <c r="J34" i="8"/>
  <c r="J33" i="8"/>
  <c r="J32" i="8"/>
  <c r="J31" i="8"/>
  <c r="J30" i="8"/>
  <c r="J29" i="8"/>
  <c r="J28" i="8"/>
  <c r="E27" i="8"/>
  <c r="D27" i="8"/>
  <c r="D37" i="8" s="1"/>
  <c r="D40" i="8" s="1"/>
  <c r="D38" i="8" s="1"/>
  <c r="C27" i="8"/>
  <c r="J27" i="8" s="1"/>
  <c r="J26" i="8"/>
  <c r="J25" i="8"/>
  <c r="J24" i="8"/>
  <c r="D23" i="8"/>
  <c r="C23" i="8"/>
  <c r="J23" i="8" s="1"/>
  <c r="J22" i="8"/>
  <c r="J21" i="8"/>
  <c r="O20" i="8"/>
  <c r="N20" i="8"/>
  <c r="P20" i="8" s="1"/>
  <c r="J20" i="8"/>
  <c r="J19" i="8"/>
  <c r="F18" i="8"/>
  <c r="J18" i="8" s="1"/>
  <c r="J17" i="8"/>
  <c r="J16" i="8"/>
  <c r="J15" i="8"/>
  <c r="J14" i="8"/>
  <c r="J13" i="8"/>
  <c r="J12" i="8"/>
  <c r="J11" i="8"/>
  <c r="J10" i="8"/>
  <c r="J9" i="8"/>
  <c r="G8" i="8"/>
  <c r="J8" i="8" s="1"/>
  <c r="J7" i="8"/>
  <c r="J6" i="8"/>
  <c r="G5" i="8"/>
  <c r="G37" i="8" s="1"/>
  <c r="E5" i="8"/>
  <c r="D5" i="8"/>
  <c r="C5" i="8"/>
  <c r="N19" i="8" s="1"/>
  <c r="G8" i="5"/>
  <c r="G5" i="5" s="1"/>
  <c r="G37" i="5" s="1"/>
  <c r="D5" i="7"/>
  <c r="D35" i="7"/>
  <c r="D27" i="7" s="1"/>
  <c r="C27" i="7"/>
  <c r="C23" i="7"/>
  <c r="D18" i="7"/>
  <c r="C5" i="7"/>
  <c r="F35" i="5"/>
  <c r="F18" i="5"/>
  <c r="E37" i="8" l="1"/>
  <c r="E39" i="8" s="1"/>
  <c r="E40" i="8" s="1"/>
  <c r="F5" i="8"/>
  <c r="J5" i="8" s="1"/>
  <c r="F37" i="8"/>
  <c r="G39" i="8"/>
  <c r="G40" i="8" s="1"/>
  <c r="P19" i="8"/>
  <c r="P18" i="8" s="1"/>
  <c r="N18" i="8"/>
  <c r="F39" i="8"/>
  <c r="F40" i="8" s="1"/>
  <c r="J35" i="8"/>
  <c r="C37" i="8"/>
  <c r="C40" i="8" s="1"/>
  <c r="G39" i="5"/>
  <c r="G40" i="5" s="1"/>
  <c r="C37" i="7"/>
  <c r="C40" i="7" s="1"/>
  <c r="D37" i="7"/>
  <c r="D39" i="7" s="1"/>
  <c r="D40" i="7" s="1"/>
  <c r="D27" i="5" l="1"/>
  <c r="E27" i="5"/>
  <c r="F27" i="5"/>
  <c r="C38" i="4"/>
  <c r="C37" i="4"/>
  <c r="P18" i="5"/>
  <c r="P20" i="5"/>
  <c r="P19" i="5"/>
  <c r="O20" i="5"/>
  <c r="N20" i="5"/>
  <c r="N18" i="5" s="1"/>
  <c r="N19" i="5"/>
  <c r="E5" i="5" l="1"/>
  <c r="E37" i="5" s="1"/>
  <c r="J35" i="5"/>
  <c r="J34" i="5"/>
  <c r="J33" i="5"/>
  <c r="J32" i="5"/>
  <c r="J31" i="5"/>
  <c r="J30" i="5"/>
  <c r="J29" i="5"/>
  <c r="J28" i="5"/>
  <c r="J26" i="5"/>
  <c r="J25" i="5"/>
  <c r="J24" i="5"/>
  <c r="D23" i="5"/>
  <c r="J23" i="5" s="1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6" i="5"/>
  <c r="D5" i="5"/>
  <c r="C27" i="5"/>
  <c r="C23" i="5"/>
  <c r="C5" i="5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5" i="1"/>
  <c r="J6" i="1"/>
  <c r="D27" i="1"/>
  <c r="D23" i="1"/>
  <c r="D5" i="1"/>
  <c r="D37" i="5" l="1"/>
  <c r="D40" i="5" s="1"/>
  <c r="D38" i="5" s="1"/>
  <c r="J27" i="5"/>
  <c r="E39" i="5"/>
  <c r="E40" i="5" s="1"/>
  <c r="C37" i="5"/>
  <c r="C40" i="5" s="1"/>
  <c r="C4" i="4" l="1"/>
  <c r="C53" i="3"/>
  <c r="C40" i="3"/>
  <c r="C50" i="3" s="1"/>
  <c r="C36" i="3"/>
  <c r="C18" i="3"/>
  <c r="C26" i="2"/>
  <c r="C22" i="2"/>
  <c r="C4" i="2"/>
  <c r="C5" i="1"/>
  <c r="C27" i="1"/>
  <c r="C23" i="1"/>
  <c r="C36" i="4" l="1"/>
  <c r="C37" i="1"/>
  <c r="C39" i="1" s="1"/>
  <c r="C38" i="1" s="1"/>
  <c r="C36" i="2"/>
  <c r="C38" i="2" s="1"/>
  <c r="C37" i="2" s="1"/>
  <c r="F5" i="5"/>
  <c r="J5" i="5" s="1"/>
  <c r="J7" i="5"/>
  <c r="F37" i="5" l="1"/>
  <c r="F39" i="5" l="1"/>
  <c r="F40" i="5" s="1"/>
</calcChain>
</file>

<file path=xl/sharedStrings.xml><?xml version="1.0" encoding="utf-8"?>
<sst xmlns="http://schemas.openxmlformats.org/spreadsheetml/2006/main" count="759" uniqueCount="114">
  <si>
    <t xml:space="preserve">ведомость разделения сметной стоимости по инвентарным номерам </t>
  </si>
  <si>
    <t>Модернизация и замена железнодорожного пути и стрелочных переводов  на территории АО "Коломенский завод".</t>
  </si>
  <si>
    <t>№ пп</t>
  </si>
  <si>
    <t>Наменование работ</t>
  </si>
  <si>
    <t>сумма по смете, без НДС</t>
  </si>
  <si>
    <t>наименование ОС</t>
  </si>
  <si>
    <t>инвентарный номер ОС</t>
  </si>
  <si>
    <t>Монтаж РШП, в т.ч.:</t>
  </si>
  <si>
    <t>пути железнодорожные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</si>
  <si>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</si>
  <si>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</si>
  <si>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</si>
  <si>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</si>
  <si>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</si>
  <si>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</si>
  <si>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</si>
  <si>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</si>
  <si>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</si>
  <si>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</si>
  <si>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</si>
  <si>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</si>
  <si>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</si>
  <si>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</si>
  <si>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</si>
  <si>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</si>
  <si>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Демонтажные работы СП, в т.ч.</t>
  </si>
  <si>
    <t>Стрелочные переводы</t>
  </si>
  <si>
    <t>2.1.</t>
  </si>
  <si>
    <t>2.2.</t>
  </si>
  <si>
    <t>2.3.</t>
  </si>
  <si>
    <t>Монтажные работы СП, в т.ч.</t>
  </si>
  <si>
    <t>3.1.</t>
  </si>
  <si>
    <t>Замена СП6 1/7,  левая</t>
  </si>
  <si>
    <t>3.2.</t>
  </si>
  <si>
    <t>Замена СП7 1/7,  левая</t>
  </si>
  <si>
    <t>3.3.</t>
  </si>
  <si>
    <t>Замена СП8 1/7,  левая</t>
  </si>
  <si>
    <t>3.4.</t>
  </si>
  <si>
    <t>Замена СП9 1/7,  левая</t>
  </si>
  <si>
    <t>3.5.</t>
  </si>
  <si>
    <t>Замена СП10 1/7,  левая</t>
  </si>
  <si>
    <t>3.6.</t>
  </si>
  <si>
    <t>Замена СП11 1/7,  левая</t>
  </si>
  <si>
    <t>3.7.</t>
  </si>
  <si>
    <t>Замена СП13 1/7,  левая</t>
  </si>
  <si>
    <t>3.8.</t>
  </si>
  <si>
    <t>Замена СП14 1/7,  правая</t>
  </si>
  <si>
    <t>проектно-изыскательские работы</t>
  </si>
  <si>
    <t>ИТОГО с НДС 20%</t>
  </si>
  <si>
    <t>монтаж РШП от СП14 до переезда №9 (тупик)</t>
  </si>
  <si>
    <t>Ж/д путь №15 (вагон-лаборатория)</t>
  </si>
  <si>
    <t>монтаж РШП от СП14 до цеха (путь №14)</t>
  </si>
  <si>
    <t>Ж/д путь №14 (ЛС весы)</t>
  </si>
  <si>
    <t>монтаж РШП от СП13 до цеха (путь №13)</t>
  </si>
  <si>
    <t>Ж/д путь № 13 (электростенд)</t>
  </si>
  <si>
    <t>монтаж РШП от СП12 до тупика (путь №12)</t>
  </si>
  <si>
    <t>Ж/д путь 12 (реостат ТЭП-70))</t>
  </si>
  <si>
    <t>монтаж РШП от СП 11 до СП12 (хвосты СП11)</t>
  </si>
  <si>
    <t>Ж/д путь 11 (ЛС электрифицированный)</t>
  </si>
  <si>
    <t>монтаж РШП от СП 11 до СП13 (хвосты СП11)</t>
  </si>
  <si>
    <t>монтаж РШП от СП 9 до СП11 (хвосты СП11)</t>
  </si>
  <si>
    <t>монтаж РШП от СП6 до СП9 (хвосты СП6)</t>
  </si>
  <si>
    <t>Ж/д путь №9 (ЛС правый сдаточный)</t>
  </si>
  <si>
    <t>монтаж РШП от СП6 до СП7 (хвосты СП6)</t>
  </si>
  <si>
    <t>Ж/д путь №6 (ЛС правая сборка)</t>
  </si>
  <si>
    <t>монтаж РШП от СП2 до СП6 (хвосты СП6)</t>
  </si>
  <si>
    <t>Жд путь №1</t>
  </si>
  <si>
    <t xml:space="preserve">монтаж РШП от СП7 до СП8 </t>
  </si>
  <si>
    <t>монтаж РШП от СП7 до цеха (путь 7)</t>
  </si>
  <si>
    <t>Ж/д путь №7 ( ЛС левая сборка)</t>
  </si>
  <si>
    <t>монтаж РШП от СП8 до цеха (путь 8)</t>
  </si>
  <si>
    <t>Ж/д путь №8 (средняя сборка)</t>
  </si>
  <si>
    <t>монтаж РШП от СП8 до цеха (путь 6)</t>
  </si>
  <si>
    <t>монтаж РШП от СП10 до цеха (путь 10)</t>
  </si>
  <si>
    <t>Ж/д путь №10 (ЛС левый сдаточный)</t>
  </si>
  <si>
    <t>монтаж РШП от СП10 до цеха (путь 9)</t>
  </si>
  <si>
    <t>Демонтаж СП б/н 1/6,  правая</t>
  </si>
  <si>
    <t>Демонтаж СП3 1/6,  правая</t>
  </si>
  <si>
    <t>Демонтаж СП15 1/9,  правая</t>
  </si>
  <si>
    <t>ПИР</t>
  </si>
  <si>
    <t>ИТОГО без НДС</t>
  </si>
  <si>
    <t>монтаж РШП от СП 9 до СП10 (путь 9)</t>
  </si>
  <si>
    <t>1.17.</t>
  </si>
  <si>
    <t>сумма по КС2 №1, без НДС</t>
  </si>
  <si>
    <t>НДС 20%</t>
  </si>
  <si>
    <t>ведомость разделения сметной стоимости по инвентарным номерам по КС2 №1 от 18.12.2025</t>
  </si>
  <si>
    <t>Приложение №3.2</t>
  </si>
  <si>
    <t>к Договору № 5-КЗ-КИКГС от 08.09.2025г.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</si>
  <si>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</si>
  <si>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</si>
  <si>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</si>
  <si>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</si>
  <si>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ООО "КиКГЕОСТРОЙ"</t>
  </si>
  <si>
    <t>производственной деятельности АО "Коломенский завод"</t>
  </si>
  <si>
    <t>______________ Ю.Ф. Кесслер</t>
  </si>
  <si>
    <t>______________ В.С. Степанкевич</t>
  </si>
  <si>
    <t>__ _______________ 2025г.</t>
  </si>
  <si>
    <t>Приложение №4 к Дополнительному соглашению № 4 от 23.12.2025г.</t>
  </si>
  <si>
    <t xml:space="preserve">Ведомость разделения сметной стоимости по инвентарным номерам </t>
  </si>
  <si>
    <t>Модернизация и замена железнодорожного пути и стрелочных переводов  на территории АО "Коломенский завод"</t>
  </si>
  <si>
    <t>НДС 22%</t>
  </si>
  <si>
    <t xml:space="preserve">ИТОГО с НДС </t>
  </si>
  <si>
    <t>остаток</t>
  </si>
  <si>
    <t>сумма по КС2 №2, без НДС</t>
  </si>
  <si>
    <t>по кс-2</t>
  </si>
  <si>
    <t>по смете</t>
  </si>
  <si>
    <t>ведомость разделения сметной стоимости по инвентарным номерам по КС2 №2 от 25.01.2026г.</t>
  </si>
  <si>
    <t>сумма по КС2 №3, без НДС</t>
  </si>
  <si>
    <t>сумма по КС2 №4, без НДС</t>
  </si>
  <si>
    <t>Генеральный директор ООО «КиКГЕОСТРОЙ»</t>
  </si>
  <si>
    <t>(Ю.Ф. Кесслер)</t>
  </si>
  <si>
    <t>[должность, подпись (инициалы, фамилия)]</t>
  </si>
  <si>
    <t>(В.С.Степанкевич)</t>
  </si>
  <si>
    <t>Директор по эксплуатации и безопасности производственной деятельности 
АО «Коломенский завод» (по доверенности №51/501 от 12.01.2026г.)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</si>
</sst>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/>
  </cellStyleXfs>
  <cellXfs count="12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wrapText="1"/>
    </xf>
    <xf numFmtId="43" fontId="0" fillId="0" borderId="0" xfId="0" applyNumberFormat="1"/>
    <xf numFmtId="4" fontId="6" fillId="0" borderId="0" xfId="0" applyNumberFormat="1" applyFont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43" fontId="7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2" borderId="1" xfId="0" applyFont="1" applyFill="1" applyBorder="1" applyAlignment="1">
      <alignment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wrapText="1"/>
    </xf>
    <xf numFmtId="0" fontId="8" fillId="0" borderId="0" xfId="0" applyFont="1"/>
    <xf numFmtId="0" fontId="8" fillId="0" borderId="0" xfId="0" applyFont="1" applyAlignment="1">
      <alignment horizontal="left"/>
    </xf>
    <xf numFmtId="49" fontId="8" fillId="0" borderId="0" xfId="0" applyNumberFormat="1" applyFont="1"/>
    <xf numFmtId="0" fontId="1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43" fontId="9" fillId="0" borderId="1" xfId="0" applyNumberFormat="1" applyFont="1" applyBorder="1"/>
    <xf numFmtId="0" fontId="9" fillId="0" borderId="1" xfId="0" applyFont="1" applyBorder="1"/>
    <xf numFmtId="0" fontId="10" fillId="0" borderId="0" xfId="0" applyFont="1"/>
    <xf numFmtId="164" fontId="0" fillId="0" borderId="0" xfId="0" applyNumberFormat="1"/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wrapText="1"/>
    </xf>
    <xf numFmtId="43" fontId="7" fillId="3" borderId="1" xfId="0" applyNumberFormat="1" applyFont="1" applyFill="1" applyBorder="1"/>
    <xf numFmtId="0" fontId="7" fillId="3" borderId="1" xfId="0" applyFont="1" applyFill="1" applyBorder="1"/>
    <xf numFmtId="43" fontId="0" fillId="0" borderId="1" xfId="0" applyNumberFormat="1" applyBorder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wrapText="1"/>
    </xf>
    <xf numFmtId="43" fontId="7" fillId="0" borderId="3" xfId="0" applyNumberFormat="1" applyFont="1" applyBorder="1"/>
    <xf numFmtId="0" fontId="7" fillId="0" borderId="3" xfId="0" applyFont="1" applyBorder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/>
    <xf numFmtId="0" fontId="11" fillId="2" borderId="1" xfId="0" applyFont="1" applyFill="1" applyBorder="1" applyAlignment="1">
      <alignment wrapText="1"/>
    </xf>
    <xf numFmtId="0" fontId="11" fillId="0" borderId="1" xfId="0" applyFont="1" applyBorder="1"/>
    <xf numFmtId="10" fontId="0" fillId="0" borderId="0" xfId="0" applyNumberFormat="1"/>
    <xf numFmtId="10" fontId="1" fillId="0" borderId="0" xfId="0" applyNumberFormat="1" applyFont="1"/>
    <xf numFmtId="10" fontId="2" fillId="0" borderId="0" xfId="0" applyNumberFormat="1" applyFont="1" applyAlignment="1">
      <alignment horizontal="center" vertical="center" wrapText="1"/>
    </xf>
    <xf numFmtId="10" fontId="10" fillId="0" borderId="0" xfId="0" applyNumberFormat="1" applyFont="1"/>
    <xf numFmtId="10" fontId="0" fillId="0" borderId="0" xfId="0" applyNumberForma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43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" fontId="0" fillId="0" borderId="0" xfId="0" applyNumberFormat="1"/>
    <xf numFmtId="0" fontId="11" fillId="0" borderId="1" xfId="0" applyFont="1" applyFill="1" applyBorder="1"/>
    <xf numFmtId="0" fontId="11" fillId="0" borderId="1" xfId="0" applyFont="1" applyFill="1" applyBorder="1" applyAlignment="1">
      <alignment wrapText="1"/>
    </xf>
    <xf numFmtId="0" fontId="12" fillId="0" borderId="0" xfId="0" applyFont="1" applyFill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4" fontId="11" fillId="0" borderId="2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vertical="center" wrapText="1"/>
    </xf>
    <xf numFmtId="43" fontId="14" fillId="4" borderId="1" xfId="0" applyNumberFormat="1" applyFont="1" applyFill="1" applyBorder="1" applyAlignment="1">
      <alignment vertical="center"/>
    </xf>
    <xf numFmtId="0" fontId="14" fillId="4" borderId="1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/>
    </xf>
    <xf numFmtId="0" fontId="14" fillId="0" borderId="3" xfId="0" applyFont="1" applyFill="1" applyBorder="1" applyAlignment="1">
      <alignment vertical="center" wrapText="1"/>
    </xf>
    <xf numFmtId="43" fontId="14" fillId="0" borderId="3" xfId="0" applyNumberFormat="1" applyFont="1" applyFill="1" applyBorder="1" applyAlignment="1">
      <alignment vertical="center"/>
    </xf>
    <xf numFmtId="0" fontId="14" fillId="0" borderId="3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 wrapText="1"/>
    </xf>
    <xf numFmtId="43" fontId="14" fillId="0" borderId="1" xfId="0" applyNumberFormat="1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3" fillId="0" borderId="0" xfId="0" applyFont="1" applyFill="1" applyAlignment="1">
      <alignment vertical="center" wrapText="1"/>
    </xf>
    <xf numFmtId="43" fontId="13" fillId="0" borderId="0" xfId="0" applyNumberFormat="1" applyFont="1" applyFill="1" applyAlignment="1">
      <alignment vertical="center"/>
    </xf>
    <xf numFmtId="43" fontId="11" fillId="0" borderId="1" xfId="1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wrapText="1"/>
    </xf>
    <xf numFmtId="43" fontId="14" fillId="0" borderId="1" xfId="0" applyNumberFormat="1" applyFont="1" applyBorder="1"/>
    <xf numFmtId="0" fontId="15" fillId="0" borderId="0" xfId="0" applyFont="1"/>
    <xf numFmtId="49" fontId="16" fillId="0" borderId="0" xfId="0" applyNumberFormat="1" applyFont="1" applyAlignment="1">
      <alignment horizontal="right"/>
    </xf>
    <xf numFmtId="0" fontId="16" fillId="0" borderId="0" xfId="0" applyFont="1"/>
    <xf numFmtId="0" fontId="16" fillId="0" borderId="0" xfId="0" applyFont="1" applyAlignment="1">
      <alignment vertical="top"/>
    </xf>
    <xf numFmtId="49" fontId="16" fillId="0" borderId="0" xfId="0" applyNumberFormat="1" applyFont="1" applyAlignment="1">
      <alignment horizontal="right" vertical="top"/>
    </xf>
    <xf numFmtId="4" fontId="16" fillId="0" borderId="0" xfId="0" applyNumberFormat="1" applyFont="1" applyAlignment="1">
      <alignment vertical="top"/>
    </xf>
    <xf numFmtId="4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 wrapText="1"/>
    </xf>
    <xf numFmtId="4" fontId="15" fillId="0" borderId="0" xfId="0" applyNumberFormat="1" applyFont="1"/>
    <xf numFmtId="4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/>
    <xf numFmtId="0" fontId="16" fillId="0" borderId="0" xfId="0" applyFont="1" applyAlignment="1">
      <alignment wrapText="1"/>
    </xf>
    <xf numFmtId="49" fontId="16" fillId="0" borderId="0" xfId="0" applyNumberFormat="1" applyFont="1" applyAlignment="1">
      <alignment vertical="top"/>
    </xf>
    <xf numFmtId="49" fontId="16" fillId="0" borderId="0" xfId="0" applyNumberFormat="1" applyFont="1" applyBorder="1" applyAlignment="1">
      <alignment wrapText="1"/>
    </xf>
    <xf numFmtId="0" fontId="8" fillId="0" borderId="0" xfId="0" applyFont="1" applyAlignment="1">
      <alignment horizontal="left"/>
    </xf>
    <xf numFmtId="49" fontId="17" fillId="0" borderId="0" xfId="0" applyNumberFormat="1" applyFont="1" applyBorder="1" applyAlignment="1">
      <alignment horizontal="center" vertical="top"/>
    </xf>
    <xf numFmtId="49" fontId="16" fillId="0" borderId="4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2" xr:uid="{25B8D310-F912-448F-8CDC-EB99601F3E3A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BB53F-2C6B-40A1-AFBC-8545628B24AF}">
  <sheetPr>
    <pageSetUpPr fitToPage="1"/>
  </sheetPr>
  <dimension ref="A1:F55"/>
  <sheetViews>
    <sheetView topLeftCell="A5" workbookViewId="0">
      <selection activeCell="C52" sqref="C52"/>
    </sheetView>
  </sheetViews>
  <sheetFormatPr defaultRowHeight="15" x14ac:dyDescent="0.25"/>
  <cols>
    <col min="1" max="1" width="8.85546875" style="2"/>
    <col min="2" max="2" width="35.28515625" bestFit="1" customWidth="1"/>
    <col min="3" max="3" width="16.5703125" customWidth="1"/>
    <col min="4" max="4" width="34.42578125" bestFit="1" customWidth="1"/>
    <col min="5" max="5" width="15.28515625" customWidth="1"/>
  </cols>
  <sheetData>
    <row r="1" spans="1:6" x14ac:dyDescent="0.25">
      <c r="D1" s="21" t="s">
        <v>97</v>
      </c>
    </row>
    <row r="2" spans="1:6" x14ac:dyDescent="0.25">
      <c r="D2" s="119" t="s">
        <v>87</v>
      </c>
      <c r="E2" s="119"/>
    </row>
    <row r="4" spans="1:6" x14ac:dyDescent="0.25">
      <c r="D4" s="21" t="s">
        <v>86</v>
      </c>
    </row>
    <row r="5" spans="1:6" x14ac:dyDescent="0.25">
      <c r="D5" s="119" t="s">
        <v>87</v>
      </c>
      <c r="E5" s="119"/>
    </row>
    <row r="6" spans="1:6" x14ac:dyDescent="0.25">
      <c r="D6" s="22"/>
      <c r="E6" s="22"/>
    </row>
    <row r="7" spans="1:6" x14ac:dyDescent="0.25">
      <c r="A7" s="23" t="s">
        <v>88</v>
      </c>
      <c r="B7" s="21"/>
      <c r="D7" s="21" t="s">
        <v>89</v>
      </c>
      <c r="E7" s="21"/>
      <c r="F7" s="21"/>
    </row>
    <row r="8" spans="1:6" x14ac:dyDescent="0.25">
      <c r="A8" s="23" t="s">
        <v>90</v>
      </c>
      <c r="B8" s="21"/>
      <c r="D8" s="21" t="s">
        <v>91</v>
      </c>
      <c r="E8" s="21"/>
      <c r="F8" s="21"/>
    </row>
    <row r="9" spans="1:6" x14ac:dyDescent="0.25">
      <c r="A9" s="23" t="s">
        <v>92</v>
      </c>
      <c r="B9" s="21"/>
      <c r="D9" s="21" t="s">
        <v>93</v>
      </c>
      <c r="E9" s="21"/>
      <c r="F9" s="21"/>
    </row>
    <row r="10" spans="1:6" x14ac:dyDescent="0.25">
      <c r="A10" s="23" t="s">
        <v>94</v>
      </c>
      <c r="B10" s="21"/>
      <c r="D10" s="21" t="s">
        <v>95</v>
      </c>
      <c r="E10" s="21"/>
      <c r="F10" s="21"/>
    </row>
    <row r="11" spans="1:6" x14ac:dyDescent="0.25">
      <c r="A11" s="23" t="s">
        <v>96</v>
      </c>
      <c r="B11" s="21"/>
      <c r="D11" s="21" t="s">
        <v>96</v>
      </c>
      <c r="E11" s="21"/>
      <c r="F11" s="21"/>
    </row>
    <row r="14" spans="1:6" s="4" customFormat="1" x14ac:dyDescent="0.25">
      <c r="A14" s="24" t="s">
        <v>98</v>
      </c>
    </row>
    <row r="15" spans="1:6" s="4" customFormat="1" x14ac:dyDescent="0.25">
      <c r="A15" s="24" t="s">
        <v>99</v>
      </c>
    </row>
    <row r="17" spans="1:5" s="3" customFormat="1" ht="30" x14ac:dyDescent="0.25">
      <c r="A17" s="19" t="s">
        <v>2</v>
      </c>
      <c r="B17" s="19" t="s">
        <v>3</v>
      </c>
      <c r="C17" s="19" t="s">
        <v>4</v>
      </c>
      <c r="D17" s="19" t="s">
        <v>5</v>
      </c>
      <c r="E17" s="19" t="s">
        <v>6</v>
      </c>
    </row>
    <row r="18" spans="1:5" s="4" customFormat="1" x14ac:dyDescent="0.25">
      <c r="A18" s="10">
        <v>1</v>
      </c>
      <c r="B18" s="11" t="s">
        <v>7</v>
      </c>
      <c r="C18" s="12">
        <f>SUM(C19:C35)</f>
        <v>29240163</v>
      </c>
      <c r="D18" s="11" t="s">
        <v>8</v>
      </c>
      <c r="E18" s="11"/>
    </row>
    <row r="19" spans="1:5" ht="30" x14ac:dyDescent="0.25">
      <c r="A19" s="13" t="s">
        <v>9</v>
      </c>
      <c r="B19" s="14" t="s">
        <v>49</v>
      </c>
      <c r="C19" s="8">
        <v>1437782.92</v>
      </c>
      <c r="D19" s="15" t="s">
        <v>50</v>
      </c>
      <c r="E19" s="15">
        <v>410900560</v>
      </c>
    </row>
    <row r="20" spans="1:5" ht="30" x14ac:dyDescent="0.25">
      <c r="A20" s="13" t="s">
        <v>10</v>
      </c>
      <c r="B20" s="14" t="s">
        <v>51</v>
      </c>
      <c r="C20" s="8">
        <v>2535783.4500000002</v>
      </c>
      <c r="D20" s="15" t="s">
        <v>52</v>
      </c>
      <c r="E20" s="15">
        <v>410110560</v>
      </c>
    </row>
    <row r="21" spans="1:5" ht="30" x14ac:dyDescent="0.25">
      <c r="A21" s="13" t="s">
        <v>11</v>
      </c>
      <c r="B21" s="14" t="s">
        <v>53</v>
      </c>
      <c r="C21" s="8">
        <v>2829003.07</v>
      </c>
      <c r="D21" s="15" t="s">
        <v>54</v>
      </c>
      <c r="E21" s="15">
        <v>410800560</v>
      </c>
    </row>
    <row r="22" spans="1:5" ht="30" x14ac:dyDescent="0.25">
      <c r="A22" s="13" t="s">
        <v>12</v>
      </c>
      <c r="B22" s="14" t="s">
        <v>55</v>
      </c>
      <c r="C22" s="8">
        <v>3308473.79</v>
      </c>
      <c r="D22" s="15" t="s">
        <v>56</v>
      </c>
      <c r="E22" s="15">
        <v>410000560</v>
      </c>
    </row>
    <row r="23" spans="1:5" ht="30" x14ac:dyDescent="0.25">
      <c r="A23" s="13" t="s">
        <v>13</v>
      </c>
      <c r="B23" s="14" t="s">
        <v>57</v>
      </c>
      <c r="C23" s="8">
        <v>398929.7</v>
      </c>
      <c r="D23" s="15" t="s">
        <v>58</v>
      </c>
      <c r="E23" s="15">
        <v>410009965</v>
      </c>
    </row>
    <row r="24" spans="1:5" ht="30" x14ac:dyDescent="0.25">
      <c r="A24" s="13" t="s">
        <v>14</v>
      </c>
      <c r="B24" s="14" t="s">
        <v>59</v>
      </c>
      <c r="C24" s="8">
        <v>144722.13</v>
      </c>
      <c r="D24" s="15" t="s">
        <v>54</v>
      </c>
      <c r="E24" s="15">
        <v>410800560</v>
      </c>
    </row>
    <row r="25" spans="1:5" ht="30" x14ac:dyDescent="0.25">
      <c r="A25" s="13" t="s">
        <v>15</v>
      </c>
      <c r="B25" s="14" t="s">
        <v>60</v>
      </c>
      <c r="C25" s="8">
        <v>175554.24</v>
      </c>
      <c r="D25" s="15" t="s">
        <v>58</v>
      </c>
      <c r="E25" s="15">
        <v>410009965</v>
      </c>
    </row>
    <row r="26" spans="1:5" ht="30" x14ac:dyDescent="0.25">
      <c r="A26" s="13" t="s">
        <v>16</v>
      </c>
      <c r="B26" s="16" t="s">
        <v>81</v>
      </c>
      <c r="C26" s="8">
        <v>2185304.2000000002</v>
      </c>
      <c r="D26" s="15" t="s">
        <v>62</v>
      </c>
      <c r="E26" s="15">
        <v>410600560</v>
      </c>
    </row>
    <row r="27" spans="1:5" ht="30" x14ac:dyDescent="0.25">
      <c r="A27" s="13" t="s">
        <v>17</v>
      </c>
      <c r="B27" s="16" t="s">
        <v>61</v>
      </c>
      <c r="C27" s="8">
        <v>184363.41</v>
      </c>
      <c r="D27" s="15" t="s">
        <v>62</v>
      </c>
      <c r="E27" s="15">
        <v>410600560</v>
      </c>
    </row>
    <row r="28" spans="1:5" ht="30" x14ac:dyDescent="0.25">
      <c r="A28" s="13" t="s">
        <v>18</v>
      </c>
      <c r="B28" s="16" t="s">
        <v>63</v>
      </c>
      <c r="C28" s="8">
        <v>707880</v>
      </c>
      <c r="D28" s="15" t="s">
        <v>64</v>
      </c>
      <c r="E28" s="15">
        <v>410300560</v>
      </c>
    </row>
    <row r="29" spans="1:5" ht="30" x14ac:dyDescent="0.25">
      <c r="A29" s="13" t="s">
        <v>19</v>
      </c>
      <c r="B29" s="16" t="s">
        <v>65</v>
      </c>
      <c r="C29" s="8">
        <v>402075.84</v>
      </c>
      <c r="D29" s="15" t="s">
        <v>66</v>
      </c>
      <c r="E29" s="15">
        <v>410100655</v>
      </c>
    </row>
    <row r="30" spans="1:5" x14ac:dyDescent="0.25">
      <c r="A30" s="13" t="s">
        <v>20</v>
      </c>
      <c r="B30" s="16" t="s">
        <v>67</v>
      </c>
      <c r="C30" s="8">
        <v>622934.4</v>
      </c>
      <c r="D30" s="15" t="s">
        <v>64</v>
      </c>
      <c r="E30" s="15">
        <v>410300560</v>
      </c>
    </row>
    <row r="31" spans="1:5" ht="30" x14ac:dyDescent="0.25">
      <c r="A31" s="13" t="s">
        <v>21</v>
      </c>
      <c r="B31" s="16" t="s">
        <v>68</v>
      </c>
      <c r="C31" s="8">
        <v>4037118.27</v>
      </c>
      <c r="D31" s="15" t="s">
        <v>69</v>
      </c>
      <c r="E31" s="15">
        <v>410500560</v>
      </c>
    </row>
    <row r="32" spans="1:5" ht="30" x14ac:dyDescent="0.25">
      <c r="A32" s="13" t="s">
        <v>22</v>
      </c>
      <c r="B32" s="16" t="s">
        <v>70</v>
      </c>
      <c r="C32" s="8">
        <v>2856059.82</v>
      </c>
      <c r="D32" s="15" t="s">
        <v>71</v>
      </c>
      <c r="E32" s="15">
        <v>410400560</v>
      </c>
    </row>
    <row r="33" spans="1:5" ht="30" x14ac:dyDescent="0.25">
      <c r="A33" s="13" t="s">
        <v>23</v>
      </c>
      <c r="B33" s="16" t="s">
        <v>72</v>
      </c>
      <c r="C33" s="8">
        <v>2821452.35</v>
      </c>
      <c r="D33" s="15" t="s">
        <v>64</v>
      </c>
      <c r="E33" s="15">
        <v>410300560</v>
      </c>
    </row>
    <row r="34" spans="1:5" ht="30" x14ac:dyDescent="0.25">
      <c r="A34" s="13" t="s">
        <v>24</v>
      </c>
      <c r="B34" s="16" t="s">
        <v>73</v>
      </c>
      <c r="C34" s="8">
        <v>1182946.1299999999</v>
      </c>
      <c r="D34" s="15" t="s">
        <v>74</v>
      </c>
      <c r="E34" s="15">
        <v>410700560</v>
      </c>
    </row>
    <row r="35" spans="1:5" ht="30" x14ac:dyDescent="0.25">
      <c r="A35" s="17" t="s">
        <v>82</v>
      </c>
      <c r="B35" s="16" t="s">
        <v>75</v>
      </c>
      <c r="C35" s="8">
        <v>3409779.28</v>
      </c>
      <c r="D35" s="15" t="s">
        <v>62</v>
      </c>
      <c r="E35" s="15">
        <v>410600560</v>
      </c>
    </row>
    <row r="36" spans="1:5" s="4" customFormat="1" x14ac:dyDescent="0.25">
      <c r="A36" s="10">
        <v>2</v>
      </c>
      <c r="B36" s="20" t="s">
        <v>25</v>
      </c>
      <c r="C36" s="12">
        <f>SUM(C37:C39)</f>
        <v>146665.94</v>
      </c>
      <c r="D36" s="11" t="s">
        <v>26</v>
      </c>
      <c r="E36" s="11"/>
    </row>
    <row r="37" spans="1:5" x14ac:dyDescent="0.25">
      <c r="A37" s="13" t="s">
        <v>27</v>
      </c>
      <c r="B37" s="16" t="s">
        <v>76</v>
      </c>
      <c r="C37" s="7">
        <v>48684.51</v>
      </c>
      <c r="D37" s="15" t="s">
        <v>66</v>
      </c>
      <c r="E37" s="15">
        <v>410100655</v>
      </c>
    </row>
    <row r="38" spans="1:5" x14ac:dyDescent="0.25">
      <c r="A38" s="13" t="s">
        <v>28</v>
      </c>
      <c r="B38" s="16" t="s">
        <v>77</v>
      </c>
      <c r="C38" s="7">
        <v>48684.51</v>
      </c>
      <c r="D38" s="15" t="s">
        <v>66</v>
      </c>
      <c r="E38" s="15">
        <v>410100655</v>
      </c>
    </row>
    <row r="39" spans="1:5" x14ac:dyDescent="0.25">
      <c r="A39" s="13" t="s">
        <v>29</v>
      </c>
      <c r="B39" s="16" t="s">
        <v>78</v>
      </c>
      <c r="C39" s="7">
        <v>49296.92</v>
      </c>
      <c r="D39" s="15" t="s">
        <v>66</v>
      </c>
      <c r="E39" s="15">
        <v>410100655</v>
      </c>
    </row>
    <row r="40" spans="1:5" s="4" customFormat="1" x14ac:dyDescent="0.25">
      <c r="A40" s="10">
        <v>3</v>
      </c>
      <c r="B40" s="20" t="s">
        <v>30</v>
      </c>
      <c r="C40" s="12">
        <f>SUM(C41:C48)</f>
        <v>49962549.270000003</v>
      </c>
      <c r="D40" s="11" t="s">
        <v>26</v>
      </c>
      <c r="E40" s="11"/>
    </row>
    <row r="41" spans="1:5" x14ac:dyDescent="0.25">
      <c r="A41" s="13" t="s">
        <v>31</v>
      </c>
      <c r="B41" s="16" t="s">
        <v>32</v>
      </c>
      <c r="C41" s="8">
        <v>6274241.7800000003</v>
      </c>
      <c r="D41" s="15" t="s">
        <v>32</v>
      </c>
      <c r="E41" s="15">
        <v>410200566</v>
      </c>
    </row>
    <row r="42" spans="1:5" x14ac:dyDescent="0.25">
      <c r="A42" s="13" t="s">
        <v>33</v>
      </c>
      <c r="B42" s="16" t="s">
        <v>34</v>
      </c>
      <c r="C42" s="8">
        <v>6253675.9299999997</v>
      </c>
      <c r="D42" s="15" t="s">
        <v>34</v>
      </c>
      <c r="E42" s="15">
        <v>410300566</v>
      </c>
    </row>
    <row r="43" spans="1:5" x14ac:dyDescent="0.25">
      <c r="A43" s="13" t="s">
        <v>35</v>
      </c>
      <c r="B43" s="16" t="s">
        <v>36</v>
      </c>
      <c r="C43" s="8">
        <v>6240667.7199999997</v>
      </c>
      <c r="D43" s="15" t="s">
        <v>36</v>
      </c>
      <c r="E43" s="15">
        <v>410400566</v>
      </c>
    </row>
    <row r="44" spans="1:5" x14ac:dyDescent="0.25">
      <c r="A44" s="13" t="s">
        <v>37</v>
      </c>
      <c r="B44" s="16" t="s">
        <v>38</v>
      </c>
      <c r="C44" s="8">
        <v>6236259.1100000003</v>
      </c>
      <c r="D44" s="15" t="s">
        <v>38</v>
      </c>
      <c r="E44" s="15">
        <v>410500566</v>
      </c>
    </row>
    <row r="45" spans="1:5" x14ac:dyDescent="0.25">
      <c r="A45" s="13" t="s">
        <v>39</v>
      </c>
      <c r="B45" s="16" t="s">
        <v>40</v>
      </c>
      <c r="C45" s="8">
        <v>6257893.2400000002</v>
      </c>
      <c r="D45" s="15" t="s">
        <v>40</v>
      </c>
      <c r="E45" s="15">
        <v>410600566</v>
      </c>
    </row>
    <row r="46" spans="1:5" x14ac:dyDescent="0.25">
      <c r="A46" s="13" t="s">
        <v>41</v>
      </c>
      <c r="B46" s="14" t="s">
        <v>42</v>
      </c>
      <c r="C46" s="8">
        <v>6232085.6900000004</v>
      </c>
      <c r="D46" s="15" t="s">
        <v>42</v>
      </c>
      <c r="E46" s="15">
        <v>410700566</v>
      </c>
    </row>
    <row r="47" spans="1:5" x14ac:dyDescent="0.25">
      <c r="A47" s="13" t="s">
        <v>43</v>
      </c>
      <c r="B47" s="14" t="s">
        <v>44</v>
      </c>
      <c r="C47" s="8">
        <v>6231472.5099999998</v>
      </c>
      <c r="D47" s="15" t="s">
        <v>44</v>
      </c>
      <c r="E47" s="15">
        <v>410900566</v>
      </c>
    </row>
    <row r="48" spans="1:5" x14ac:dyDescent="0.25">
      <c r="A48" s="13" t="s">
        <v>45</v>
      </c>
      <c r="B48" s="14" t="s">
        <v>46</v>
      </c>
      <c r="C48" s="8">
        <v>6236253.29</v>
      </c>
      <c r="D48" s="15" t="s">
        <v>46</v>
      </c>
      <c r="E48" s="15">
        <v>410110566</v>
      </c>
    </row>
    <row r="49" spans="1:5" s="4" customFormat="1" x14ac:dyDescent="0.25">
      <c r="A49" s="10">
        <v>4</v>
      </c>
      <c r="B49" s="18" t="s">
        <v>79</v>
      </c>
      <c r="C49" s="12">
        <v>399337.45</v>
      </c>
      <c r="D49" s="11" t="s">
        <v>47</v>
      </c>
      <c r="E49" s="11"/>
    </row>
    <row r="50" spans="1:5" s="4" customFormat="1" x14ac:dyDescent="0.25">
      <c r="A50" s="10">
        <v>5</v>
      </c>
      <c r="B50" s="18" t="s">
        <v>80</v>
      </c>
      <c r="C50" s="12">
        <f>C49+C40+C36+C18</f>
        <v>79748715.659999996</v>
      </c>
      <c r="D50" s="11"/>
      <c r="E50" s="11"/>
    </row>
    <row r="51" spans="1:5" s="29" customFormat="1" x14ac:dyDescent="0.25">
      <c r="A51" s="25"/>
      <c r="B51" s="26" t="s">
        <v>84</v>
      </c>
      <c r="C51" s="27">
        <v>6019639.96</v>
      </c>
      <c r="D51" s="28"/>
      <c r="E51" s="28"/>
    </row>
    <row r="52" spans="1:5" s="29" customFormat="1" x14ac:dyDescent="0.25">
      <c r="A52" s="25"/>
      <c r="B52" s="26" t="s">
        <v>100</v>
      </c>
      <c r="C52" s="27">
        <v>10923113.49</v>
      </c>
      <c r="D52" s="28"/>
      <c r="E52" s="28"/>
    </row>
    <row r="53" spans="1:5" s="29" customFormat="1" x14ac:dyDescent="0.25">
      <c r="A53" s="25">
        <v>6</v>
      </c>
      <c r="B53" s="26" t="s">
        <v>101</v>
      </c>
      <c r="C53" s="27">
        <f>C50+C51+C52</f>
        <v>96691469.109999999</v>
      </c>
      <c r="D53" s="28"/>
      <c r="E53" s="28"/>
    </row>
    <row r="54" spans="1:5" x14ac:dyDescent="0.25">
      <c r="B54" s="5"/>
      <c r="C54" s="6"/>
    </row>
    <row r="55" spans="1:5" x14ac:dyDescent="0.25">
      <c r="B55" s="5"/>
    </row>
  </sheetData>
  <mergeCells count="2">
    <mergeCell ref="D5:E5"/>
    <mergeCell ref="D2:E2"/>
  </mergeCells>
  <pageMargins left="0.7" right="0.7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AB7CE-1A47-4DBB-84DE-F462D78EF434}">
  <dimension ref="A1:L41"/>
  <sheetViews>
    <sheetView workbookViewId="0">
      <selection activeCell="M11" sqref="M11"/>
    </sheetView>
  </sheetViews>
  <sheetFormatPr defaultRowHeight="15" x14ac:dyDescent="0.25"/>
  <cols>
    <col min="1" max="1" width="9.140625" style="2"/>
    <col min="2" max="2" width="35.28515625" bestFit="1" customWidth="1"/>
    <col min="3" max="5" width="16.5703125" customWidth="1"/>
    <col min="6" max="9" width="16.5703125" hidden="1" customWidth="1"/>
    <col min="10" max="10" width="16.5703125" customWidth="1"/>
    <col min="11" max="11" width="34.42578125" bestFit="1" customWidth="1"/>
    <col min="12" max="12" width="15.28515625" customWidth="1"/>
  </cols>
  <sheetData>
    <row r="1" spans="1:12" x14ac:dyDescent="0.25">
      <c r="A1" s="1" t="s">
        <v>0</v>
      </c>
    </row>
    <row r="2" spans="1:12" x14ac:dyDescent="0.25">
      <c r="A2" s="1" t="s">
        <v>1</v>
      </c>
    </row>
    <row r="4" spans="1:12" s="3" customFormat="1" ht="30" x14ac:dyDescent="0.25">
      <c r="A4" s="19" t="s">
        <v>2</v>
      </c>
      <c r="B4" s="19" t="s">
        <v>3</v>
      </c>
      <c r="C4" s="19" t="s">
        <v>4</v>
      </c>
      <c r="D4" s="19" t="s">
        <v>83</v>
      </c>
      <c r="E4" s="19" t="s">
        <v>103</v>
      </c>
      <c r="F4" s="19" t="s">
        <v>107</v>
      </c>
      <c r="G4" s="19"/>
      <c r="H4" s="19"/>
      <c r="I4" s="19"/>
      <c r="J4" s="19" t="s">
        <v>102</v>
      </c>
      <c r="K4" s="19" t="s">
        <v>5</v>
      </c>
      <c r="L4" s="19" t="s">
        <v>6</v>
      </c>
    </row>
    <row r="5" spans="1:12" s="4" customFormat="1" x14ac:dyDescent="0.25">
      <c r="A5" s="31">
        <v>1</v>
      </c>
      <c r="B5" s="34" t="s">
        <v>7</v>
      </c>
      <c r="C5" s="33">
        <f>SUM(C6:C22)</f>
        <v>29240163</v>
      </c>
      <c r="D5" s="33">
        <f>SUM(D6:D22)</f>
        <v>5858211.0700000003</v>
      </c>
      <c r="E5" s="33"/>
      <c r="F5" s="33"/>
      <c r="G5" s="33"/>
      <c r="H5" s="33"/>
      <c r="I5" s="33"/>
      <c r="J5" s="33">
        <f>C5-D5-E5-F5-G5-H5-I5</f>
        <v>23381951.93</v>
      </c>
      <c r="K5" s="34" t="s">
        <v>8</v>
      </c>
      <c r="L5" s="34"/>
    </row>
    <row r="6" spans="1:12" ht="30" x14ac:dyDescent="0.25">
      <c r="A6" s="13" t="s">
        <v>9</v>
      </c>
      <c r="B6" s="14" t="s">
        <v>49</v>
      </c>
      <c r="C6" s="8">
        <v>1437782.92</v>
      </c>
      <c r="D6" s="8"/>
      <c r="E6" s="8"/>
      <c r="F6" s="8"/>
      <c r="G6" s="8"/>
      <c r="H6" s="8"/>
      <c r="I6" s="8"/>
      <c r="J6" s="8">
        <f>C6-D6-E6-F6-G6-H6-I6</f>
        <v>1437782.92</v>
      </c>
      <c r="K6" s="15" t="s">
        <v>50</v>
      </c>
      <c r="L6" s="15">
        <v>410900560</v>
      </c>
    </row>
    <row r="7" spans="1:12" ht="30" x14ac:dyDescent="0.25">
      <c r="A7" s="13" t="s">
        <v>10</v>
      </c>
      <c r="B7" s="14" t="s">
        <v>51</v>
      </c>
      <c r="C7" s="8">
        <v>2535783.4500000002</v>
      </c>
      <c r="D7" s="8"/>
      <c r="E7" s="8"/>
      <c r="F7" s="8"/>
      <c r="G7" s="8"/>
      <c r="H7" s="8"/>
      <c r="I7" s="8"/>
      <c r="J7" s="8">
        <f t="shared" ref="J7:J35" si="0">C7-D7-E7-F7-G7-H7-I7</f>
        <v>2535783.4500000002</v>
      </c>
      <c r="K7" s="15" t="s">
        <v>52</v>
      </c>
      <c r="L7" s="15">
        <v>410110560</v>
      </c>
    </row>
    <row r="8" spans="1:12" ht="30" x14ac:dyDescent="0.25">
      <c r="A8" s="13" t="s">
        <v>11</v>
      </c>
      <c r="B8" s="14" t="s">
        <v>53</v>
      </c>
      <c r="C8" s="8">
        <v>2829003.07</v>
      </c>
      <c r="D8" s="8"/>
      <c r="E8" s="8"/>
      <c r="F8" s="8"/>
      <c r="G8" s="8"/>
      <c r="H8" s="8"/>
      <c r="I8" s="8"/>
      <c r="J8" s="8">
        <f t="shared" si="0"/>
        <v>2829003.07</v>
      </c>
      <c r="K8" s="15" t="s">
        <v>54</v>
      </c>
      <c r="L8" s="15">
        <v>410800560</v>
      </c>
    </row>
    <row r="9" spans="1:12" ht="30" x14ac:dyDescent="0.25">
      <c r="A9" s="13" t="s">
        <v>12</v>
      </c>
      <c r="B9" s="14" t="s">
        <v>55</v>
      </c>
      <c r="C9" s="8">
        <v>3308473.79</v>
      </c>
      <c r="D9" s="8"/>
      <c r="E9" s="8"/>
      <c r="F9" s="8"/>
      <c r="G9" s="8"/>
      <c r="H9" s="8"/>
      <c r="I9" s="8"/>
      <c r="J9" s="8">
        <f t="shared" si="0"/>
        <v>3308473.79</v>
      </c>
      <c r="K9" s="15" t="s">
        <v>56</v>
      </c>
      <c r="L9" s="15">
        <v>410000560</v>
      </c>
    </row>
    <row r="10" spans="1:12" ht="30" x14ac:dyDescent="0.25">
      <c r="A10" s="13" t="s">
        <v>13</v>
      </c>
      <c r="B10" s="14" t="s">
        <v>57</v>
      </c>
      <c r="C10" s="8">
        <v>398929.7</v>
      </c>
      <c r="D10" s="8"/>
      <c r="E10" s="8"/>
      <c r="F10" s="8"/>
      <c r="G10" s="8"/>
      <c r="H10" s="8"/>
      <c r="I10" s="8"/>
      <c r="J10" s="8">
        <f t="shared" si="0"/>
        <v>398929.7</v>
      </c>
      <c r="K10" s="15" t="s">
        <v>58</v>
      </c>
      <c r="L10" s="15">
        <v>410009965</v>
      </c>
    </row>
    <row r="11" spans="1:12" ht="30" x14ac:dyDescent="0.25">
      <c r="A11" s="13" t="s">
        <v>14</v>
      </c>
      <c r="B11" s="14" t="s">
        <v>59</v>
      </c>
      <c r="C11" s="8">
        <v>144722.13</v>
      </c>
      <c r="D11" s="8"/>
      <c r="E11" s="8"/>
      <c r="F11" s="8"/>
      <c r="G11" s="8"/>
      <c r="H11" s="8"/>
      <c r="I11" s="8"/>
      <c r="J11" s="8">
        <f t="shared" si="0"/>
        <v>144722.13</v>
      </c>
      <c r="K11" s="15" t="s">
        <v>54</v>
      </c>
      <c r="L11" s="15">
        <v>410800560</v>
      </c>
    </row>
    <row r="12" spans="1:12" ht="30" x14ac:dyDescent="0.25">
      <c r="A12" s="13" t="s">
        <v>15</v>
      </c>
      <c r="B12" s="14" t="s">
        <v>60</v>
      </c>
      <c r="C12" s="8">
        <v>175554.24</v>
      </c>
      <c r="D12" s="8"/>
      <c r="E12" s="8"/>
      <c r="F12" s="8"/>
      <c r="G12" s="8"/>
      <c r="H12" s="8"/>
      <c r="I12" s="8"/>
      <c r="J12" s="8">
        <f t="shared" si="0"/>
        <v>175554.24</v>
      </c>
      <c r="K12" s="15" t="s">
        <v>58</v>
      </c>
      <c r="L12" s="15">
        <v>410009965</v>
      </c>
    </row>
    <row r="13" spans="1:12" ht="30" x14ac:dyDescent="0.25">
      <c r="A13" s="13" t="s">
        <v>16</v>
      </c>
      <c r="B13" s="16" t="s">
        <v>81</v>
      </c>
      <c r="C13" s="8">
        <v>2185304.2000000002</v>
      </c>
      <c r="D13" s="9">
        <v>2119329.9</v>
      </c>
      <c r="E13" s="8"/>
      <c r="F13" s="8"/>
      <c r="G13" s="8"/>
      <c r="H13" s="8"/>
      <c r="I13" s="8"/>
      <c r="J13" s="8">
        <f t="shared" si="0"/>
        <v>65974.3</v>
      </c>
      <c r="K13" s="15" t="s">
        <v>62</v>
      </c>
      <c r="L13" s="15">
        <v>410600560</v>
      </c>
    </row>
    <row r="14" spans="1:12" ht="30" x14ac:dyDescent="0.25">
      <c r="A14" s="13" t="s">
        <v>17</v>
      </c>
      <c r="B14" s="16" t="s">
        <v>61</v>
      </c>
      <c r="C14" s="8">
        <v>184363.41</v>
      </c>
      <c r="D14" s="9">
        <v>178797.48</v>
      </c>
      <c r="E14" s="8"/>
      <c r="F14" s="8"/>
      <c r="G14" s="8"/>
      <c r="H14" s="8"/>
      <c r="I14" s="8"/>
      <c r="J14" s="8">
        <f t="shared" si="0"/>
        <v>5565.93</v>
      </c>
      <c r="K14" s="15" t="s">
        <v>62</v>
      </c>
      <c r="L14" s="15">
        <v>410600560</v>
      </c>
    </row>
    <row r="15" spans="1:12" ht="30" x14ac:dyDescent="0.25">
      <c r="A15" s="13" t="s">
        <v>18</v>
      </c>
      <c r="B15" s="16" t="s">
        <v>63</v>
      </c>
      <c r="C15" s="8">
        <v>707880</v>
      </c>
      <c r="D15" s="9">
        <v>686509.11</v>
      </c>
      <c r="E15" s="8"/>
      <c r="F15" s="8"/>
      <c r="G15" s="8"/>
      <c r="H15" s="8"/>
      <c r="I15" s="8"/>
      <c r="J15" s="8">
        <f t="shared" si="0"/>
        <v>21370.89</v>
      </c>
      <c r="K15" s="15" t="s">
        <v>64</v>
      </c>
      <c r="L15" s="15">
        <v>410300560</v>
      </c>
    </row>
    <row r="16" spans="1:12" ht="30" x14ac:dyDescent="0.25">
      <c r="A16" s="13" t="s">
        <v>19</v>
      </c>
      <c r="B16" s="16" t="s">
        <v>65</v>
      </c>
      <c r="C16" s="8">
        <v>402075.84</v>
      </c>
      <c r="D16" s="9">
        <v>389937.18</v>
      </c>
      <c r="E16" s="8"/>
      <c r="F16" s="8"/>
      <c r="G16" s="8"/>
      <c r="H16" s="8"/>
      <c r="I16" s="8"/>
      <c r="J16" s="8">
        <f t="shared" si="0"/>
        <v>12138.66</v>
      </c>
      <c r="K16" s="15" t="s">
        <v>66</v>
      </c>
      <c r="L16" s="15">
        <v>410100655</v>
      </c>
    </row>
    <row r="17" spans="1:12" x14ac:dyDescent="0.25">
      <c r="A17" s="13" t="s">
        <v>20</v>
      </c>
      <c r="B17" s="16" t="s">
        <v>67</v>
      </c>
      <c r="C17" s="8">
        <v>622934.4</v>
      </c>
      <c r="D17" s="9"/>
      <c r="E17" s="8"/>
      <c r="F17" s="8"/>
      <c r="G17" s="8"/>
      <c r="H17" s="8"/>
      <c r="I17" s="8"/>
      <c r="J17" s="8">
        <f t="shared" si="0"/>
        <v>622934.4</v>
      </c>
      <c r="K17" s="15" t="s">
        <v>64</v>
      </c>
      <c r="L17" s="15">
        <v>410300560</v>
      </c>
    </row>
    <row r="18" spans="1:12" ht="30" x14ac:dyDescent="0.25">
      <c r="A18" s="13" t="s">
        <v>21</v>
      </c>
      <c r="B18" s="16" t="s">
        <v>68</v>
      </c>
      <c r="C18" s="8">
        <v>4037118.27</v>
      </c>
      <c r="D18" s="9">
        <v>2483637.4</v>
      </c>
      <c r="E18" s="8"/>
      <c r="F18" s="8"/>
      <c r="G18" s="8"/>
      <c r="H18" s="8"/>
      <c r="I18" s="8"/>
      <c r="J18" s="8">
        <f t="shared" si="0"/>
        <v>1553480.87</v>
      </c>
      <c r="K18" s="15" t="s">
        <v>69</v>
      </c>
      <c r="L18" s="15">
        <v>410500560</v>
      </c>
    </row>
    <row r="19" spans="1:12" ht="30" x14ac:dyDescent="0.25">
      <c r="A19" s="13" t="s">
        <v>22</v>
      </c>
      <c r="B19" s="16" t="s">
        <v>70</v>
      </c>
      <c r="C19" s="8">
        <v>2856059.82</v>
      </c>
      <c r="D19" s="8"/>
      <c r="E19" s="8"/>
      <c r="F19" s="8"/>
      <c r="G19" s="8"/>
      <c r="H19" s="8"/>
      <c r="I19" s="8"/>
      <c r="J19" s="8">
        <f t="shared" si="0"/>
        <v>2856059.82</v>
      </c>
      <c r="K19" s="15" t="s">
        <v>71</v>
      </c>
      <c r="L19" s="15">
        <v>410400560</v>
      </c>
    </row>
    <row r="20" spans="1:12" ht="30" x14ac:dyDescent="0.25">
      <c r="A20" s="13" t="s">
        <v>23</v>
      </c>
      <c r="B20" s="16" t="s">
        <v>72</v>
      </c>
      <c r="C20" s="8">
        <v>2821452.35</v>
      </c>
      <c r="D20" s="8"/>
      <c r="E20" s="8"/>
      <c r="F20" s="8"/>
      <c r="G20" s="8"/>
      <c r="H20" s="8"/>
      <c r="I20" s="8"/>
      <c r="J20" s="8">
        <f t="shared" si="0"/>
        <v>2821452.35</v>
      </c>
      <c r="K20" s="15" t="s">
        <v>64</v>
      </c>
      <c r="L20" s="15">
        <v>410300560</v>
      </c>
    </row>
    <row r="21" spans="1:12" ht="30" x14ac:dyDescent="0.25">
      <c r="A21" s="13" t="s">
        <v>24</v>
      </c>
      <c r="B21" s="16" t="s">
        <v>73</v>
      </c>
      <c r="C21" s="8">
        <v>1182946.1299999999</v>
      </c>
      <c r="D21" s="8"/>
      <c r="E21" s="8"/>
      <c r="F21" s="8"/>
      <c r="G21" s="8"/>
      <c r="H21" s="8"/>
      <c r="I21" s="8"/>
      <c r="J21" s="8">
        <f t="shared" si="0"/>
        <v>1182946.1299999999</v>
      </c>
      <c r="K21" s="15" t="s">
        <v>74</v>
      </c>
      <c r="L21" s="15">
        <v>410700560</v>
      </c>
    </row>
    <row r="22" spans="1:12" ht="30" x14ac:dyDescent="0.25">
      <c r="A22" s="17" t="s">
        <v>82</v>
      </c>
      <c r="B22" s="16" t="s">
        <v>75</v>
      </c>
      <c r="C22" s="8">
        <v>3409779.28</v>
      </c>
      <c r="D22" s="8"/>
      <c r="E22" s="8"/>
      <c r="F22" s="8"/>
      <c r="G22" s="8"/>
      <c r="H22" s="8"/>
      <c r="I22" s="8"/>
      <c r="J22" s="8">
        <f t="shared" si="0"/>
        <v>3409779.28</v>
      </c>
      <c r="K22" s="15" t="s">
        <v>62</v>
      </c>
      <c r="L22" s="15">
        <v>410600560</v>
      </c>
    </row>
    <row r="23" spans="1:12" s="4" customFormat="1" x14ac:dyDescent="0.25">
      <c r="A23" s="31">
        <v>2</v>
      </c>
      <c r="B23" s="32" t="s">
        <v>25</v>
      </c>
      <c r="C23" s="33">
        <f>SUM(C24:C26)</f>
        <v>146665.94</v>
      </c>
      <c r="D23" s="33">
        <f>SUM(D24:D26)</f>
        <v>0</v>
      </c>
      <c r="E23" s="33"/>
      <c r="F23" s="33"/>
      <c r="G23" s="33"/>
      <c r="H23" s="33"/>
      <c r="I23" s="33"/>
      <c r="J23" s="33">
        <f t="shared" si="0"/>
        <v>146665.94</v>
      </c>
      <c r="K23" s="34" t="s">
        <v>26</v>
      </c>
      <c r="L23" s="34"/>
    </row>
    <row r="24" spans="1:12" x14ac:dyDescent="0.25">
      <c r="A24" s="13" t="s">
        <v>27</v>
      </c>
      <c r="B24" s="16" t="s">
        <v>76</v>
      </c>
      <c r="C24" s="8">
        <v>48684.51</v>
      </c>
      <c r="D24" s="8"/>
      <c r="E24" s="8"/>
      <c r="F24" s="8"/>
      <c r="G24" s="8"/>
      <c r="H24" s="8"/>
      <c r="I24" s="8"/>
      <c r="J24" s="8">
        <f t="shared" si="0"/>
        <v>48684.51</v>
      </c>
      <c r="K24" s="15" t="s">
        <v>66</v>
      </c>
      <c r="L24" s="15">
        <v>410100655</v>
      </c>
    </row>
    <row r="25" spans="1:12" x14ac:dyDescent="0.25">
      <c r="A25" s="13" t="s">
        <v>28</v>
      </c>
      <c r="B25" s="16" t="s">
        <v>77</v>
      </c>
      <c r="C25" s="8">
        <v>48684.51</v>
      </c>
      <c r="D25" s="8"/>
      <c r="E25" s="8"/>
      <c r="F25" s="8"/>
      <c r="G25" s="8"/>
      <c r="H25" s="8"/>
      <c r="I25" s="8"/>
      <c r="J25" s="8">
        <f t="shared" si="0"/>
        <v>48684.51</v>
      </c>
      <c r="K25" s="15" t="s">
        <v>66</v>
      </c>
      <c r="L25" s="15">
        <v>410100655</v>
      </c>
    </row>
    <row r="26" spans="1:12" x14ac:dyDescent="0.25">
      <c r="A26" s="13" t="s">
        <v>29</v>
      </c>
      <c r="B26" s="16" t="s">
        <v>78</v>
      </c>
      <c r="C26" s="8">
        <v>49296.92</v>
      </c>
      <c r="D26" s="8"/>
      <c r="E26" s="8"/>
      <c r="F26" s="8"/>
      <c r="G26" s="8"/>
      <c r="H26" s="8"/>
      <c r="I26" s="8"/>
      <c r="J26" s="8">
        <f t="shared" si="0"/>
        <v>49296.92</v>
      </c>
      <c r="K26" s="15" t="s">
        <v>66</v>
      </c>
      <c r="L26" s="15">
        <v>410100655</v>
      </c>
    </row>
    <row r="27" spans="1:12" s="4" customFormat="1" x14ac:dyDescent="0.25">
      <c r="A27" s="31">
        <v>3</v>
      </c>
      <c r="B27" s="32" t="s">
        <v>30</v>
      </c>
      <c r="C27" s="33">
        <f>SUM(C28:C35)</f>
        <v>49962549.270000003</v>
      </c>
      <c r="D27" s="33">
        <f>SUM(D28:D35)</f>
        <v>24239988.73</v>
      </c>
      <c r="E27" s="33"/>
      <c r="F27" s="33"/>
      <c r="G27" s="33"/>
      <c r="H27" s="33"/>
      <c r="I27" s="33"/>
      <c r="J27" s="33">
        <f t="shared" si="0"/>
        <v>25722560.539999999</v>
      </c>
      <c r="K27" s="34" t="s">
        <v>26</v>
      </c>
      <c r="L27" s="34"/>
    </row>
    <row r="28" spans="1:12" x14ac:dyDescent="0.25">
      <c r="A28" s="13" t="s">
        <v>31</v>
      </c>
      <c r="B28" s="16" t="s">
        <v>32</v>
      </c>
      <c r="C28" s="8">
        <v>6274241.7800000003</v>
      </c>
      <c r="D28" s="9">
        <v>6057628.5</v>
      </c>
      <c r="E28" s="8"/>
      <c r="F28" s="8"/>
      <c r="G28" s="8"/>
      <c r="H28" s="8"/>
      <c r="I28" s="8"/>
      <c r="J28" s="8">
        <f t="shared" si="0"/>
        <v>216613.28</v>
      </c>
      <c r="K28" s="15" t="s">
        <v>32</v>
      </c>
      <c r="L28" s="15">
        <v>410200566</v>
      </c>
    </row>
    <row r="29" spans="1:12" x14ac:dyDescent="0.25">
      <c r="A29" s="13" t="s">
        <v>33</v>
      </c>
      <c r="B29" s="16" t="s">
        <v>34</v>
      </c>
      <c r="C29" s="8">
        <v>6253675.9299999997</v>
      </c>
      <c r="D29" s="9">
        <v>6061141.6900000004</v>
      </c>
      <c r="E29" s="8"/>
      <c r="F29" s="8"/>
      <c r="G29" s="8"/>
      <c r="H29" s="8"/>
      <c r="I29" s="8"/>
      <c r="J29" s="8">
        <f t="shared" si="0"/>
        <v>192534.24</v>
      </c>
      <c r="K29" s="15" t="s">
        <v>34</v>
      </c>
      <c r="L29" s="15">
        <v>410300566</v>
      </c>
    </row>
    <row r="30" spans="1:12" x14ac:dyDescent="0.25">
      <c r="A30" s="13" t="s">
        <v>35</v>
      </c>
      <c r="B30" s="16" t="s">
        <v>36</v>
      </c>
      <c r="C30" s="8">
        <v>6240667.7199999997</v>
      </c>
      <c r="D30" s="9"/>
      <c r="E30" s="8"/>
      <c r="F30" s="8"/>
      <c r="G30" s="8"/>
      <c r="H30" s="8"/>
      <c r="I30" s="8"/>
      <c r="J30" s="8">
        <f t="shared" si="0"/>
        <v>6240667.7199999997</v>
      </c>
      <c r="K30" s="15" t="s">
        <v>36</v>
      </c>
      <c r="L30" s="15">
        <v>410400566</v>
      </c>
    </row>
    <row r="31" spans="1:12" x14ac:dyDescent="0.25">
      <c r="A31" s="13" t="s">
        <v>37</v>
      </c>
      <c r="B31" s="16" t="s">
        <v>38</v>
      </c>
      <c r="C31" s="8">
        <v>6236259.1100000003</v>
      </c>
      <c r="D31" s="9">
        <v>6060433.4100000001</v>
      </c>
      <c r="E31" s="8"/>
      <c r="F31" s="8"/>
      <c r="G31" s="8"/>
      <c r="H31" s="8"/>
      <c r="I31" s="8"/>
      <c r="J31" s="8">
        <f t="shared" si="0"/>
        <v>175825.7</v>
      </c>
      <c r="K31" s="15" t="s">
        <v>38</v>
      </c>
      <c r="L31" s="15">
        <v>410500566</v>
      </c>
    </row>
    <row r="32" spans="1:12" x14ac:dyDescent="0.25">
      <c r="A32" s="13" t="s">
        <v>39</v>
      </c>
      <c r="B32" s="16" t="s">
        <v>40</v>
      </c>
      <c r="C32" s="8">
        <v>6257893.2400000002</v>
      </c>
      <c r="D32" s="9">
        <v>6060785.1299999999</v>
      </c>
      <c r="E32" s="8"/>
      <c r="F32" s="8"/>
      <c r="G32" s="8"/>
      <c r="H32" s="8"/>
      <c r="I32" s="8"/>
      <c r="J32" s="8">
        <f t="shared" si="0"/>
        <v>197108.11</v>
      </c>
      <c r="K32" s="15" t="s">
        <v>40</v>
      </c>
      <c r="L32" s="15">
        <v>410600566</v>
      </c>
    </row>
    <row r="33" spans="1:12" x14ac:dyDescent="0.25">
      <c r="A33" s="13" t="s">
        <v>41</v>
      </c>
      <c r="B33" s="14" t="s">
        <v>42</v>
      </c>
      <c r="C33" s="8">
        <v>6232085.6900000004</v>
      </c>
      <c r="D33" s="8"/>
      <c r="E33" s="8"/>
      <c r="F33" s="8"/>
      <c r="G33" s="8"/>
      <c r="H33" s="8"/>
      <c r="I33" s="8"/>
      <c r="J33" s="8">
        <f t="shared" si="0"/>
        <v>6232085.6900000004</v>
      </c>
      <c r="K33" s="15" t="s">
        <v>42</v>
      </c>
      <c r="L33" s="15">
        <v>410700566</v>
      </c>
    </row>
    <row r="34" spans="1:12" x14ac:dyDescent="0.25">
      <c r="A34" s="13" t="s">
        <v>43</v>
      </c>
      <c r="B34" s="14" t="s">
        <v>44</v>
      </c>
      <c r="C34" s="8">
        <v>6231472.5099999998</v>
      </c>
      <c r="D34" s="8"/>
      <c r="E34" s="8"/>
      <c r="F34" s="8"/>
      <c r="G34" s="8"/>
      <c r="H34" s="8"/>
      <c r="I34" s="8"/>
      <c r="J34" s="8">
        <f t="shared" si="0"/>
        <v>6231472.5099999998</v>
      </c>
      <c r="K34" s="15" t="s">
        <v>44</v>
      </c>
      <c r="L34" s="15">
        <v>410900566</v>
      </c>
    </row>
    <row r="35" spans="1:12" x14ac:dyDescent="0.25">
      <c r="A35" s="13" t="s">
        <v>45</v>
      </c>
      <c r="B35" s="14" t="s">
        <v>46</v>
      </c>
      <c r="C35" s="8">
        <v>6236253.29</v>
      </c>
      <c r="D35" s="8"/>
      <c r="E35" s="8"/>
      <c r="F35" s="8"/>
      <c r="G35" s="8"/>
      <c r="H35" s="8"/>
      <c r="I35" s="8"/>
      <c r="J35" s="8">
        <f t="shared" si="0"/>
        <v>6236253.29</v>
      </c>
      <c r="K35" s="15" t="s">
        <v>46</v>
      </c>
      <c r="L35" s="15">
        <v>410110566</v>
      </c>
    </row>
    <row r="36" spans="1:12" s="4" customFormat="1" x14ac:dyDescent="0.25">
      <c r="A36" s="10">
        <v>4</v>
      </c>
      <c r="B36" s="18" t="s">
        <v>79</v>
      </c>
      <c r="C36" s="12">
        <v>399337.45</v>
      </c>
      <c r="D36" s="12"/>
      <c r="E36" s="12"/>
      <c r="F36" s="12"/>
      <c r="G36" s="12"/>
      <c r="H36" s="12"/>
      <c r="I36" s="12"/>
      <c r="J36" s="12"/>
      <c r="K36" s="11" t="s">
        <v>47</v>
      </c>
      <c r="L36" s="11"/>
    </row>
    <row r="37" spans="1:12" s="4" customFormat="1" x14ac:dyDescent="0.25">
      <c r="A37" s="10">
        <v>5</v>
      </c>
      <c r="B37" s="18" t="s">
        <v>80</v>
      </c>
      <c r="C37" s="12">
        <f>C36+C27+C23+C5</f>
        <v>79748715.659999996</v>
      </c>
      <c r="D37" s="12"/>
      <c r="E37" s="12"/>
      <c r="F37" s="12"/>
      <c r="G37" s="12"/>
      <c r="H37" s="12"/>
      <c r="I37" s="12"/>
      <c r="J37" s="12"/>
      <c r="K37" s="11"/>
      <c r="L37" s="11"/>
    </row>
    <row r="38" spans="1:12" s="4" customFormat="1" x14ac:dyDescent="0.25">
      <c r="A38" s="10"/>
      <c r="B38" s="18" t="s">
        <v>84</v>
      </c>
      <c r="C38" s="12">
        <f>C39-C37</f>
        <v>15949743.130000001</v>
      </c>
      <c r="D38" s="12"/>
      <c r="E38" s="12"/>
      <c r="F38" s="12"/>
      <c r="G38" s="12"/>
      <c r="H38" s="12"/>
      <c r="I38" s="12"/>
      <c r="J38" s="12"/>
      <c r="K38" s="11"/>
      <c r="L38" s="11"/>
    </row>
    <row r="39" spans="1:12" s="4" customFormat="1" x14ac:dyDescent="0.25">
      <c r="A39" s="10">
        <v>6</v>
      </c>
      <c r="B39" s="18" t="s">
        <v>48</v>
      </c>
      <c r="C39" s="12">
        <f>C37*1.2</f>
        <v>95698458.790000007</v>
      </c>
      <c r="D39" s="12"/>
      <c r="E39" s="12"/>
      <c r="F39" s="12"/>
      <c r="G39" s="12"/>
      <c r="H39" s="12"/>
      <c r="I39" s="12"/>
      <c r="J39" s="12"/>
      <c r="K39" s="11"/>
      <c r="L39" s="11"/>
    </row>
    <row r="40" spans="1:12" x14ac:dyDescent="0.25">
      <c r="B40" s="5"/>
      <c r="C40" s="6"/>
      <c r="D40" s="6"/>
      <c r="E40" s="6"/>
      <c r="F40" s="6"/>
      <c r="G40" s="6"/>
      <c r="H40" s="6"/>
      <c r="I40" s="6"/>
      <c r="J40" s="6"/>
    </row>
    <row r="41" spans="1:12" x14ac:dyDescent="0.25">
      <c r="B41" s="5"/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7D72F-2F64-45AF-8C38-779AEB263045}">
  <sheetPr>
    <tabColor rgb="FFFFFF00"/>
    <pageSetUpPr fitToPage="1"/>
  </sheetPr>
  <dimension ref="A1:S43"/>
  <sheetViews>
    <sheetView topLeftCell="A21" zoomScale="85" zoomScaleNormal="85" workbookViewId="0">
      <selection activeCell="D46" sqref="D46"/>
    </sheetView>
  </sheetViews>
  <sheetFormatPr defaultRowHeight="15" outlineLevelCol="1" x14ac:dyDescent="0.25"/>
  <cols>
    <col min="1" max="1" width="9.140625" style="2"/>
    <col min="2" max="2" width="35.28515625" bestFit="1" customWidth="1"/>
    <col min="3" max="5" width="16.5703125" customWidth="1"/>
    <col min="6" max="7" width="16.5703125" customWidth="1" outlineLevel="1"/>
    <col min="8" max="9" width="16.5703125" hidden="1" customWidth="1" outlineLevel="1"/>
    <col min="10" max="10" width="16.5703125" customWidth="1"/>
    <col min="11" max="11" width="34.42578125" bestFit="1" customWidth="1"/>
    <col min="12" max="12" width="15.28515625" customWidth="1"/>
    <col min="13" max="13" width="3" customWidth="1"/>
    <col min="14" max="15" width="0" hidden="1" customWidth="1"/>
    <col min="16" max="16" width="7.85546875" style="47" hidden="1" customWidth="1"/>
    <col min="18" max="18" width="14.28515625" bestFit="1" customWidth="1"/>
    <col min="19" max="19" width="17.85546875" customWidth="1"/>
  </cols>
  <sheetData>
    <row r="1" spans="1:19" s="4" customFormat="1" x14ac:dyDescent="0.25">
      <c r="A1" s="24" t="s">
        <v>98</v>
      </c>
      <c r="D1"/>
      <c r="E1"/>
      <c r="F1"/>
      <c r="G1"/>
      <c r="H1"/>
      <c r="I1"/>
      <c r="J1"/>
      <c r="P1" s="48"/>
    </row>
    <row r="2" spans="1:19" s="4" customFormat="1" x14ac:dyDescent="0.25">
      <c r="A2" s="24" t="s">
        <v>99</v>
      </c>
      <c r="D2"/>
      <c r="E2"/>
      <c r="F2"/>
      <c r="G2" s="6"/>
      <c r="H2"/>
      <c r="I2" s="30"/>
      <c r="J2"/>
      <c r="P2" s="48"/>
    </row>
    <row r="4" spans="1:19" s="3" customFormat="1" ht="30" x14ac:dyDescent="0.25">
      <c r="A4" s="19" t="s">
        <v>2</v>
      </c>
      <c r="B4" s="19" t="s">
        <v>3</v>
      </c>
      <c r="C4" s="19" t="s">
        <v>4</v>
      </c>
      <c r="D4" s="19" t="s">
        <v>83</v>
      </c>
      <c r="E4" s="19" t="s">
        <v>103</v>
      </c>
      <c r="F4" s="19" t="s">
        <v>107</v>
      </c>
      <c r="G4" s="19" t="s">
        <v>108</v>
      </c>
      <c r="H4" s="19"/>
      <c r="I4" s="19"/>
      <c r="J4" s="36" t="s">
        <v>102</v>
      </c>
      <c r="K4" s="19" t="s">
        <v>5</v>
      </c>
      <c r="L4" s="19" t="s">
        <v>6</v>
      </c>
      <c r="P4" s="49"/>
    </row>
    <row r="5" spans="1:19" s="4" customFormat="1" x14ac:dyDescent="0.25">
      <c r="A5" s="31">
        <v>1</v>
      </c>
      <c r="B5" s="34" t="s">
        <v>7</v>
      </c>
      <c r="C5" s="33">
        <f>SUM(C6:C22)</f>
        <v>29240163</v>
      </c>
      <c r="D5" s="33">
        <f>SUM(D6:D22)</f>
        <v>5858211.0700000003</v>
      </c>
      <c r="E5" s="33">
        <f>SUM(E6:E22)</f>
        <v>4709089.0199999996</v>
      </c>
      <c r="F5" s="33">
        <f>SUM(F6:F22)</f>
        <v>4260712.68</v>
      </c>
      <c r="G5" s="33">
        <f>SUM(G6:G22)</f>
        <v>2273401.1</v>
      </c>
      <c r="H5" s="33"/>
      <c r="I5" s="33"/>
      <c r="J5" s="33">
        <f>C5-D5-E5-F5-G5-H5-I5</f>
        <v>12138749.130000001</v>
      </c>
      <c r="K5" s="11" t="s">
        <v>8</v>
      </c>
      <c r="L5" s="11"/>
      <c r="N5" s="48"/>
      <c r="P5" s="48"/>
    </row>
    <row r="6" spans="1:19" ht="30" x14ac:dyDescent="0.25">
      <c r="A6" s="13" t="s">
        <v>9</v>
      </c>
      <c r="B6" s="14" t="s">
        <v>49</v>
      </c>
      <c r="C6" s="8">
        <v>1437782.92</v>
      </c>
      <c r="D6" s="8"/>
      <c r="E6" s="8"/>
      <c r="F6" s="8">
        <v>1338702.49</v>
      </c>
      <c r="G6" s="8"/>
      <c r="H6" s="8"/>
      <c r="I6" s="8"/>
      <c r="J6" s="8">
        <f>C6-D6-E6-F6-G6-H6-I6</f>
        <v>99080.43</v>
      </c>
      <c r="K6" s="15" t="s">
        <v>50</v>
      </c>
      <c r="L6" s="15">
        <v>410900560</v>
      </c>
      <c r="N6" s="47"/>
      <c r="R6" s="62"/>
    </row>
    <row r="7" spans="1:19" ht="30" x14ac:dyDescent="0.25">
      <c r="A7" s="13" t="s">
        <v>10</v>
      </c>
      <c r="B7" s="14" t="s">
        <v>51</v>
      </c>
      <c r="C7" s="8">
        <v>2535783.4500000002</v>
      </c>
      <c r="D7" s="8"/>
      <c r="E7" s="8"/>
      <c r="F7" s="8">
        <v>1368529.32</v>
      </c>
      <c r="G7" s="8"/>
      <c r="H7" s="8"/>
      <c r="I7" s="8"/>
      <c r="J7" s="8">
        <f t="shared" ref="J7:J35" si="0">C7-D7-E7-F7-G7-H7-I7</f>
        <v>1167254.1299999999</v>
      </c>
      <c r="K7" s="15" t="s">
        <v>52</v>
      </c>
      <c r="L7" s="15">
        <v>410110560</v>
      </c>
      <c r="N7" s="47"/>
      <c r="S7" s="30"/>
    </row>
    <row r="8" spans="1:19" ht="30" x14ac:dyDescent="0.25">
      <c r="A8" s="98" t="s">
        <v>11</v>
      </c>
      <c r="B8" s="16" t="s">
        <v>53</v>
      </c>
      <c r="C8" s="99">
        <v>2829003.07</v>
      </c>
      <c r="D8" s="99"/>
      <c r="E8" s="99"/>
      <c r="F8" s="99"/>
      <c r="G8" s="99">
        <f>2273401.1</f>
        <v>2273401.1</v>
      </c>
      <c r="H8" s="99"/>
      <c r="I8" s="99"/>
      <c r="J8" s="99">
        <f t="shared" si="0"/>
        <v>555601.97</v>
      </c>
      <c r="K8" s="100" t="s">
        <v>54</v>
      </c>
      <c r="L8" s="100">
        <v>410800560</v>
      </c>
      <c r="N8" s="47"/>
    </row>
    <row r="9" spans="1:19" ht="30" x14ac:dyDescent="0.25">
      <c r="A9" s="13" t="s">
        <v>12</v>
      </c>
      <c r="B9" s="14" t="s">
        <v>55</v>
      </c>
      <c r="C9" s="8">
        <v>3308473.79</v>
      </c>
      <c r="D9" s="8"/>
      <c r="E9" s="8"/>
      <c r="F9" s="8"/>
      <c r="G9" s="8"/>
      <c r="H9" s="8"/>
      <c r="I9" s="8"/>
      <c r="J9" s="8">
        <f t="shared" si="0"/>
        <v>3308473.79</v>
      </c>
      <c r="K9" s="15" t="s">
        <v>56</v>
      </c>
      <c r="L9" s="15">
        <v>410000560</v>
      </c>
      <c r="N9" s="47"/>
    </row>
    <row r="10" spans="1:19" ht="30" x14ac:dyDescent="0.25">
      <c r="A10" s="13" t="s">
        <v>13</v>
      </c>
      <c r="B10" s="14" t="s">
        <v>57</v>
      </c>
      <c r="C10" s="8">
        <v>398929.7</v>
      </c>
      <c r="D10" s="8"/>
      <c r="E10" s="8"/>
      <c r="F10" s="8"/>
      <c r="G10" s="8"/>
      <c r="H10" s="8"/>
      <c r="I10" s="8"/>
      <c r="J10" s="8">
        <f t="shared" si="0"/>
        <v>398929.7</v>
      </c>
      <c r="K10" s="15" t="s">
        <v>58</v>
      </c>
      <c r="L10" s="15">
        <v>410009965</v>
      </c>
      <c r="N10" s="47"/>
    </row>
    <row r="11" spans="1:19" ht="30" x14ac:dyDescent="0.25">
      <c r="A11" s="13" t="s">
        <v>14</v>
      </c>
      <c r="B11" s="14" t="s">
        <v>59</v>
      </c>
      <c r="C11" s="8">
        <v>144722.13</v>
      </c>
      <c r="D11" s="8"/>
      <c r="E11" s="8"/>
      <c r="F11" s="8"/>
      <c r="G11" s="8"/>
      <c r="H11" s="8"/>
      <c r="I11" s="8"/>
      <c r="J11" s="8">
        <f t="shared" si="0"/>
        <v>144722.13</v>
      </c>
      <c r="K11" s="15" t="s">
        <v>54</v>
      </c>
      <c r="L11" s="15">
        <v>410800560</v>
      </c>
      <c r="N11" s="47"/>
    </row>
    <row r="12" spans="1:19" ht="30" x14ac:dyDescent="0.25">
      <c r="A12" s="13" t="s">
        <v>15</v>
      </c>
      <c r="B12" s="14" t="s">
        <v>60</v>
      </c>
      <c r="C12" s="8">
        <v>175554.24</v>
      </c>
      <c r="D12" s="8"/>
      <c r="E12" s="8"/>
      <c r="F12" s="8"/>
      <c r="G12" s="8"/>
      <c r="H12" s="8"/>
      <c r="I12" s="8"/>
      <c r="J12" s="8">
        <f t="shared" si="0"/>
        <v>175554.24</v>
      </c>
      <c r="K12" s="15" t="s">
        <v>58</v>
      </c>
      <c r="L12" s="15">
        <v>410009965</v>
      </c>
      <c r="N12" s="47"/>
    </row>
    <row r="13" spans="1:19" ht="30" x14ac:dyDescent="0.25">
      <c r="A13" s="13" t="s">
        <v>16</v>
      </c>
      <c r="B13" s="16" t="s">
        <v>81</v>
      </c>
      <c r="C13" s="8">
        <v>2185304.2000000002</v>
      </c>
      <c r="D13" s="9">
        <v>2119329.9</v>
      </c>
      <c r="E13" s="8"/>
      <c r="F13" s="8"/>
      <c r="G13" s="8"/>
      <c r="H13" s="8"/>
      <c r="I13" s="8"/>
      <c r="J13" s="8">
        <f t="shared" si="0"/>
        <v>65974.3</v>
      </c>
      <c r="K13" s="15" t="s">
        <v>62</v>
      </c>
      <c r="L13" s="15">
        <v>410600560</v>
      </c>
      <c r="N13" s="47"/>
    </row>
    <row r="14" spans="1:19" ht="30" x14ac:dyDescent="0.25">
      <c r="A14" s="13" t="s">
        <v>17</v>
      </c>
      <c r="B14" s="16" t="s">
        <v>61</v>
      </c>
      <c r="C14" s="8">
        <v>184363.41</v>
      </c>
      <c r="D14" s="9">
        <v>178797.48</v>
      </c>
      <c r="E14" s="8"/>
      <c r="F14" s="8"/>
      <c r="G14" s="8"/>
      <c r="H14" s="8"/>
      <c r="I14" s="8"/>
      <c r="J14" s="8">
        <f t="shared" si="0"/>
        <v>5565.93</v>
      </c>
      <c r="K14" s="15" t="s">
        <v>62</v>
      </c>
      <c r="L14" s="15">
        <v>410600560</v>
      </c>
      <c r="N14" s="47"/>
    </row>
    <row r="15" spans="1:19" ht="30" x14ac:dyDescent="0.25">
      <c r="A15" s="13" t="s">
        <v>18</v>
      </c>
      <c r="B15" s="16" t="s">
        <v>63</v>
      </c>
      <c r="C15" s="8">
        <v>707880</v>
      </c>
      <c r="D15" s="9">
        <v>686509.11</v>
      </c>
      <c r="E15" s="8"/>
      <c r="F15" s="8"/>
      <c r="G15" s="8"/>
      <c r="H15" s="8"/>
      <c r="I15" s="8"/>
      <c r="J15" s="8">
        <f t="shared" si="0"/>
        <v>21370.89</v>
      </c>
      <c r="K15" s="46" t="s">
        <v>64</v>
      </c>
      <c r="L15" s="15">
        <v>410300560</v>
      </c>
      <c r="N15" s="47"/>
    </row>
    <row r="16" spans="1:19" ht="30" x14ac:dyDescent="0.25">
      <c r="A16" s="13" t="s">
        <v>19</v>
      </c>
      <c r="B16" s="16" t="s">
        <v>65</v>
      </c>
      <c r="C16" s="8">
        <v>402075.84</v>
      </c>
      <c r="D16" s="9">
        <v>389937.18</v>
      </c>
      <c r="E16" s="8"/>
      <c r="F16" s="8"/>
      <c r="G16" s="8"/>
      <c r="H16" s="8"/>
      <c r="I16" s="8"/>
      <c r="J16" s="8">
        <f t="shared" si="0"/>
        <v>12138.66</v>
      </c>
      <c r="K16" s="46" t="s">
        <v>66</v>
      </c>
      <c r="L16" s="15">
        <v>410100655</v>
      </c>
      <c r="N16" s="47"/>
    </row>
    <row r="17" spans="1:16" ht="19.5" customHeight="1" x14ac:dyDescent="0.25">
      <c r="A17" s="13" t="s">
        <v>20</v>
      </c>
      <c r="B17" s="45" t="s">
        <v>67</v>
      </c>
      <c r="C17" s="8">
        <v>622934.4</v>
      </c>
      <c r="D17" s="9"/>
      <c r="E17" s="8"/>
      <c r="F17" s="8"/>
      <c r="G17" s="8"/>
      <c r="H17" s="8"/>
      <c r="I17" s="8"/>
      <c r="J17" s="8">
        <f t="shared" si="0"/>
        <v>622934.4</v>
      </c>
      <c r="K17" s="46" t="s">
        <v>64</v>
      </c>
      <c r="L17" s="15">
        <v>410300560</v>
      </c>
      <c r="N17" s="51" t="s">
        <v>105</v>
      </c>
      <c r="O17" s="2" t="s">
        <v>104</v>
      </c>
      <c r="P17" s="2" t="s">
        <v>102</v>
      </c>
    </row>
    <row r="18" spans="1:16" ht="30" x14ac:dyDescent="0.25">
      <c r="A18" s="68" t="s">
        <v>21</v>
      </c>
      <c r="B18" s="64" t="s">
        <v>68</v>
      </c>
      <c r="C18" s="69">
        <v>4037118.27</v>
      </c>
      <c r="D18" s="93">
        <v>2483637.4</v>
      </c>
      <c r="E18" s="94"/>
      <c r="F18" s="69">
        <f>1524215.92*1.0192</f>
        <v>1553480.87</v>
      </c>
      <c r="G18" s="69"/>
      <c r="H18" s="69"/>
      <c r="I18" s="69"/>
      <c r="J18" s="69">
        <f t="shared" si="0"/>
        <v>0</v>
      </c>
      <c r="K18" s="63" t="s">
        <v>69</v>
      </c>
      <c r="L18" s="63">
        <v>410500560</v>
      </c>
      <c r="N18" s="48">
        <f>N19+N20</f>
        <v>0.19420000000000001</v>
      </c>
      <c r="O18" s="48">
        <v>0.161</v>
      </c>
      <c r="P18" s="48">
        <f>P19+P20</f>
        <v>3.32E-2</v>
      </c>
    </row>
    <row r="19" spans="1:16" ht="30" x14ac:dyDescent="0.25">
      <c r="A19" s="95" t="s">
        <v>22</v>
      </c>
      <c r="B19" s="45" t="s">
        <v>70</v>
      </c>
      <c r="C19" s="96">
        <v>2856059.82</v>
      </c>
      <c r="D19" s="96"/>
      <c r="E19" s="96">
        <v>2369142.69</v>
      </c>
      <c r="F19" s="96"/>
      <c r="G19" s="96"/>
      <c r="H19" s="96"/>
      <c r="I19" s="96"/>
      <c r="J19" s="97">
        <f t="shared" si="0"/>
        <v>486917.13</v>
      </c>
      <c r="K19" s="46" t="s">
        <v>71</v>
      </c>
      <c r="L19" s="46">
        <v>410400560</v>
      </c>
      <c r="N19" s="47">
        <f>C19/C5</f>
        <v>9.7699999999999995E-2</v>
      </c>
      <c r="O19" s="47">
        <v>8.1000000000000003E-2</v>
      </c>
      <c r="P19" s="47">
        <f>N19-O19</f>
        <v>1.67E-2</v>
      </c>
    </row>
    <row r="20" spans="1:16" ht="30" x14ac:dyDescent="0.25">
      <c r="A20" s="95" t="s">
        <v>23</v>
      </c>
      <c r="B20" s="45" t="s">
        <v>72</v>
      </c>
      <c r="C20" s="96">
        <v>2821452.35</v>
      </c>
      <c r="D20" s="96"/>
      <c r="E20" s="96">
        <v>2339946.33</v>
      </c>
      <c r="F20" s="96"/>
      <c r="G20" s="96"/>
      <c r="H20" s="96"/>
      <c r="I20" s="96"/>
      <c r="J20" s="97">
        <f t="shared" si="0"/>
        <v>481506.02</v>
      </c>
      <c r="K20" s="46" t="s">
        <v>64</v>
      </c>
      <c r="L20" s="46">
        <v>410300560</v>
      </c>
      <c r="N20" s="47">
        <f>C20/C5</f>
        <v>9.6500000000000002E-2</v>
      </c>
      <c r="O20" s="47">
        <f>O18-O19</f>
        <v>0.08</v>
      </c>
      <c r="P20" s="47">
        <f>N20-O20</f>
        <v>1.6500000000000001E-2</v>
      </c>
    </row>
    <row r="21" spans="1:16" ht="30" x14ac:dyDescent="0.25">
      <c r="A21" s="13" t="s">
        <v>24</v>
      </c>
      <c r="B21" s="16" t="s">
        <v>73</v>
      </c>
      <c r="C21" s="8">
        <v>1182946.1299999999</v>
      </c>
      <c r="D21" s="8"/>
      <c r="E21" s="8"/>
      <c r="F21" s="8"/>
      <c r="G21" s="8"/>
      <c r="H21" s="8"/>
      <c r="I21" s="8"/>
      <c r="J21" s="8">
        <f t="shared" si="0"/>
        <v>1182946.1299999999</v>
      </c>
      <c r="K21" s="15" t="s">
        <v>74</v>
      </c>
      <c r="L21" s="15">
        <v>410700560</v>
      </c>
      <c r="N21" s="47"/>
    </row>
    <row r="22" spans="1:16" ht="30" x14ac:dyDescent="0.25">
      <c r="A22" s="17" t="s">
        <v>82</v>
      </c>
      <c r="B22" s="16" t="s">
        <v>75</v>
      </c>
      <c r="C22" s="8">
        <v>3409779.28</v>
      </c>
      <c r="D22" s="8"/>
      <c r="E22" s="8"/>
      <c r="F22" s="8"/>
      <c r="G22" s="8"/>
      <c r="H22" s="8"/>
      <c r="I22" s="8"/>
      <c r="J22" s="8">
        <f t="shared" si="0"/>
        <v>3409779.28</v>
      </c>
      <c r="K22" s="15" t="s">
        <v>62</v>
      </c>
      <c r="L22" s="15">
        <v>410600560</v>
      </c>
      <c r="N22" s="47"/>
    </row>
    <row r="23" spans="1:16" s="4" customFormat="1" x14ac:dyDescent="0.25">
      <c r="A23" s="31">
        <v>2</v>
      </c>
      <c r="B23" s="32" t="s">
        <v>25</v>
      </c>
      <c r="C23" s="33">
        <f>SUM(C24:C26)</f>
        <v>146665.94</v>
      </c>
      <c r="D23" s="33">
        <f>SUM(D24:D26)</f>
        <v>0</v>
      </c>
      <c r="E23" s="33"/>
      <c r="F23" s="33"/>
      <c r="G23" s="33"/>
      <c r="H23" s="33"/>
      <c r="I23" s="33"/>
      <c r="J23" s="33">
        <f t="shared" si="0"/>
        <v>146665.94</v>
      </c>
      <c r="K23" s="11" t="s">
        <v>26</v>
      </c>
      <c r="L23" s="11"/>
      <c r="P23" s="48"/>
    </row>
    <row r="24" spans="1:16" x14ac:dyDescent="0.25">
      <c r="A24" s="13" t="s">
        <v>27</v>
      </c>
      <c r="B24" s="16" t="s">
        <v>76</v>
      </c>
      <c r="C24" s="8">
        <v>48684.51</v>
      </c>
      <c r="D24" s="8"/>
      <c r="E24" s="8"/>
      <c r="F24" s="8"/>
      <c r="G24" s="8"/>
      <c r="H24" s="8"/>
      <c r="I24" s="8"/>
      <c r="J24" s="8">
        <f t="shared" si="0"/>
        <v>48684.51</v>
      </c>
      <c r="K24" s="15" t="s">
        <v>66</v>
      </c>
      <c r="L24" s="15">
        <v>410100655</v>
      </c>
      <c r="N24" s="47"/>
      <c r="O24" s="47"/>
    </row>
    <row r="25" spans="1:16" x14ac:dyDescent="0.25">
      <c r="A25" s="13" t="s">
        <v>28</v>
      </c>
      <c r="B25" s="16" t="s">
        <v>77</v>
      </c>
      <c r="C25" s="8">
        <v>48684.51</v>
      </c>
      <c r="D25" s="8"/>
      <c r="E25" s="8"/>
      <c r="F25" s="8"/>
      <c r="G25" s="8"/>
      <c r="H25" s="8"/>
      <c r="I25" s="8"/>
      <c r="J25" s="8">
        <f t="shared" si="0"/>
        <v>48684.51</v>
      </c>
      <c r="K25" s="15" t="s">
        <v>66</v>
      </c>
      <c r="L25" s="15">
        <v>410100655</v>
      </c>
      <c r="N25" s="47"/>
      <c r="O25" s="47"/>
    </row>
    <row r="26" spans="1:16" x14ac:dyDescent="0.25">
      <c r="A26" s="13" t="s">
        <v>29</v>
      </c>
      <c r="B26" s="16" t="s">
        <v>78</v>
      </c>
      <c r="C26" s="8">
        <v>49296.92</v>
      </c>
      <c r="D26" s="8"/>
      <c r="E26" s="8"/>
      <c r="F26" s="8"/>
      <c r="G26" s="8"/>
      <c r="H26" s="8"/>
      <c r="I26" s="8"/>
      <c r="J26" s="8">
        <f t="shared" si="0"/>
        <v>49296.92</v>
      </c>
      <c r="K26" s="15" t="s">
        <v>66</v>
      </c>
      <c r="L26" s="15">
        <v>410100655</v>
      </c>
      <c r="N26" s="47"/>
      <c r="O26" s="47"/>
    </row>
    <row r="27" spans="1:16" s="4" customFormat="1" x14ac:dyDescent="0.25">
      <c r="A27" s="31">
        <v>3</v>
      </c>
      <c r="B27" s="32" t="s">
        <v>30</v>
      </c>
      <c r="C27" s="33">
        <f>SUM(C28:C35)</f>
        <v>49962549.270000003</v>
      </c>
      <c r="D27" s="33">
        <f t="shared" ref="D27:F27" si="1">SUM(D28:D35)</f>
        <v>24239988.73</v>
      </c>
      <c r="E27" s="33">
        <f t="shared" si="1"/>
        <v>0</v>
      </c>
      <c r="F27" s="33">
        <f t="shared" si="1"/>
        <v>6050131.29</v>
      </c>
      <c r="G27" s="33"/>
      <c r="H27" s="33"/>
      <c r="I27" s="33"/>
      <c r="J27" s="33">
        <f t="shared" si="0"/>
        <v>19672429.25</v>
      </c>
      <c r="K27" s="11" t="s">
        <v>26</v>
      </c>
      <c r="L27" s="11"/>
      <c r="N27" s="47"/>
      <c r="O27" s="47"/>
      <c r="P27" s="47"/>
    </row>
    <row r="28" spans="1:16" x14ac:dyDescent="0.25">
      <c r="A28" s="13" t="s">
        <v>31</v>
      </c>
      <c r="B28" s="16" t="s">
        <v>32</v>
      </c>
      <c r="C28" s="8">
        <v>6274241.7800000003</v>
      </c>
      <c r="D28" s="9">
        <v>6057628.5</v>
      </c>
      <c r="E28" s="8"/>
      <c r="F28" s="8"/>
      <c r="G28" s="8"/>
      <c r="H28" s="8"/>
      <c r="I28" s="8"/>
      <c r="J28" s="8">
        <f t="shared" si="0"/>
        <v>216613.28</v>
      </c>
      <c r="K28" s="15" t="s">
        <v>32</v>
      </c>
      <c r="L28" s="15">
        <v>410200566</v>
      </c>
      <c r="N28" s="47"/>
      <c r="O28" s="47"/>
    </row>
    <row r="29" spans="1:16" x14ac:dyDescent="0.25">
      <c r="A29" s="13" t="s">
        <v>33</v>
      </c>
      <c r="B29" s="16" t="s">
        <v>34</v>
      </c>
      <c r="C29" s="8">
        <v>6253675.9299999997</v>
      </c>
      <c r="D29" s="9">
        <v>6061141.6900000004</v>
      </c>
      <c r="E29" s="8"/>
      <c r="F29" s="8"/>
      <c r="G29" s="8"/>
      <c r="H29" s="8"/>
      <c r="I29" s="8"/>
      <c r="J29" s="8">
        <f t="shared" si="0"/>
        <v>192534.24</v>
      </c>
      <c r="K29" s="15" t="s">
        <v>34</v>
      </c>
      <c r="L29" s="15">
        <v>410300566</v>
      </c>
      <c r="N29" s="47"/>
      <c r="O29" s="47"/>
    </row>
    <row r="30" spans="1:16" x14ac:dyDescent="0.25">
      <c r="A30" s="13" t="s">
        <v>35</v>
      </c>
      <c r="B30" s="16" t="s">
        <v>36</v>
      </c>
      <c r="C30" s="8">
        <v>6240667.7199999997</v>
      </c>
      <c r="D30" s="9"/>
      <c r="E30" s="8"/>
      <c r="F30" s="8"/>
      <c r="G30" s="8"/>
      <c r="H30" s="8"/>
      <c r="I30" s="8"/>
      <c r="J30" s="8">
        <f t="shared" si="0"/>
        <v>6240667.7199999997</v>
      </c>
      <c r="K30" s="15" t="s">
        <v>36</v>
      </c>
      <c r="L30" s="15">
        <v>410400566</v>
      </c>
      <c r="N30" s="47"/>
      <c r="O30" s="47"/>
    </row>
    <row r="31" spans="1:16" x14ac:dyDescent="0.25">
      <c r="A31" s="13" t="s">
        <v>37</v>
      </c>
      <c r="B31" s="16" t="s">
        <v>38</v>
      </c>
      <c r="C31" s="8">
        <v>6236259.1100000003</v>
      </c>
      <c r="D31" s="9">
        <v>6060433.4100000001</v>
      </c>
      <c r="E31" s="8"/>
      <c r="F31" s="8"/>
      <c r="G31" s="8"/>
      <c r="H31" s="8"/>
      <c r="I31" s="8"/>
      <c r="J31" s="8">
        <f t="shared" si="0"/>
        <v>175825.7</v>
      </c>
      <c r="K31" s="15" t="s">
        <v>38</v>
      </c>
      <c r="L31" s="15">
        <v>410500566</v>
      </c>
    </row>
    <row r="32" spans="1:16" x14ac:dyDescent="0.25">
      <c r="A32" s="13" t="s">
        <v>39</v>
      </c>
      <c r="B32" s="16" t="s">
        <v>40</v>
      </c>
      <c r="C32" s="8">
        <v>6257893.2400000002</v>
      </c>
      <c r="D32" s="9">
        <v>6060785.1299999999</v>
      </c>
      <c r="E32" s="8"/>
      <c r="F32" s="8"/>
      <c r="G32" s="8"/>
      <c r="H32" s="8"/>
      <c r="I32" s="8"/>
      <c r="J32" s="8">
        <f t="shared" si="0"/>
        <v>197108.11</v>
      </c>
      <c r="K32" s="15" t="s">
        <v>40</v>
      </c>
      <c r="L32" s="15">
        <v>410600566</v>
      </c>
    </row>
    <row r="33" spans="1:16" x14ac:dyDescent="0.25">
      <c r="A33" s="13" t="s">
        <v>41</v>
      </c>
      <c r="B33" s="14" t="s">
        <v>42</v>
      </c>
      <c r="C33" s="8">
        <v>6232085.6900000004</v>
      </c>
      <c r="D33" s="8"/>
      <c r="E33" s="8"/>
      <c r="F33" s="8"/>
      <c r="G33" s="8"/>
      <c r="H33" s="8"/>
      <c r="I33" s="8"/>
      <c r="J33" s="8">
        <f t="shared" si="0"/>
        <v>6232085.6900000004</v>
      </c>
      <c r="K33" s="15" t="s">
        <v>42</v>
      </c>
      <c r="L33" s="15">
        <v>410700566</v>
      </c>
    </row>
    <row r="34" spans="1:16" x14ac:dyDescent="0.25">
      <c r="A34" s="13" t="s">
        <v>43</v>
      </c>
      <c r="B34" s="14" t="s">
        <v>44</v>
      </c>
      <c r="C34" s="8">
        <v>6231472.5099999998</v>
      </c>
      <c r="D34" s="8"/>
      <c r="E34" s="8"/>
      <c r="F34" s="8"/>
      <c r="G34" s="8"/>
      <c r="H34" s="8"/>
      <c r="I34" s="8"/>
      <c r="J34" s="8">
        <f t="shared" si="0"/>
        <v>6231472.5099999998</v>
      </c>
      <c r="K34" s="15" t="s">
        <v>44</v>
      </c>
      <c r="L34" s="15">
        <v>410900566</v>
      </c>
    </row>
    <row r="35" spans="1:16" ht="15.75" thickBot="1" x14ac:dyDescent="0.3">
      <c r="A35" s="41" t="s">
        <v>45</v>
      </c>
      <c r="B35" s="42" t="s">
        <v>46</v>
      </c>
      <c r="C35" s="43">
        <v>6236253.29</v>
      </c>
      <c r="D35" s="43"/>
      <c r="E35" s="43"/>
      <c r="F35" s="43">
        <f>5936157.07*1.0192</f>
        <v>6050131.29</v>
      </c>
      <c r="G35" s="43"/>
      <c r="H35" s="43"/>
      <c r="I35" s="43"/>
      <c r="J35" s="43">
        <f t="shared" si="0"/>
        <v>186122</v>
      </c>
      <c r="K35" s="44" t="s">
        <v>46</v>
      </c>
      <c r="L35" s="44">
        <v>410110566</v>
      </c>
    </row>
    <row r="36" spans="1:16" s="4" customFormat="1" ht="15.75" thickTop="1" x14ac:dyDescent="0.25">
      <c r="A36" s="37">
        <v>4</v>
      </c>
      <c r="B36" s="38" t="s">
        <v>79</v>
      </c>
      <c r="C36" s="39">
        <v>399337.45</v>
      </c>
      <c r="D36" s="39"/>
      <c r="E36" s="39"/>
      <c r="F36" s="39"/>
      <c r="G36" s="39"/>
      <c r="H36" s="39"/>
      <c r="I36" s="39"/>
      <c r="J36" s="39"/>
      <c r="K36" s="40" t="s">
        <v>47</v>
      </c>
      <c r="L36" s="40"/>
      <c r="P36" s="48"/>
    </row>
    <row r="37" spans="1:16" s="4" customFormat="1" x14ac:dyDescent="0.25">
      <c r="A37" s="10">
        <v>5</v>
      </c>
      <c r="B37" s="18" t="s">
        <v>80</v>
      </c>
      <c r="C37" s="12">
        <f>C36+C27+C23+C5</f>
        <v>79748715.659999996</v>
      </c>
      <c r="D37" s="12">
        <f>D27+D23+D5</f>
        <v>30098199.800000001</v>
      </c>
      <c r="E37" s="12">
        <f>E27+E23+E5</f>
        <v>4709089.0199999996</v>
      </c>
      <c r="F37" s="12">
        <f>F36+F27+F23+F5</f>
        <v>10310843.970000001</v>
      </c>
      <c r="G37" s="12">
        <f>G36+G27+G23+G5</f>
        <v>2273401.1</v>
      </c>
      <c r="H37" s="12"/>
      <c r="I37" s="12"/>
      <c r="J37" s="12"/>
      <c r="K37" s="11"/>
      <c r="L37" s="11"/>
      <c r="P37" s="48"/>
    </row>
    <row r="38" spans="1:16" s="29" customFormat="1" x14ac:dyDescent="0.25">
      <c r="A38" s="101"/>
      <c r="B38" s="102" t="s">
        <v>84</v>
      </c>
      <c r="C38" s="103">
        <v>6019639.96</v>
      </c>
      <c r="D38" s="103">
        <f>D40-D37</f>
        <v>6019639.96</v>
      </c>
      <c r="E38" s="103"/>
      <c r="F38" s="12"/>
      <c r="G38" s="12"/>
      <c r="H38" s="12"/>
      <c r="I38" s="12"/>
      <c r="J38" s="12"/>
      <c r="K38" s="28"/>
      <c r="L38" s="28"/>
      <c r="P38" s="50"/>
    </row>
    <row r="39" spans="1:16" s="29" customFormat="1" x14ac:dyDescent="0.25">
      <c r="A39" s="101"/>
      <c r="B39" s="102" t="s">
        <v>100</v>
      </c>
      <c r="C39" s="103">
        <v>10923113.49</v>
      </c>
      <c r="D39" s="103"/>
      <c r="E39" s="103">
        <f>E37*0.22</f>
        <v>1035999.58</v>
      </c>
      <c r="F39" s="12">
        <f>F37*0.22</f>
        <v>2268385.67</v>
      </c>
      <c r="G39" s="12">
        <f>G37*0.22</f>
        <v>500148.24</v>
      </c>
      <c r="H39" s="12"/>
      <c r="I39" s="12"/>
      <c r="J39" s="12"/>
      <c r="K39" s="28"/>
      <c r="L39" s="28"/>
      <c r="P39" s="50"/>
    </row>
    <row r="40" spans="1:16" s="29" customFormat="1" x14ac:dyDescent="0.25">
      <c r="A40" s="101">
        <v>6</v>
      </c>
      <c r="B40" s="102" t="s">
        <v>101</v>
      </c>
      <c r="C40" s="103">
        <f>C37+C38+C39</f>
        <v>96691469.109999999</v>
      </c>
      <c r="D40" s="103">
        <f>D37*1.2</f>
        <v>36117839.759999998</v>
      </c>
      <c r="E40" s="103">
        <f>E37+E39</f>
        <v>5745088.5999999996</v>
      </c>
      <c r="F40" s="12">
        <f>F37+F39</f>
        <v>12579229.640000001</v>
      </c>
      <c r="G40" s="12">
        <f>G37+G39</f>
        <v>2773549.34</v>
      </c>
      <c r="H40" s="35"/>
      <c r="I40" s="35"/>
      <c r="J40" s="35"/>
      <c r="K40" s="28"/>
      <c r="L40" s="28"/>
      <c r="P40" s="50"/>
    </row>
    <row r="41" spans="1:16" x14ac:dyDescent="0.25">
      <c r="B41" s="5"/>
      <c r="C41" s="6"/>
    </row>
    <row r="42" spans="1:16" x14ac:dyDescent="0.25">
      <c r="B42" s="5"/>
    </row>
    <row r="43" spans="1:16" x14ac:dyDescent="0.25">
      <c r="G43" s="30"/>
    </row>
  </sheetData>
  <pageMargins left="0.7" right="0.7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68E67-489F-484E-86CF-FD77458E8C07}">
  <dimension ref="A1:G38"/>
  <sheetViews>
    <sheetView workbookViewId="0">
      <selection activeCell="C36" sqref="C36:C38"/>
    </sheetView>
  </sheetViews>
  <sheetFormatPr defaultRowHeight="15" x14ac:dyDescent="0.25"/>
  <cols>
    <col min="2" max="2" width="35.28515625" bestFit="1" customWidth="1"/>
    <col min="3" max="3" width="16.5703125" customWidth="1"/>
    <col min="4" max="4" width="34.42578125" bestFit="1" customWidth="1"/>
    <col min="5" max="5" width="15.28515625" customWidth="1"/>
  </cols>
  <sheetData>
    <row r="1" spans="1:5" x14ac:dyDescent="0.25">
      <c r="A1" s="1" t="s">
        <v>85</v>
      </c>
    </row>
    <row r="2" spans="1:5" x14ac:dyDescent="0.25">
      <c r="A2" s="1" t="s">
        <v>1</v>
      </c>
    </row>
    <row r="3" spans="1:5" ht="30" x14ac:dyDescent="0.25">
      <c r="A3" s="19" t="s">
        <v>2</v>
      </c>
      <c r="B3" s="19" t="s">
        <v>3</v>
      </c>
      <c r="C3" s="19" t="s">
        <v>83</v>
      </c>
      <c r="D3" s="19" t="s">
        <v>5</v>
      </c>
      <c r="E3" s="19" t="s">
        <v>6</v>
      </c>
    </row>
    <row r="4" spans="1:5" x14ac:dyDescent="0.25">
      <c r="A4" s="10">
        <v>1</v>
      </c>
      <c r="B4" s="11" t="s">
        <v>7</v>
      </c>
      <c r="C4" s="12">
        <f>SUM(C5:C21)</f>
        <v>5858211.0700000003</v>
      </c>
      <c r="D4" s="11" t="s">
        <v>8</v>
      </c>
      <c r="E4" s="11"/>
    </row>
    <row r="5" spans="1:5" ht="30" x14ac:dyDescent="0.25">
      <c r="A5" s="13" t="s">
        <v>9</v>
      </c>
      <c r="B5" s="14" t="s">
        <v>49</v>
      </c>
      <c r="C5" s="8"/>
      <c r="D5" s="15" t="s">
        <v>50</v>
      </c>
      <c r="E5" s="15">
        <v>410900560</v>
      </c>
    </row>
    <row r="6" spans="1:5" ht="30" x14ac:dyDescent="0.25">
      <c r="A6" s="13" t="s">
        <v>10</v>
      </c>
      <c r="B6" s="14" t="s">
        <v>51</v>
      </c>
      <c r="C6" s="8"/>
      <c r="D6" s="15" t="s">
        <v>52</v>
      </c>
      <c r="E6" s="15">
        <v>410110560</v>
      </c>
    </row>
    <row r="7" spans="1:5" ht="30" x14ac:dyDescent="0.25">
      <c r="A7" s="13" t="s">
        <v>11</v>
      </c>
      <c r="B7" s="14" t="s">
        <v>53</v>
      </c>
      <c r="C7" s="8"/>
      <c r="D7" s="15" t="s">
        <v>54</v>
      </c>
      <c r="E7" s="15">
        <v>410800560</v>
      </c>
    </row>
    <row r="8" spans="1:5" ht="30" x14ac:dyDescent="0.25">
      <c r="A8" s="13" t="s">
        <v>12</v>
      </c>
      <c r="B8" s="14" t="s">
        <v>55</v>
      </c>
      <c r="C8" s="8"/>
      <c r="D8" s="15" t="s">
        <v>56</v>
      </c>
      <c r="E8" s="15">
        <v>410000560</v>
      </c>
    </row>
    <row r="9" spans="1:5" ht="30" x14ac:dyDescent="0.25">
      <c r="A9" s="13" t="s">
        <v>13</v>
      </c>
      <c r="B9" s="14" t="s">
        <v>57</v>
      </c>
      <c r="C9" s="8"/>
      <c r="D9" s="15" t="s">
        <v>58</v>
      </c>
      <c r="E9" s="15">
        <v>410009965</v>
      </c>
    </row>
    <row r="10" spans="1:5" ht="30" x14ac:dyDescent="0.25">
      <c r="A10" s="13" t="s">
        <v>14</v>
      </c>
      <c r="B10" s="14" t="s">
        <v>59</v>
      </c>
      <c r="C10" s="8"/>
      <c r="D10" s="15" t="s">
        <v>54</v>
      </c>
      <c r="E10" s="15">
        <v>410800560</v>
      </c>
    </row>
    <row r="11" spans="1:5" ht="30" x14ac:dyDescent="0.25">
      <c r="A11" s="13" t="s">
        <v>15</v>
      </c>
      <c r="B11" s="14" t="s">
        <v>60</v>
      </c>
      <c r="C11" s="8"/>
      <c r="D11" s="15" t="s">
        <v>58</v>
      </c>
      <c r="E11" s="15">
        <v>410009965</v>
      </c>
    </row>
    <row r="12" spans="1:5" ht="30" x14ac:dyDescent="0.25">
      <c r="A12" s="13" t="s">
        <v>16</v>
      </c>
      <c r="B12" s="16" t="s">
        <v>81</v>
      </c>
      <c r="C12" s="9">
        <v>2119329.9</v>
      </c>
      <c r="D12" s="15" t="s">
        <v>62</v>
      </c>
      <c r="E12" s="15">
        <v>410600560</v>
      </c>
    </row>
    <row r="13" spans="1:5" ht="30" x14ac:dyDescent="0.25">
      <c r="A13" s="13" t="s">
        <v>17</v>
      </c>
      <c r="B13" s="16" t="s">
        <v>61</v>
      </c>
      <c r="C13" s="9">
        <v>178797.48</v>
      </c>
      <c r="D13" s="15" t="s">
        <v>62</v>
      </c>
      <c r="E13" s="15">
        <v>410600560</v>
      </c>
    </row>
    <row r="14" spans="1:5" ht="30" x14ac:dyDescent="0.25">
      <c r="A14" s="13" t="s">
        <v>18</v>
      </c>
      <c r="B14" s="16" t="s">
        <v>63</v>
      </c>
      <c r="C14" s="9">
        <v>686509.11</v>
      </c>
      <c r="D14" s="15" t="s">
        <v>64</v>
      </c>
      <c r="E14" s="15">
        <v>410300560</v>
      </c>
    </row>
    <row r="15" spans="1:5" ht="30" x14ac:dyDescent="0.25">
      <c r="A15" s="13" t="s">
        <v>19</v>
      </c>
      <c r="B15" s="16" t="s">
        <v>65</v>
      </c>
      <c r="C15" s="9">
        <v>389937.18</v>
      </c>
      <c r="D15" s="15" t="s">
        <v>66</v>
      </c>
      <c r="E15" s="15">
        <v>410100655</v>
      </c>
    </row>
    <row r="16" spans="1:5" x14ac:dyDescent="0.25">
      <c r="A16" s="13" t="s">
        <v>20</v>
      </c>
      <c r="B16" s="16" t="s">
        <v>67</v>
      </c>
      <c r="C16" s="9"/>
      <c r="D16" s="15" t="s">
        <v>64</v>
      </c>
      <c r="E16" s="15">
        <v>410300560</v>
      </c>
    </row>
    <row r="17" spans="1:7" ht="30" x14ac:dyDescent="0.25">
      <c r="A17" s="13" t="s">
        <v>21</v>
      </c>
      <c r="B17" s="16" t="s">
        <v>68</v>
      </c>
      <c r="C17" s="9">
        <v>2483637.4</v>
      </c>
      <c r="D17" s="15" t="s">
        <v>69</v>
      </c>
      <c r="E17" s="15">
        <v>410500560</v>
      </c>
    </row>
    <row r="18" spans="1:7" ht="30" x14ac:dyDescent="0.25">
      <c r="A18" s="13" t="s">
        <v>22</v>
      </c>
      <c r="B18" s="16" t="s">
        <v>70</v>
      </c>
      <c r="C18" s="8"/>
      <c r="D18" s="15" t="s">
        <v>71</v>
      </c>
      <c r="E18" s="15">
        <v>410400560</v>
      </c>
    </row>
    <row r="19" spans="1:7" ht="30" x14ac:dyDescent="0.25">
      <c r="A19" s="13" t="s">
        <v>23</v>
      </c>
      <c r="B19" s="16" t="s">
        <v>72</v>
      </c>
      <c r="C19" s="8"/>
      <c r="D19" s="15" t="s">
        <v>64</v>
      </c>
      <c r="E19" s="15">
        <v>410300560</v>
      </c>
    </row>
    <row r="20" spans="1:7" ht="30" x14ac:dyDescent="0.25">
      <c r="A20" s="13" t="s">
        <v>24</v>
      </c>
      <c r="B20" s="16" t="s">
        <v>73</v>
      </c>
      <c r="C20" s="8"/>
      <c r="D20" s="15" t="s">
        <v>74</v>
      </c>
      <c r="E20" s="15">
        <v>410700560</v>
      </c>
    </row>
    <row r="21" spans="1:7" ht="30" x14ac:dyDescent="0.25">
      <c r="A21" s="17" t="s">
        <v>82</v>
      </c>
      <c r="B21" s="16" t="s">
        <v>75</v>
      </c>
      <c r="C21" s="8"/>
      <c r="D21" s="15" t="s">
        <v>62</v>
      </c>
      <c r="E21" s="15">
        <v>410600560</v>
      </c>
    </row>
    <row r="22" spans="1:7" x14ac:dyDescent="0.25">
      <c r="A22" s="10">
        <v>2</v>
      </c>
      <c r="B22" s="20" t="s">
        <v>25</v>
      </c>
      <c r="C22" s="12">
        <f>SUM(C23:C25)</f>
        <v>0</v>
      </c>
      <c r="D22" s="11" t="s">
        <v>26</v>
      </c>
      <c r="E22" s="11"/>
    </row>
    <row r="23" spans="1:7" x14ac:dyDescent="0.25">
      <c r="A23" s="13" t="s">
        <v>27</v>
      </c>
      <c r="B23" s="16" t="s">
        <v>76</v>
      </c>
      <c r="C23" s="8"/>
      <c r="D23" s="15" t="s">
        <v>66</v>
      </c>
      <c r="E23" s="15">
        <v>410100655</v>
      </c>
    </row>
    <row r="24" spans="1:7" x14ac:dyDescent="0.25">
      <c r="A24" s="13" t="s">
        <v>28</v>
      </c>
      <c r="B24" s="16" t="s">
        <v>77</v>
      </c>
      <c r="C24" s="8"/>
      <c r="D24" s="15" t="s">
        <v>66</v>
      </c>
      <c r="E24" s="15">
        <v>410100655</v>
      </c>
    </row>
    <row r="25" spans="1:7" x14ac:dyDescent="0.25">
      <c r="A25" s="13" t="s">
        <v>29</v>
      </c>
      <c r="B25" s="16" t="s">
        <v>78</v>
      </c>
      <c r="C25" s="8"/>
      <c r="D25" s="15" t="s">
        <v>66</v>
      </c>
      <c r="E25" s="15">
        <v>410100655</v>
      </c>
    </row>
    <row r="26" spans="1:7" x14ac:dyDescent="0.25">
      <c r="A26" s="10">
        <v>3</v>
      </c>
      <c r="B26" s="20" t="s">
        <v>30</v>
      </c>
      <c r="C26" s="12">
        <f>SUM(C27:C34)</f>
        <v>24239988.73</v>
      </c>
      <c r="D26" s="11" t="s">
        <v>26</v>
      </c>
      <c r="E26" s="11"/>
    </row>
    <row r="27" spans="1:7" x14ac:dyDescent="0.25">
      <c r="A27" s="13" t="s">
        <v>31</v>
      </c>
      <c r="B27" s="16" t="s">
        <v>32</v>
      </c>
      <c r="C27" s="9">
        <v>6057628.5</v>
      </c>
      <c r="D27" s="15" t="s">
        <v>32</v>
      </c>
      <c r="E27" s="15">
        <v>410200566</v>
      </c>
      <c r="G27" s="30"/>
    </row>
    <row r="28" spans="1:7" x14ac:dyDescent="0.25">
      <c r="A28" s="13" t="s">
        <v>33</v>
      </c>
      <c r="B28" s="16" t="s">
        <v>34</v>
      </c>
      <c r="C28" s="9">
        <v>6061141.6900000004</v>
      </c>
      <c r="D28" s="15" t="s">
        <v>34</v>
      </c>
      <c r="E28" s="15">
        <v>410300566</v>
      </c>
    </row>
    <row r="29" spans="1:7" x14ac:dyDescent="0.25">
      <c r="A29" s="13" t="s">
        <v>35</v>
      </c>
      <c r="B29" s="16" t="s">
        <v>36</v>
      </c>
      <c r="C29" s="9"/>
      <c r="D29" s="15" t="s">
        <v>36</v>
      </c>
      <c r="E29" s="15">
        <v>410400566</v>
      </c>
    </row>
    <row r="30" spans="1:7" x14ac:dyDescent="0.25">
      <c r="A30" s="13" t="s">
        <v>37</v>
      </c>
      <c r="B30" s="16" t="s">
        <v>38</v>
      </c>
      <c r="C30" s="9">
        <v>6060433.4100000001</v>
      </c>
      <c r="D30" s="15" t="s">
        <v>38</v>
      </c>
      <c r="E30" s="15">
        <v>410500566</v>
      </c>
    </row>
    <row r="31" spans="1:7" x14ac:dyDescent="0.25">
      <c r="A31" s="13" t="s">
        <v>39</v>
      </c>
      <c r="B31" s="16" t="s">
        <v>40</v>
      </c>
      <c r="C31" s="9">
        <v>6060785.1299999999</v>
      </c>
      <c r="D31" s="15" t="s">
        <v>40</v>
      </c>
      <c r="E31" s="15">
        <v>410600566</v>
      </c>
    </row>
    <row r="32" spans="1:7" x14ac:dyDescent="0.25">
      <c r="A32" s="13" t="s">
        <v>41</v>
      </c>
      <c r="B32" s="14" t="s">
        <v>42</v>
      </c>
      <c r="C32" s="8"/>
      <c r="D32" s="15" t="s">
        <v>42</v>
      </c>
      <c r="E32" s="15">
        <v>410700566</v>
      </c>
    </row>
    <row r="33" spans="1:5" x14ac:dyDescent="0.25">
      <c r="A33" s="13" t="s">
        <v>43</v>
      </c>
      <c r="B33" s="14" t="s">
        <v>44</v>
      </c>
      <c r="C33" s="8"/>
      <c r="D33" s="15" t="s">
        <v>44</v>
      </c>
      <c r="E33" s="15">
        <v>410900566</v>
      </c>
    </row>
    <row r="34" spans="1:5" x14ac:dyDescent="0.25">
      <c r="A34" s="13" t="s">
        <v>45</v>
      </c>
      <c r="B34" s="14" t="s">
        <v>46</v>
      </c>
      <c r="C34" s="8"/>
      <c r="D34" s="15" t="s">
        <v>46</v>
      </c>
      <c r="E34" s="15">
        <v>410110566</v>
      </c>
    </row>
    <row r="35" spans="1:5" x14ac:dyDescent="0.25">
      <c r="A35" s="10">
        <v>4</v>
      </c>
      <c r="B35" s="18" t="s">
        <v>79</v>
      </c>
      <c r="C35" s="12"/>
      <c r="D35" s="11" t="s">
        <v>47</v>
      </c>
      <c r="E35" s="11"/>
    </row>
    <row r="36" spans="1:5" x14ac:dyDescent="0.25">
      <c r="A36" s="10">
        <v>5</v>
      </c>
      <c r="B36" s="18" t="s">
        <v>80</v>
      </c>
      <c r="C36" s="12">
        <f>C26+C22+C4</f>
        <v>30098199.800000001</v>
      </c>
      <c r="D36" s="11"/>
      <c r="E36" s="11"/>
    </row>
    <row r="37" spans="1:5" x14ac:dyDescent="0.25">
      <c r="A37" s="10"/>
      <c r="B37" s="18" t="s">
        <v>84</v>
      </c>
      <c r="C37" s="12">
        <f>C38-C36</f>
        <v>6019639.96</v>
      </c>
      <c r="D37" s="11"/>
      <c r="E37" s="11"/>
    </row>
    <row r="38" spans="1:5" x14ac:dyDescent="0.25">
      <c r="A38" s="10">
        <v>6</v>
      </c>
      <c r="B38" s="18" t="s">
        <v>48</v>
      </c>
      <c r="C38" s="12">
        <f>C36*1.2</f>
        <v>36117839.759999998</v>
      </c>
      <c r="D38" s="11"/>
      <c r="E38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13D1A-BE37-46F9-8131-ECC624868091}">
  <dimension ref="A1:E38"/>
  <sheetViews>
    <sheetView zoomScaleNormal="100" workbookViewId="0">
      <selection activeCell="C4" sqref="C4"/>
    </sheetView>
  </sheetViews>
  <sheetFormatPr defaultRowHeight="15" x14ac:dyDescent="0.25"/>
  <cols>
    <col min="1" max="1" width="9.140625" style="55"/>
    <col min="2" max="2" width="35.28515625" bestFit="1" customWidth="1"/>
    <col min="3" max="3" width="16.5703125" style="55" customWidth="1"/>
    <col min="4" max="4" width="34.42578125" style="59" bestFit="1" customWidth="1"/>
    <col min="5" max="5" width="15.28515625" style="55" customWidth="1"/>
  </cols>
  <sheetData>
    <row r="1" spans="1:5" x14ac:dyDescent="0.25">
      <c r="A1" s="2" t="s">
        <v>106</v>
      </c>
    </row>
    <row r="2" spans="1:5" x14ac:dyDescent="0.25">
      <c r="A2" s="2" t="s">
        <v>1</v>
      </c>
    </row>
    <row r="3" spans="1:5" ht="30" x14ac:dyDescent="0.25">
      <c r="A3" s="19" t="s">
        <v>2</v>
      </c>
      <c r="B3" s="19" t="s">
        <v>3</v>
      </c>
      <c r="C3" s="19" t="s">
        <v>103</v>
      </c>
      <c r="D3" s="53" t="s">
        <v>5</v>
      </c>
      <c r="E3" s="19" t="s">
        <v>6</v>
      </c>
    </row>
    <row r="4" spans="1:5" x14ac:dyDescent="0.25">
      <c r="A4" s="10">
        <v>1</v>
      </c>
      <c r="B4" s="11" t="s">
        <v>7</v>
      </c>
      <c r="C4" s="56">
        <f>SUM(C5:C21)</f>
        <v>4709089.0199999996</v>
      </c>
      <c r="D4" s="60" t="s">
        <v>8</v>
      </c>
      <c r="E4" s="57"/>
    </row>
    <row r="5" spans="1:5" ht="30" x14ac:dyDescent="0.25">
      <c r="A5" s="13" t="s">
        <v>9</v>
      </c>
      <c r="B5" s="53" t="s">
        <v>49</v>
      </c>
      <c r="C5" s="8"/>
      <c r="D5" s="52" t="s">
        <v>50</v>
      </c>
      <c r="E5" s="13">
        <v>410900560</v>
      </c>
    </row>
    <row r="6" spans="1:5" ht="30" x14ac:dyDescent="0.25">
      <c r="A6" s="13" t="s">
        <v>10</v>
      </c>
      <c r="B6" s="53" t="s">
        <v>51</v>
      </c>
      <c r="C6" s="8"/>
      <c r="D6" s="52" t="s">
        <v>52</v>
      </c>
      <c r="E6" s="13">
        <v>410110560</v>
      </c>
    </row>
    <row r="7" spans="1:5" ht="30" x14ac:dyDescent="0.25">
      <c r="A7" s="13" t="s">
        <v>11</v>
      </c>
      <c r="B7" s="53" t="s">
        <v>53</v>
      </c>
      <c r="C7" s="8"/>
      <c r="D7" s="52" t="s">
        <v>54</v>
      </c>
      <c r="E7" s="13">
        <v>410800560</v>
      </c>
    </row>
    <row r="8" spans="1:5" ht="30" x14ac:dyDescent="0.25">
      <c r="A8" s="13" t="s">
        <v>12</v>
      </c>
      <c r="B8" s="53" t="s">
        <v>55</v>
      </c>
      <c r="C8" s="8"/>
      <c r="D8" s="52" t="s">
        <v>56</v>
      </c>
      <c r="E8" s="13">
        <v>410000560</v>
      </c>
    </row>
    <row r="9" spans="1:5" ht="30" x14ac:dyDescent="0.25">
      <c r="A9" s="13" t="s">
        <v>13</v>
      </c>
      <c r="B9" s="53" t="s">
        <v>57</v>
      </c>
      <c r="C9" s="8"/>
      <c r="D9" s="52" t="s">
        <v>58</v>
      </c>
      <c r="E9" s="13">
        <v>410009965</v>
      </c>
    </row>
    <row r="10" spans="1:5" ht="30" x14ac:dyDescent="0.25">
      <c r="A10" s="13" t="s">
        <v>14</v>
      </c>
      <c r="B10" s="53" t="s">
        <v>59</v>
      </c>
      <c r="C10" s="8"/>
      <c r="D10" s="52" t="s">
        <v>54</v>
      </c>
      <c r="E10" s="13">
        <v>410800560</v>
      </c>
    </row>
    <row r="11" spans="1:5" ht="30" x14ac:dyDescent="0.25">
      <c r="A11" s="13" t="s">
        <v>15</v>
      </c>
      <c r="B11" s="53" t="s">
        <v>60</v>
      </c>
      <c r="C11" s="8"/>
      <c r="D11" s="52" t="s">
        <v>58</v>
      </c>
      <c r="E11" s="13">
        <v>410009965</v>
      </c>
    </row>
    <row r="12" spans="1:5" ht="30" x14ac:dyDescent="0.25">
      <c r="A12" s="13" t="s">
        <v>16</v>
      </c>
      <c r="B12" s="54" t="s">
        <v>81</v>
      </c>
      <c r="C12" s="9"/>
      <c r="D12" s="52" t="s">
        <v>62</v>
      </c>
      <c r="E12" s="13">
        <v>410600560</v>
      </c>
    </row>
    <row r="13" spans="1:5" ht="30" x14ac:dyDescent="0.25">
      <c r="A13" s="13" t="s">
        <v>17</v>
      </c>
      <c r="B13" s="54" t="s">
        <v>61</v>
      </c>
      <c r="C13" s="9"/>
      <c r="D13" s="52" t="s">
        <v>62</v>
      </c>
      <c r="E13" s="13">
        <v>410600560</v>
      </c>
    </row>
    <row r="14" spans="1:5" ht="30" x14ac:dyDescent="0.25">
      <c r="A14" s="13" t="s">
        <v>18</v>
      </c>
      <c r="B14" s="54" t="s">
        <v>63</v>
      </c>
      <c r="C14" s="9"/>
      <c r="D14" s="52" t="s">
        <v>64</v>
      </c>
      <c r="E14" s="13">
        <v>410300560</v>
      </c>
    </row>
    <row r="15" spans="1:5" ht="30" x14ac:dyDescent="0.25">
      <c r="A15" s="13" t="s">
        <v>19</v>
      </c>
      <c r="B15" s="54" t="s">
        <v>65</v>
      </c>
      <c r="C15" s="9"/>
      <c r="D15" s="52" t="s">
        <v>66</v>
      </c>
      <c r="E15" s="13">
        <v>410100655</v>
      </c>
    </row>
    <row r="16" spans="1:5" x14ac:dyDescent="0.25">
      <c r="A16" s="13" t="s">
        <v>20</v>
      </c>
      <c r="B16" s="54" t="s">
        <v>67</v>
      </c>
      <c r="C16" s="9"/>
      <c r="D16" s="52" t="s">
        <v>64</v>
      </c>
      <c r="E16" s="13">
        <v>410300560</v>
      </c>
    </row>
    <row r="17" spans="1:5" ht="30" x14ac:dyDescent="0.25">
      <c r="A17" s="13" t="s">
        <v>21</v>
      </c>
      <c r="B17" s="54" t="s">
        <v>68</v>
      </c>
      <c r="C17" s="9"/>
      <c r="D17" s="52" t="s">
        <v>69</v>
      </c>
      <c r="E17" s="13">
        <v>410500560</v>
      </c>
    </row>
    <row r="18" spans="1:5" ht="30" x14ac:dyDescent="0.25">
      <c r="A18" s="13" t="s">
        <v>22</v>
      </c>
      <c r="B18" s="54" t="s">
        <v>70</v>
      </c>
      <c r="C18" s="8">
        <v>2369142.69</v>
      </c>
      <c r="D18" s="52" t="s">
        <v>71</v>
      </c>
      <c r="E18" s="13">
        <v>410400560</v>
      </c>
    </row>
    <row r="19" spans="1:5" ht="30" x14ac:dyDescent="0.25">
      <c r="A19" s="13" t="s">
        <v>23</v>
      </c>
      <c r="B19" s="54" t="s">
        <v>72</v>
      </c>
      <c r="C19" s="8">
        <v>2339946.33</v>
      </c>
      <c r="D19" s="52" t="s">
        <v>64</v>
      </c>
      <c r="E19" s="13">
        <v>410300560</v>
      </c>
    </row>
    <row r="20" spans="1:5" ht="30" x14ac:dyDescent="0.25">
      <c r="A20" s="13" t="s">
        <v>24</v>
      </c>
      <c r="B20" s="54" t="s">
        <v>73</v>
      </c>
      <c r="C20" s="8"/>
      <c r="D20" s="52" t="s">
        <v>74</v>
      </c>
      <c r="E20" s="13">
        <v>410700560</v>
      </c>
    </row>
    <row r="21" spans="1:5" ht="30" x14ac:dyDescent="0.25">
      <c r="A21" s="17" t="s">
        <v>82</v>
      </c>
      <c r="B21" s="54" t="s">
        <v>75</v>
      </c>
      <c r="C21" s="8"/>
      <c r="D21" s="52" t="s">
        <v>62</v>
      </c>
      <c r="E21" s="13">
        <v>410600560</v>
      </c>
    </row>
    <row r="22" spans="1:5" x14ac:dyDescent="0.25">
      <c r="A22" s="10">
        <v>2</v>
      </c>
      <c r="B22" s="20" t="s">
        <v>25</v>
      </c>
      <c r="C22" s="56"/>
      <c r="D22" s="60" t="s">
        <v>26</v>
      </c>
      <c r="E22" s="57"/>
    </row>
    <row r="23" spans="1:5" x14ac:dyDescent="0.25">
      <c r="A23" s="13" t="s">
        <v>27</v>
      </c>
      <c r="B23" s="16" t="s">
        <v>76</v>
      </c>
      <c r="C23" s="8"/>
      <c r="D23" s="61" t="s">
        <v>66</v>
      </c>
      <c r="E23" s="58">
        <v>410100655</v>
      </c>
    </row>
    <row r="24" spans="1:5" x14ac:dyDescent="0.25">
      <c r="A24" s="13" t="s">
        <v>28</v>
      </c>
      <c r="B24" s="16" t="s">
        <v>77</v>
      </c>
      <c r="C24" s="8"/>
      <c r="D24" s="61" t="s">
        <v>66</v>
      </c>
      <c r="E24" s="58">
        <v>410100655</v>
      </c>
    </row>
    <row r="25" spans="1:5" x14ac:dyDescent="0.25">
      <c r="A25" s="13" t="s">
        <v>29</v>
      </c>
      <c r="B25" s="16" t="s">
        <v>78</v>
      </c>
      <c r="C25" s="8"/>
      <c r="D25" s="61" t="s">
        <v>66</v>
      </c>
      <c r="E25" s="58">
        <v>410100655</v>
      </c>
    </row>
    <row r="26" spans="1:5" x14ac:dyDescent="0.25">
      <c r="A26" s="10">
        <v>3</v>
      </c>
      <c r="B26" s="20" t="s">
        <v>30</v>
      </c>
      <c r="C26" s="56"/>
      <c r="D26" s="60" t="s">
        <v>26</v>
      </c>
      <c r="E26" s="57"/>
    </row>
    <row r="27" spans="1:5" x14ac:dyDescent="0.25">
      <c r="A27" s="13" t="s">
        <v>31</v>
      </c>
      <c r="B27" s="16" t="s">
        <v>32</v>
      </c>
      <c r="C27" s="9"/>
      <c r="D27" s="61" t="s">
        <v>32</v>
      </c>
      <c r="E27" s="58">
        <v>410200566</v>
      </c>
    </row>
    <row r="28" spans="1:5" x14ac:dyDescent="0.25">
      <c r="A28" s="13" t="s">
        <v>33</v>
      </c>
      <c r="B28" s="16" t="s">
        <v>34</v>
      </c>
      <c r="C28" s="9"/>
      <c r="D28" s="61" t="s">
        <v>34</v>
      </c>
      <c r="E28" s="58">
        <v>410300566</v>
      </c>
    </row>
    <row r="29" spans="1:5" x14ac:dyDescent="0.25">
      <c r="A29" s="13" t="s">
        <v>35</v>
      </c>
      <c r="B29" s="16" t="s">
        <v>36</v>
      </c>
      <c r="C29" s="9"/>
      <c r="D29" s="61" t="s">
        <v>36</v>
      </c>
      <c r="E29" s="58">
        <v>410400566</v>
      </c>
    </row>
    <row r="30" spans="1:5" x14ac:dyDescent="0.25">
      <c r="A30" s="13" t="s">
        <v>37</v>
      </c>
      <c r="B30" s="16" t="s">
        <v>38</v>
      </c>
      <c r="C30" s="9"/>
      <c r="D30" s="61" t="s">
        <v>38</v>
      </c>
      <c r="E30" s="58">
        <v>410500566</v>
      </c>
    </row>
    <row r="31" spans="1:5" x14ac:dyDescent="0.25">
      <c r="A31" s="13" t="s">
        <v>39</v>
      </c>
      <c r="B31" s="16" t="s">
        <v>40</v>
      </c>
      <c r="C31" s="9"/>
      <c r="D31" s="61" t="s">
        <v>40</v>
      </c>
      <c r="E31" s="58">
        <v>410600566</v>
      </c>
    </row>
    <row r="32" spans="1:5" x14ac:dyDescent="0.25">
      <c r="A32" s="13" t="s">
        <v>41</v>
      </c>
      <c r="B32" s="14" t="s">
        <v>42</v>
      </c>
      <c r="C32" s="8"/>
      <c r="D32" s="61" t="s">
        <v>42</v>
      </c>
      <c r="E32" s="58">
        <v>410700566</v>
      </c>
    </row>
    <row r="33" spans="1:5" x14ac:dyDescent="0.25">
      <c r="A33" s="13" t="s">
        <v>43</v>
      </c>
      <c r="B33" s="14" t="s">
        <v>44</v>
      </c>
      <c r="C33" s="8"/>
      <c r="D33" s="61" t="s">
        <v>44</v>
      </c>
      <c r="E33" s="58">
        <v>410900566</v>
      </c>
    </row>
    <row r="34" spans="1:5" x14ac:dyDescent="0.25">
      <c r="A34" s="13" t="s">
        <v>45</v>
      </c>
      <c r="B34" s="14" t="s">
        <v>46</v>
      </c>
      <c r="C34" s="8"/>
      <c r="D34" s="61" t="s">
        <v>46</v>
      </c>
      <c r="E34" s="58">
        <v>410110566</v>
      </c>
    </row>
    <row r="35" spans="1:5" x14ac:dyDescent="0.25">
      <c r="A35" s="10">
        <v>4</v>
      </c>
      <c r="B35" s="18" t="s">
        <v>79</v>
      </c>
      <c r="C35" s="56"/>
      <c r="D35" s="60" t="s">
        <v>47</v>
      </c>
      <c r="E35" s="57"/>
    </row>
    <row r="36" spans="1:5" x14ac:dyDescent="0.25">
      <c r="A36" s="10">
        <v>5</v>
      </c>
      <c r="B36" s="18" t="s">
        <v>80</v>
      </c>
      <c r="C36" s="56">
        <f>C26+C22+C4</f>
        <v>4709089.0199999996</v>
      </c>
      <c r="D36" s="60"/>
      <c r="E36" s="57"/>
    </row>
    <row r="37" spans="1:5" x14ac:dyDescent="0.25">
      <c r="A37" s="10"/>
      <c r="B37" s="18" t="s">
        <v>100</v>
      </c>
      <c r="C37" s="56">
        <f>C36*0.22</f>
        <v>1035999.58</v>
      </c>
      <c r="D37" s="60"/>
      <c r="E37" s="57"/>
    </row>
    <row r="38" spans="1:5" x14ac:dyDescent="0.25">
      <c r="A38" s="10">
        <v>6</v>
      </c>
      <c r="B38" s="18" t="s">
        <v>48</v>
      </c>
      <c r="C38" s="56">
        <f>C36+C37</f>
        <v>5745088.5999999996</v>
      </c>
      <c r="D38" s="60"/>
      <c r="E38" s="57"/>
    </row>
  </sheetData>
  <pageMargins left="0.7" right="0.7" top="0.75" bottom="0.75" header="0.3" footer="0.3"/>
  <pageSetup paperSize="9" scale="7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18BF4-EC87-43AF-8D9E-90E2CCCDCEC2}">
  <sheetPr>
    <pageSetUpPr fitToPage="1"/>
  </sheetPr>
  <dimension ref="A1:I42"/>
  <sheetViews>
    <sheetView topLeftCell="A17" zoomScale="90" zoomScaleNormal="90" workbookViewId="0">
      <selection activeCell="I7" sqref="I7"/>
    </sheetView>
  </sheetViews>
  <sheetFormatPr defaultRowHeight="15" outlineLevelCol="1" x14ac:dyDescent="0.25"/>
  <cols>
    <col min="1" max="1" width="9.140625" style="74"/>
    <col min="2" max="2" width="35.28515625" style="80" bestFit="1" customWidth="1"/>
    <col min="3" max="3" width="16.5703125" style="80" hidden="1" customWidth="1"/>
    <col min="4" max="4" width="16.5703125" style="80" customWidth="1" outlineLevel="1"/>
    <col min="5" max="5" width="39" style="80" customWidth="1"/>
    <col min="6" max="6" width="15.28515625" style="80" customWidth="1"/>
    <col min="7" max="7" width="15" bestFit="1" customWidth="1"/>
    <col min="8" max="8" width="13.5703125" bestFit="1" customWidth="1"/>
  </cols>
  <sheetData>
    <row r="1" spans="1:9" s="4" customFormat="1" x14ac:dyDescent="0.25">
      <c r="A1" s="65" t="s">
        <v>98</v>
      </c>
      <c r="B1" s="79"/>
      <c r="C1" s="79"/>
      <c r="D1" s="80"/>
      <c r="E1" s="79"/>
      <c r="F1" s="79"/>
    </row>
    <row r="2" spans="1:9" s="4" customFormat="1" x14ac:dyDescent="0.25">
      <c r="A2" s="65" t="s">
        <v>99</v>
      </c>
      <c r="B2" s="79"/>
      <c r="C2" s="79"/>
      <c r="D2" s="80"/>
      <c r="E2" s="79"/>
      <c r="F2" s="79"/>
    </row>
    <row r="3" spans="1:9" ht="9.75" customHeight="1" x14ac:dyDescent="0.25"/>
    <row r="4" spans="1:9" s="3" customFormat="1" ht="30" x14ac:dyDescent="0.25">
      <c r="A4" s="66" t="s">
        <v>2</v>
      </c>
      <c r="B4" s="66" t="s">
        <v>3</v>
      </c>
      <c r="C4" s="66" t="s">
        <v>4</v>
      </c>
      <c r="D4" s="66" t="s">
        <v>107</v>
      </c>
      <c r="E4" s="66" t="s">
        <v>5</v>
      </c>
      <c r="F4" s="66" t="s">
        <v>6</v>
      </c>
    </row>
    <row r="5" spans="1:9" s="4" customFormat="1" ht="15.75" customHeight="1" x14ac:dyDescent="0.25">
      <c r="A5" s="75">
        <v>1</v>
      </c>
      <c r="B5" s="78" t="s">
        <v>7</v>
      </c>
      <c r="C5" s="77">
        <f>SUM(C6:C22)</f>
        <v>29240163</v>
      </c>
      <c r="D5" s="77">
        <f>SUM(D6:D22)</f>
        <v>4260712.84</v>
      </c>
      <c r="E5" s="78" t="s">
        <v>8</v>
      </c>
      <c r="F5" s="78"/>
    </row>
    <row r="6" spans="1:9" ht="30" x14ac:dyDescent="0.25">
      <c r="A6" s="68" t="s">
        <v>9</v>
      </c>
      <c r="B6" s="81" t="s">
        <v>49</v>
      </c>
      <c r="C6" s="69">
        <v>1437782.92</v>
      </c>
      <c r="D6" s="69">
        <v>1338702.49</v>
      </c>
      <c r="E6" s="82" t="s">
        <v>50</v>
      </c>
      <c r="F6" s="82">
        <v>410900560</v>
      </c>
    </row>
    <row r="7" spans="1:9" ht="30" x14ac:dyDescent="0.25">
      <c r="A7" s="68" t="s">
        <v>10</v>
      </c>
      <c r="B7" s="81" t="s">
        <v>51</v>
      </c>
      <c r="C7" s="69">
        <v>2535783.4500000002</v>
      </c>
      <c r="D7" s="69">
        <v>1368529.48</v>
      </c>
      <c r="E7" s="82" t="s">
        <v>52</v>
      </c>
      <c r="F7" s="82">
        <v>410110560</v>
      </c>
      <c r="G7" s="6"/>
      <c r="H7" s="62"/>
      <c r="I7" s="30"/>
    </row>
    <row r="8" spans="1:9" ht="30" x14ac:dyDescent="0.25">
      <c r="A8" s="68" t="s">
        <v>11</v>
      </c>
      <c r="B8" s="81" t="s">
        <v>53</v>
      </c>
      <c r="C8" s="69">
        <v>2829003.07</v>
      </c>
      <c r="D8" s="69"/>
      <c r="E8" s="82" t="s">
        <v>54</v>
      </c>
      <c r="F8" s="82">
        <v>410800560</v>
      </c>
    </row>
    <row r="9" spans="1:9" ht="30" x14ac:dyDescent="0.25">
      <c r="A9" s="68" t="s">
        <v>12</v>
      </c>
      <c r="B9" s="81" t="s">
        <v>55</v>
      </c>
      <c r="C9" s="69">
        <v>3308473.79</v>
      </c>
      <c r="D9" s="69"/>
      <c r="E9" s="82" t="s">
        <v>56</v>
      </c>
      <c r="F9" s="82">
        <v>410000560</v>
      </c>
    </row>
    <row r="10" spans="1:9" ht="30" x14ac:dyDescent="0.25">
      <c r="A10" s="68" t="s">
        <v>13</v>
      </c>
      <c r="B10" s="81" t="s">
        <v>57</v>
      </c>
      <c r="C10" s="69">
        <v>398929.7</v>
      </c>
      <c r="D10" s="69"/>
      <c r="E10" s="82" t="s">
        <v>58</v>
      </c>
      <c r="F10" s="82">
        <v>410009965</v>
      </c>
    </row>
    <row r="11" spans="1:9" ht="30" x14ac:dyDescent="0.25">
      <c r="A11" s="68" t="s">
        <v>14</v>
      </c>
      <c r="B11" s="81" t="s">
        <v>59</v>
      </c>
      <c r="C11" s="69">
        <v>144722.13</v>
      </c>
      <c r="D11" s="69"/>
      <c r="E11" s="82" t="s">
        <v>54</v>
      </c>
      <c r="F11" s="82">
        <v>410800560</v>
      </c>
    </row>
    <row r="12" spans="1:9" ht="30" x14ac:dyDescent="0.25">
      <c r="A12" s="68" t="s">
        <v>15</v>
      </c>
      <c r="B12" s="81" t="s">
        <v>60</v>
      </c>
      <c r="C12" s="69">
        <v>175554.24</v>
      </c>
      <c r="D12" s="69"/>
      <c r="E12" s="82" t="s">
        <v>58</v>
      </c>
      <c r="F12" s="82">
        <v>410009965</v>
      </c>
    </row>
    <row r="13" spans="1:9" ht="30" x14ac:dyDescent="0.25">
      <c r="A13" s="68" t="s">
        <v>16</v>
      </c>
      <c r="B13" s="81" t="s">
        <v>81</v>
      </c>
      <c r="C13" s="69">
        <v>2185304.2000000002</v>
      </c>
      <c r="D13" s="69"/>
      <c r="E13" s="82" t="s">
        <v>62</v>
      </c>
      <c r="F13" s="82">
        <v>410600560</v>
      </c>
    </row>
    <row r="14" spans="1:9" ht="30" x14ac:dyDescent="0.25">
      <c r="A14" s="68" t="s">
        <v>17</v>
      </c>
      <c r="B14" s="81" t="s">
        <v>61</v>
      </c>
      <c r="C14" s="69">
        <v>184363.41</v>
      </c>
      <c r="D14" s="69"/>
      <c r="E14" s="82" t="s">
        <v>62</v>
      </c>
      <c r="F14" s="82">
        <v>410600560</v>
      </c>
    </row>
    <row r="15" spans="1:9" ht="30" x14ac:dyDescent="0.25">
      <c r="A15" s="68" t="s">
        <v>18</v>
      </c>
      <c r="B15" s="81" t="s">
        <v>63</v>
      </c>
      <c r="C15" s="69">
        <v>707880</v>
      </c>
      <c r="D15" s="69"/>
      <c r="E15" s="82" t="s">
        <v>64</v>
      </c>
      <c r="F15" s="82">
        <v>410300560</v>
      </c>
    </row>
    <row r="16" spans="1:9" ht="30" x14ac:dyDescent="0.25">
      <c r="A16" s="68" t="s">
        <v>19</v>
      </c>
      <c r="B16" s="81" t="s">
        <v>65</v>
      </c>
      <c r="C16" s="69">
        <v>402075.84</v>
      </c>
      <c r="D16" s="69"/>
      <c r="E16" s="82" t="s">
        <v>66</v>
      </c>
      <c r="F16" s="82">
        <v>410100655</v>
      </c>
    </row>
    <row r="17" spans="1:6" ht="19.5" customHeight="1" x14ac:dyDescent="0.25">
      <c r="A17" s="68" t="s">
        <v>20</v>
      </c>
      <c r="B17" s="81" t="s">
        <v>67</v>
      </c>
      <c r="C17" s="69">
        <v>622934.4</v>
      </c>
      <c r="D17" s="69"/>
      <c r="E17" s="82" t="s">
        <v>64</v>
      </c>
      <c r="F17" s="82">
        <v>410300560</v>
      </c>
    </row>
    <row r="18" spans="1:6" ht="30" x14ac:dyDescent="0.25">
      <c r="A18" s="68" t="s">
        <v>21</v>
      </c>
      <c r="B18" s="81" t="s">
        <v>68</v>
      </c>
      <c r="C18" s="69">
        <v>4037118.27</v>
      </c>
      <c r="D18" s="69">
        <f>1524215.92*1.0192</f>
        <v>1553480.87</v>
      </c>
      <c r="E18" s="82" t="s">
        <v>69</v>
      </c>
      <c r="F18" s="82">
        <v>410500560</v>
      </c>
    </row>
    <row r="19" spans="1:6" ht="30" x14ac:dyDescent="0.25">
      <c r="A19" s="68" t="s">
        <v>22</v>
      </c>
      <c r="B19" s="81" t="s">
        <v>70</v>
      </c>
      <c r="C19" s="69">
        <v>2856059.82</v>
      </c>
      <c r="D19" s="69"/>
      <c r="E19" s="82" t="s">
        <v>71</v>
      </c>
      <c r="F19" s="82">
        <v>410400560</v>
      </c>
    </row>
    <row r="20" spans="1:6" ht="30" x14ac:dyDescent="0.25">
      <c r="A20" s="68" t="s">
        <v>23</v>
      </c>
      <c r="B20" s="81" t="s">
        <v>72</v>
      </c>
      <c r="C20" s="69">
        <v>2821452.35</v>
      </c>
      <c r="D20" s="69"/>
      <c r="E20" s="82" t="s">
        <v>64</v>
      </c>
      <c r="F20" s="82">
        <v>410300560</v>
      </c>
    </row>
    <row r="21" spans="1:6" ht="30" x14ac:dyDescent="0.25">
      <c r="A21" s="68" t="s">
        <v>24</v>
      </c>
      <c r="B21" s="81" t="s">
        <v>73</v>
      </c>
      <c r="C21" s="69">
        <v>1182946.1299999999</v>
      </c>
      <c r="D21" s="69"/>
      <c r="E21" s="82" t="s">
        <v>74</v>
      </c>
      <c r="F21" s="82">
        <v>410700560</v>
      </c>
    </row>
    <row r="22" spans="1:6" ht="30" x14ac:dyDescent="0.25">
      <c r="A22" s="70" t="s">
        <v>82</v>
      </c>
      <c r="B22" s="81" t="s">
        <v>75</v>
      </c>
      <c r="C22" s="69">
        <v>3409779.28</v>
      </c>
      <c r="D22" s="69"/>
      <c r="E22" s="82" t="s">
        <v>62</v>
      </c>
      <c r="F22" s="82">
        <v>410600560</v>
      </c>
    </row>
    <row r="23" spans="1:6" s="4" customFormat="1" ht="18" customHeight="1" x14ac:dyDescent="0.25">
      <c r="A23" s="75">
        <v>2</v>
      </c>
      <c r="B23" s="76" t="s">
        <v>25</v>
      </c>
      <c r="C23" s="77">
        <f>SUM(C24:C26)</f>
        <v>146665.94</v>
      </c>
      <c r="D23" s="77"/>
      <c r="E23" s="78" t="s">
        <v>26</v>
      </c>
      <c r="F23" s="78"/>
    </row>
    <row r="24" spans="1:6" ht="17.25" customHeight="1" x14ac:dyDescent="0.25">
      <c r="A24" s="68" t="s">
        <v>27</v>
      </c>
      <c r="B24" s="81" t="s">
        <v>76</v>
      </c>
      <c r="C24" s="69">
        <v>48684.51</v>
      </c>
      <c r="D24" s="69"/>
      <c r="E24" s="82" t="s">
        <v>66</v>
      </c>
      <c r="F24" s="82">
        <v>410100655</v>
      </c>
    </row>
    <row r="25" spans="1:6" ht="17.25" customHeight="1" x14ac:dyDescent="0.25">
      <c r="A25" s="68" t="s">
        <v>28</v>
      </c>
      <c r="B25" s="81" t="s">
        <v>77</v>
      </c>
      <c r="C25" s="69">
        <v>48684.51</v>
      </c>
      <c r="D25" s="69"/>
      <c r="E25" s="82" t="s">
        <v>66</v>
      </c>
      <c r="F25" s="82">
        <v>410100655</v>
      </c>
    </row>
    <row r="26" spans="1:6" ht="17.25" customHeight="1" x14ac:dyDescent="0.25">
      <c r="A26" s="68" t="s">
        <v>29</v>
      </c>
      <c r="B26" s="81" t="s">
        <v>78</v>
      </c>
      <c r="C26" s="69">
        <v>49296.92</v>
      </c>
      <c r="D26" s="69"/>
      <c r="E26" s="82" t="s">
        <v>66</v>
      </c>
      <c r="F26" s="82">
        <v>410100655</v>
      </c>
    </row>
    <row r="27" spans="1:6" s="4" customFormat="1" ht="17.25" customHeight="1" x14ac:dyDescent="0.25">
      <c r="A27" s="75">
        <v>3</v>
      </c>
      <c r="B27" s="76" t="s">
        <v>30</v>
      </c>
      <c r="C27" s="77">
        <f>SUM(C28:C35)</f>
        <v>49962549.270000003</v>
      </c>
      <c r="D27" s="77">
        <f t="shared" ref="D27" si="0">SUM(D28:D35)</f>
        <v>6050131.29</v>
      </c>
      <c r="E27" s="78" t="s">
        <v>26</v>
      </c>
      <c r="F27" s="78"/>
    </row>
    <row r="28" spans="1:6" ht="17.25" customHeight="1" x14ac:dyDescent="0.25">
      <c r="A28" s="68" t="s">
        <v>31</v>
      </c>
      <c r="B28" s="81" t="s">
        <v>32</v>
      </c>
      <c r="C28" s="69">
        <v>6274241.7800000003</v>
      </c>
      <c r="D28" s="69"/>
      <c r="E28" s="82" t="s">
        <v>32</v>
      </c>
      <c r="F28" s="82">
        <v>410200566</v>
      </c>
    </row>
    <row r="29" spans="1:6" ht="17.25" customHeight="1" x14ac:dyDescent="0.25">
      <c r="A29" s="68" t="s">
        <v>33</v>
      </c>
      <c r="B29" s="81" t="s">
        <v>34</v>
      </c>
      <c r="C29" s="69">
        <v>6253675.9299999997</v>
      </c>
      <c r="D29" s="69"/>
      <c r="E29" s="82" t="s">
        <v>34</v>
      </c>
      <c r="F29" s="82">
        <v>410300566</v>
      </c>
    </row>
    <row r="30" spans="1:6" ht="17.25" customHeight="1" x14ac:dyDescent="0.25">
      <c r="A30" s="68" t="s">
        <v>35</v>
      </c>
      <c r="B30" s="81" t="s">
        <v>36</v>
      </c>
      <c r="C30" s="69">
        <v>6240667.7199999997</v>
      </c>
      <c r="D30" s="69"/>
      <c r="E30" s="82" t="s">
        <v>36</v>
      </c>
      <c r="F30" s="82">
        <v>410400566</v>
      </c>
    </row>
    <row r="31" spans="1:6" ht="17.25" customHeight="1" x14ac:dyDescent="0.25">
      <c r="A31" s="68" t="s">
        <v>37</v>
      </c>
      <c r="B31" s="81" t="s">
        <v>38</v>
      </c>
      <c r="C31" s="69">
        <v>6236259.1100000003</v>
      </c>
      <c r="D31" s="69"/>
      <c r="E31" s="82" t="s">
        <v>38</v>
      </c>
      <c r="F31" s="82">
        <v>410500566</v>
      </c>
    </row>
    <row r="32" spans="1:6" ht="17.25" customHeight="1" x14ac:dyDescent="0.25">
      <c r="A32" s="68" t="s">
        <v>39</v>
      </c>
      <c r="B32" s="81" t="s">
        <v>40</v>
      </c>
      <c r="C32" s="69">
        <v>6257893.2400000002</v>
      </c>
      <c r="D32" s="69"/>
      <c r="E32" s="82" t="s">
        <v>40</v>
      </c>
      <c r="F32" s="82">
        <v>410600566</v>
      </c>
    </row>
    <row r="33" spans="1:6" ht="17.25" customHeight="1" x14ac:dyDescent="0.25">
      <c r="A33" s="68" t="s">
        <v>41</v>
      </c>
      <c r="B33" s="81" t="s">
        <v>42</v>
      </c>
      <c r="C33" s="69">
        <v>6232085.6900000004</v>
      </c>
      <c r="D33" s="69"/>
      <c r="E33" s="82" t="s">
        <v>42</v>
      </c>
      <c r="F33" s="82">
        <v>410700566</v>
      </c>
    </row>
    <row r="34" spans="1:6" ht="17.25" customHeight="1" x14ac:dyDescent="0.25">
      <c r="A34" s="68" t="s">
        <v>43</v>
      </c>
      <c r="B34" s="81" t="s">
        <v>44</v>
      </c>
      <c r="C34" s="69">
        <v>6231472.5099999998</v>
      </c>
      <c r="D34" s="69"/>
      <c r="E34" s="82" t="s">
        <v>44</v>
      </c>
      <c r="F34" s="82">
        <v>410900566</v>
      </c>
    </row>
    <row r="35" spans="1:6" ht="17.25" customHeight="1" thickBot="1" x14ac:dyDescent="0.3">
      <c r="A35" s="71" t="s">
        <v>45</v>
      </c>
      <c r="B35" s="83" t="s">
        <v>46</v>
      </c>
      <c r="C35" s="72">
        <v>6236253.29</v>
      </c>
      <c r="D35" s="72">
        <f>5936157.07*1.0192</f>
        <v>6050131.29</v>
      </c>
      <c r="E35" s="84" t="s">
        <v>46</v>
      </c>
      <c r="F35" s="84">
        <v>410110566</v>
      </c>
    </row>
    <row r="36" spans="1:6" s="4" customFormat="1" ht="15.75" thickTop="1" x14ac:dyDescent="0.25">
      <c r="A36" s="73">
        <v>4</v>
      </c>
      <c r="B36" s="85" t="s">
        <v>79</v>
      </c>
      <c r="C36" s="86">
        <v>399337.45</v>
      </c>
      <c r="D36" s="86"/>
      <c r="E36" s="87" t="s">
        <v>47</v>
      </c>
      <c r="F36" s="87"/>
    </row>
    <row r="37" spans="1:6" s="4" customFormat="1" x14ac:dyDescent="0.25">
      <c r="A37" s="67">
        <v>5</v>
      </c>
      <c r="B37" s="88" t="s">
        <v>80</v>
      </c>
      <c r="C37" s="89">
        <f>C36+C27+C23+C5</f>
        <v>79748715.659999996</v>
      </c>
      <c r="D37" s="89">
        <f>D36+D27+D23+D5</f>
        <v>10310844.130000001</v>
      </c>
      <c r="E37" s="90"/>
      <c r="F37" s="90"/>
    </row>
    <row r="38" spans="1:6" s="29" customFormat="1" x14ac:dyDescent="0.25">
      <c r="A38" s="67"/>
      <c r="B38" s="88" t="s">
        <v>84</v>
      </c>
      <c r="C38" s="89">
        <v>6019639.96</v>
      </c>
      <c r="D38" s="89"/>
      <c r="E38" s="90"/>
      <c r="F38" s="90"/>
    </row>
    <row r="39" spans="1:6" s="29" customFormat="1" x14ac:dyDescent="0.25">
      <c r="A39" s="67"/>
      <c r="B39" s="88" t="s">
        <v>100</v>
      </c>
      <c r="C39" s="89">
        <v>10923113.49</v>
      </c>
      <c r="D39" s="89">
        <f>D37*0.22</f>
        <v>2268385.71</v>
      </c>
      <c r="E39" s="90"/>
      <c r="F39" s="90"/>
    </row>
    <row r="40" spans="1:6" s="29" customFormat="1" x14ac:dyDescent="0.25">
      <c r="A40" s="67">
        <v>6</v>
      </c>
      <c r="B40" s="88" t="s">
        <v>101</v>
      </c>
      <c r="C40" s="89">
        <f>C37+C38+C39</f>
        <v>96691469.109999999</v>
      </c>
      <c r="D40" s="89">
        <f>D37+D39</f>
        <v>12579229.84</v>
      </c>
      <c r="E40" s="90"/>
      <c r="F40" s="90"/>
    </row>
    <row r="41" spans="1:6" x14ac:dyDescent="0.25">
      <c r="B41" s="91"/>
      <c r="C41" s="92"/>
    </row>
    <row r="42" spans="1:6" x14ac:dyDescent="0.25">
      <c r="B42" s="91"/>
    </row>
  </sheetData>
  <pageMargins left="0.7" right="0.7" top="0.75" bottom="0.75" header="0.3" footer="0.3"/>
  <pageSetup paperSize="9" scale="7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A7567-0DE7-4D16-97AC-EFD1E0F3D617}">
  <sheetPr>
    <tabColor rgb="FFFF0000"/>
    <pageSetUpPr fitToPage="1"/>
  </sheetPr>
  <dimension ref="A1:FB45"/>
  <sheetViews>
    <sheetView tabSelected="1" topLeftCell="A13" zoomScale="85" zoomScaleNormal="85" zoomScaleSheetLayoutView="80" workbookViewId="0">
      <selection activeCell="A27" sqref="A27:L27"/>
    </sheetView>
  </sheetViews>
  <sheetFormatPr defaultRowHeight="15" outlineLevelCol="1" x14ac:dyDescent="0.25"/>
  <cols>
    <col min="1" max="1" width="9.140625" style="2"/>
    <col min="2" max="2" width="41" customWidth="1"/>
    <col min="3" max="5" width="16.5703125" hidden="1" customWidth="1"/>
    <col min="6" max="6" width="16.5703125" hidden="1" customWidth="1" outlineLevel="1"/>
    <col min="7" max="7" width="16.5703125" customWidth="1" outlineLevel="1"/>
    <col min="8" max="9" width="16.5703125" hidden="1" customWidth="1" outlineLevel="1"/>
    <col min="10" max="10" width="16.5703125" hidden="1" customWidth="1"/>
    <col min="11" max="11" width="34.42578125" bestFit="1" customWidth="1"/>
    <col min="12" max="12" width="20.28515625" customWidth="1"/>
    <col min="13" max="13" width="23.42578125" customWidth="1"/>
    <col min="14" max="15" width="0" hidden="1" customWidth="1"/>
    <col min="16" max="16" width="15.42578125" style="47" hidden="1" customWidth="1"/>
    <col min="18" max="18" width="14.28515625" bestFit="1" customWidth="1"/>
    <col min="19" max="19" width="17.85546875" customWidth="1"/>
  </cols>
  <sheetData>
    <row r="1" spans="1:19" s="4" customFormat="1" x14ac:dyDescent="0.25">
      <c r="A1" s="24" t="s">
        <v>98</v>
      </c>
      <c r="D1"/>
      <c r="E1"/>
      <c r="F1"/>
      <c r="G1"/>
      <c r="H1"/>
      <c r="I1"/>
      <c r="J1"/>
      <c r="P1" s="48"/>
    </row>
    <row r="2" spans="1:19" s="4" customFormat="1" x14ac:dyDescent="0.25">
      <c r="A2" s="24" t="s">
        <v>99</v>
      </c>
      <c r="D2"/>
      <c r="E2"/>
      <c r="F2"/>
      <c r="G2" s="6"/>
      <c r="H2"/>
      <c r="I2" s="30"/>
      <c r="J2"/>
      <c r="P2" s="48"/>
    </row>
    <row r="4" spans="1:19" s="3" customFormat="1" ht="30" x14ac:dyDescent="0.25">
      <c r="A4" s="19" t="s">
        <v>2</v>
      </c>
      <c r="B4" s="19" t="s">
        <v>3</v>
      </c>
      <c r="C4" s="19" t="s">
        <v>4</v>
      </c>
      <c r="D4" s="19" t="s">
        <v>83</v>
      </c>
      <c r="E4" s="19" t="s">
        <v>103</v>
      </c>
      <c r="F4" s="19" t="s">
        <v>107</v>
      </c>
      <c r="G4" s="19" t="s">
        <v>108</v>
      </c>
      <c r="H4" s="19"/>
      <c r="I4" s="19"/>
      <c r="J4" s="36" t="s">
        <v>102</v>
      </c>
      <c r="K4" s="19" t="s">
        <v>5</v>
      </c>
      <c r="L4" s="19" t="s">
        <v>6</v>
      </c>
      <c r="P4" s="49"/>
    </row>
    <row r="5" spans="1:19" s="4" customFormat="1" x14ac:dyDescent="0.25">
      <c r="A5" s="31">
        <v>1</v>
      </c>
      <c r="B5" s="34" t="s">
        <v>7</v>
      </c>
      <c r="C5" s="33">
        <f>SUM(C6:C22)</f>
        <v>29240163</v>
      </c>
      <c r="D5" s="33">
        <f>SUM(D6:D22)</f>
        <v>5858211.0700000003</v>
      </c>
      <c r="E5" s="33">
        <f>SUM(E6:E22)</f>
        <v>4709089.0199999996</v>
      </c>
      <c r="F5" s="33">
        <f>SUM(F6:F22)</f>
        <v>4260712.68</v>
      </c>
      <c r="G5" s="33">
        <f>SUM(G6:G22)</f>
        <v>2273401.1</v>
      </c>
      <c r="H5" s="33"/>
      <c r="I5" s="33"/>
      <c r="J5" s="33">
        <f>C5-D5-E5-F5-G5-H5-I5</f>
        <v>12138749.130000001</v>
      </c>
      <c r="K5" s="34" t="s">
        <v>8</v>
      </c>
      <c r="L5" s="34"/>
      <c r="N5" s="48"/>
      <c r="P5" s="48"/>
    </row>
    <row r="6" spans="1:19" ht="30" x14ac:dyDescent="0.25">
      <c r="A6" s="13" t="s">
        <v>9</v>
      </c>
      <c r="B6" s="14" t="s">
        <v>49</v>
      </c>
      <c r="C6" s="8">
        <v>1437782.92</v>
      </c>
      <c r="D6" s="8"/>
      <c r="E6" s="8"/>
      <c r="F6" s="8">
        <v>1338702.49</v>
      </c>
      <c r="G6" s="8"/>
      <c r="H6" s="8"/>
      <c r="I6" s="8"/>
      <c r="J6" s="8">
        <f>C6-D6-E6-F6-G6-H6-I6</f>
        <v>99080.43</v>
      </c>
      <c r="K6" s="15" t="s">
        <v>50</v>
      </c>
      <c r="L6" s="15">
        <v>410900560</v>
      </c>
      <c r="N6" s="47"/>
      <c r="R6" s="62"/>
    </row>
    <row r="7" spans="1:19" x14ac:dyDescent="0.25">
      <c r="A7" s="13" t="s">
        <v>10</v>
      </c>
      <c r="B7" s="14" t="s">
        <v>51</v>
      </c>
      <c r="C7" s="8">
        <v>2535783.4500000002</v>
      </c>
      <c r="D7" s="8"/>
      <c r="E7" s="8"/>
      <c r="F7" s="8">
        <v>1368529.32</v>
      </c>
      <c r="G7" s="8"/>
      <c r="H7" s="8"/>
      <c r="I7" s="8"/>
      <c r="J7" s="8">
        <f t="shared" ref="J7:J35" si="0">C7-D7-E7-F7-G7-H7-I7</f>
        <v>1167254.1299999999</v>
      </c>
      <c r="K7" s="15" t="s">
        <v>52</v>
      </c>
      <c r="L7" s="15">
        <v>410110560</v>
      </c>
      <c r="N7" s="47"/>
      <c r="S7" s="30"/>
    </row>
    <row r="8" spans="1:19" x14ac:dyDescent="0.25">
      <c r="A8" s="98" t="s">
        <v>11</v>
      </c>
      <c r="B8" s="16" t="s">
        <v>53</v>
      </c>
      <c r="C8" s="99">
        <v>2829003.07</v>
      </c>
      <c r="D8" s="99"/>
      <c r="E8" s="99"/>
      <c r="F8" s="99"/>
      <c r="G8" s="99">
        <f>2273401.1</f>
        <v>2273401.1</v>
      </c>
      <c r="H8" s="99"/>
      <c r="I8" s="99"/>
      <c r="J8" s="99">
        <f t="shared" si="0"/>
        <v>555601.97</v>
      </c>
      <c r="K8" s="100" t="s">
        <v>54</v>
      </c>
      <c r="L8" s="100">
        <v>410800560</v>
      </c>
      <c r="N8" s="47"/>
    </row>
    <row r="9" spans="1:19" ht="30" x14ac:dyDescent="0.25">
      <c r="A9" s="13" t="s">
        <v>12</v>
      </c>
      <c r="B9" s="14" t="s">
        <v>55</v>
      </c>
      <c r="C9" s="8">
        <v>3308473.79</v>
      </c>
      <c r="D9" s="8"/>
      <c r="E9" s="8"/>
      <c r="F9" s="8"/>
      <c r="G9" s="8"/>
      <c r="H9" s="8"/>
      <c r="I9" s="8"/>
      <c r="J9" s="8">
        <f t="shared" si="0"/>
        <v>3308473.79</v>
      </c>
      <c r="K9" s="15" t="s">
        <v>56</v>
      </c>
      <c r="L9" s="15">
        <v>410000560</v>
      </c>
      <c r="N9" s="47"/>
    </row>
    <row r="10" spans="1:19" ht="30" x14ac:dyDescent="0.25">
      <c r="A10" s="13" t="s">
        <v>13</v>
      </c>
      <c r="B10" s="14" t="s">
        <v>57</v>
      </c>
      <c r="C10" s="8">
        <v>398929.7</v>
      </c>
      <c r="D10" s="8"/>
      <c r="E10" s="8"/>
      <c r="F10" s="8"/>
      <c r="G10" s="8"/>
      <c r="H10" s="8"/>
      <c r="I10" s="8"/>
      <c r="J10" s="8">
        <f t="shared" si="0"/>
        <v>398929.7</v>
      </c>
      <c r="K10" s="15" t="s">
        <v>58</v>
      </c>
      <c r="L10" s="15">
        <v>410009965</v>
      </c>
      <c r="N10" s="47"/>
    </row>
    <row r="11" spans="1:19" ht="30" x14ac:dyDescent="0.25">
      <c r="A11" s="13" t="s">
        <v>14</v>
      </c>
      <c r="B11" s="14" t="s">
        <v>59</v>
      </c>
      <c r="C11" s="8">
        <v>144722.13</v>
      </c>
      <c r="D11" s="8"/>
      <c r="E11" s="8"/>
      <c r="F11" s="8"/>
      <c r="G11" s="8"/>
      <c r="H11" s="8"/>
      <c r="I11" s="8"/>
      <c r="J11" s="8">
        <f t="shared" si="0"/>
        <v>144722.13</v>
      </c>
      <c r="K11" s="15" t="s">
        <v>54</v>
      </c>
      <c r="L11" s="15">
        <v>410800560</v>
      </c>
      <c r="N11" s="47"/>
    </row>
    <row r="12" spans="1:19" ht="30" x14ac:dyDescent="0.25">
      <c r="A12" s="13" t="s">
        <v>15</v>
      </c>
      <c r="B12" s="14" t="s">
        <v>60</v>
      </c>
      <c r="C12" s="8">
        <v>175554.24</v>
      </c>
      <c r="D12" s="8"/>
      <c r="E12" s="8"/>
      <c r="F12" s="8"/>
      <c r="G12" s="8"/>
      <c r="H12" s="8"/>
      <c r="I12" s="8"/>
      <c r="J12" s="8">
        <f t="shared" si="0"/>
        <v>175554.24</v>
      </c>
      <c r="K12" s="15" t="s">
        <v>58</v>
      </c>
      <c r="L12" s="15">
        <v>410009965</v>
      </c>
      <c r="N12" s="47"/>
    </row>
    <row r="13" spans="1:19" x14ac:dyDescent="0.25">
      <c r="A13" s="13" t="s">
        <v>16</v>
      </c>
      <c r="B13" s="16" t="s">
        <v>81</v>
      </c>
      <c r="C13" s="8">
        <v>2185304.2000000002</v>
      </c>
      <c r="D13" s="9">
        <v>2119329.9</v>
      </c>
      <c r="E13" s="8"/>
      <c r="F13" s="8"/>
      <c r="G13" s="8"/>
      <c r="H13" s="8"/>
      <c r="I13" s="8"/>
      <c r="J13" s="8">
        <f t="shared" si="0"/>
        <v>65974.3</v>
      </c>
      <c r="K13" s="15" t="s">
        <v>62</v>
      </c>
      <c r="L13" s="15">
        <v>410600560</v>
      </c>
      <c r="N13" s="47"/>
    </row>
    <row r="14" spans="1:19" ht="30" x14ac:dyDescent="0.25">
      <c r="A14" s="13" t="s">
        <v>17</v>
      </c>
      <c r="B14" s="16" t="s">
        <v>61</v>
      </c>
      <c r="C14" s="8">
        <v>184363.41</v>
      </c>
      <c r="D14" s="9">
        <v>178797.48</v>
      </c>
      <c r="E14" s="8"/>
      <c r="F14" s="8"/>
      <c r="G14" s="8"/>
      <c r="H14" s="8"/>
      <c r="I14" s="8"/>
      <c r="J14" s="8">
        <f t="shared" si="0"/>
        <v>5565.93</v>
      </c>
      <c r="K14" s="15" t="s">
        <v>62</v>
      </c>
      <c r="L14" s="15">
        <v>410600560</v>
      </c>
      <c r="N14" s="47"/>
    </row>
    <row r="15" spans="1:19" ht="30" x14ac:dyDescent="0.25">
      <c r="A15" s="13" t="s">
        <v>18</v>
      </c>
      <c r="B15" s="16" t="s">
        <v>63</v>
      </c>
      <c r="C15" s="8">
        <v>707880</v>
      </c>
      <c r="D15" s="9">
        <v>686509.11</v>
      </c>
      <c r="E15" s="8"/>
      <c r="F15" s="8"/>
      <c r="G15" s="8"/>
      <c r="H15" s="8"/>
      <c r="I15" s="8"/>
      <c r="J15" s="8">
        <f t="shared" si="0"/>
        <v>21370.89</v>
      </c>
      <c r="K15" s="46" t="s">
        <v>64</v>
      </c>
      <c r="L15" s="15">
        <v>410300560</v>
      </c>
      <c r="N15" s="47"/>
    </row>
    <row r="16" spans="1:19" ht="30" x14ac:dyDescent="0.25">
      <c r="A16" s="13" t="s">
        <v>19</v>
      </c>
      <c r="B16" s="16" t="s">
        <v>65</v>
      </c>
      <c r="C16" s="8">
        <v>402075.84</v>
      </c>
      <c r="D16" s="9">
        <v>389937.18</v>
      </c>
      <c r="E16" s="8"/>
      <c r="F16" s="8"/>
      <c r="G16" s="8"/>
      <c r="H16" s="8"/>
      <c r="I16" s="8"/>
      <c r="J16" s="8">
        <f t="shared" si="0"/>
        <v>12138.66</v>
      </c>
      <c r="K16" s="46" t="s">
        <v>66</v>
      </c>
      <c r="L16" s="15">
        <v>410100655</v>
      </c>
      <c r="N16" s="47"/>
    </row>
    <row r="17" spans="1:16" ht="19.5" customHeight="1" x14ac:dyDescent="0.25">
      <c r="A17" s="13" t="s">
        <v>20</v>
      </c>
      <c r="B17" s="45" t="s">
        <v>67</v>
      </c>
      <c r="C17" s="8">
        <v>622934.4</v>
      </c>
      <c r="D17" s="9"/>
      <c r="E17" s="8"/>
      <c r="F17" s="8"/>
      <c r="G17" s="8"/>
      <c r="H17" s="8"/>
      <c r="I17" s="8"/>
      <c r="J17" s="8">
        <f t="shared" si="0"/>
        <v>622934.4</v>
      </c>
      <c r="K17" s="46" t="s">
        <v>64</v>
      </c>
      <c r="L17" s="15">
        <v>410300560</v>
      </c>
      <c r="N17" s="51" t="s">
        <v>105</v>
      </c>
      <c r="O17" s="2" t="s">
        <v>104</v>
      </c>
      <c r="P17" s="2" t="s">
        <v>102</v>
      </c>
    </row>
    <row r="18" spans="1:16" x14ac:dyDescent="0.25">
      <c r="A18" s="68" t="s">
        <v>21</v>
      </c>
      <c r="B18" s="64" t="s">
        <v>68</v>
      </c>
      <c r="C18" s="69">
        <v>4037118.27</v>
      </c>
      <c r="D18" s="93">
        <v>2483637.4</v>
      </c>
      <c r="E18" s="94"/>
      <c r="F18" s="69">
        <f>1524215.92*1.0192</f>
        <v>1553480.87</v>
      </c>
      <c r="G18" s="69"/>
      <c r="H18" s="69"/>
      <c r="I18" s="69"/>
      <c r="J18" s="69">
        <f t="shared" si="0"/>
        <v>0</v>
      </c>
      <c r="K18" s="63" t="s">
        <v>69</v>
      </c>
      <c r="L18" s="63">
        <v>410500560</v>
      </c>
      <c r="N18" s="48">
        <f>N19+N20</f>
        <v>0.19420000000000001</v>
      </c>
      <c r="O18" s="48">
        <v>0.161</v>
      </c>
      <c r="P18" s="48">
        <f>P19+P20</f>
        <v>3.32E-2</v>
      </c>
    </row>
    <row r="19" spans="1:16" x14ac:dyDescent="0.25">
      <c r="A19" s="95" t="s">
        <v>22</v>
      </c>
      <c r="B19" s="45" t="s">
        <v>70</v>
      </c>
      <c r="C19" s="96">
        <v>2856059.82</v>
      </c>
      <c r="D19" s="96"/>
      <c r="E19" s="96">
        <v>2369142.69</v>
      </c>
      <c r="F19" s="96"/>
      <c r="G19" s="96"/>
      <c r="H19" s="96"/>
      <c r="I19" s="96"/>
      <c r="J19" s="97">
        <f t="shared" si="0"/>
        <v>486917.13</v>
      </c>
      <c r="K19" s="46" t="s">
        <v>71</v>
      </c>
      <c r="L19" s="46">
        <v>410400560</v>
      </c>
      <c r="N19" s="47">
        <f>C19/C5</f>
        <v>9.7699999999999995E-2</v>
      </c>
      <c r="O19" s="47">
        <v>8.1000000000000003E-2</v>
      </c>
      <c r="P19" s="47">
        <f>N19-O19</f>
        <v>1.67E-2</v>
      </c>
    </row>
    <row r="20" spans="1:16" x14ac:dyDescent="0.25">
      <c r="A20" s="95" t="s">
        <v>23</v>
      </c>
      <c r="B20" s="45" t="s">
        <v>72</v>
      </c>
      <c r="C20" s="96">
        <v>2821452.35</v>
      </c>
      <c r="D20" s="96"/>
      <c r="E20" s="96">
        <v>2339946.33</v>
      </c>
      <c r="F20" s="96"/>
      <c r="G20" s="96"/>
      <c r="H20" s="96"/>
      <c r="I20" s="96"/>
      <c r="J20" s="97">
        <f t="shared" si="0"/>
        <v>481506.02</v>
      </c>
      <c r="K20" s="46" t="s">
        <v>64</v>
      </c>
      <c r="L20" s="46">
        <v>410300560</v>
      </c>
      <c r="N20" s="47">
        <f>C20/C5</f>
        <v>9.6500000000000002E-2</v>
      </c>
      <c r="O20" s="47">
        <f>O18-O19</f>
        <v>0.08</v>
      </c>
      <c r="P20" s="47">
        <f>N20-O20</f>
        <v>1.6500000000000001E-2</v>
      </c>
    </row>
    <row r="21" spans="1:16" x14ac:dyDescent="0.25">
      <c r="A21" s="13" t="s">
        <v>24</v>
      </c>
      <c r="B21" s="16" t="s">
        <v>73</v>
      </c>
      <c r="C21" s="8">
        <v>1182946.1299999999</v>
      </c>
      <c r="D21" s="8"/>
      <c r="E21" s="8"/>
      <c r="F21" s="8"/>
      <c r="G21" s="8"/>
      <c r="H21" s="8"/>
      <c r="I21" s="8"/>
      <c r="J21" s="8">
        <f t="shared" si="0"/>
        <v>1182946.1299999999</v>
      </c>
      <c r="K21" s="15" t="s">
        <v>74</v>
      </c>
      <c r="L21" s="15">
        <v>410700560</v>
      </c>
      <c r="N21" s="47"/>
    </row>
    <row r="22" spans="1:16" x14ac:dyDescent="0.25">
      <c r="A22" s="17" t="s">
        <v>82</v>
      </c>
      <c r="B22" s="16" t="s">
        <v>75</v>
      </c>
      <c r="C22" s="8">
        <v>3409779.28</v>
      </c>
      <c r="D22" s="8"/>
      <c r="E22" s="8"/>
      <c r="F22" s="8"/>
      <c r="G22" s="8"/>
      <c r="H22" s="8"/>
      <c r="I22" s="8"/>
      <c r="J22" s="8">
        <f t="shared" si="0"/>
        <v>3409779.28</v>
      </c>
      <c r="K22" s="15" t="s">
        <v>62</v>
      </c>
      <c r="L22" s="15">
        <v>410600560</v>
      </c>
      <c r="N22" s="47"/>
    </row>
    <row r="23" spans="1:16" s="4" customFormat="1" x14ac:dyDescent="0.25">
      <c r="A23" s="31">
        <v>2</v>
      </c>
      <c r="B23" s="32" t="s">
        <v>25</v>
      </c>
      <c r="C23" s="33">
        <f>SUM(C24:C26)</f>
        <v>146665.94</v>
      </c>
      <c r="D23" s="33">
        <f>SUM(D24:D26)</f>
        <v>0</v>
      </c>
      <c r="E23" s="33"/>
      <c r="F23" s="33"/>
      <c r="G23" s="33"/>
      <c r="H23" s="33"/>
      <c r="I23" s="33"/>
      <c r="J23" s="33">
        <f t="shared" si="0"/>
        <v>146665.94</v>
      </c>
      <c r="K23" s="34" t="s">
        <v>26</v>
      </c>
      <c r="L23" s="34"/>
      <c r="P23" s="48"/>
    </row>
    <row r="24" spans="1:16" x14ac:dyDescent="0.25">
      <c r="A24" s="13" t="s">
        <v>27</v>
      </c>
      <c r="B24" s="16" t="s">
        <v>76</v>
      </c>
      <c r="C24" s="8">
        <v>48684.51</v>
      </c>
      <c r="D24" s="8"/>
      <c r="E24" s="8"/>
      <c r="F24" s="8"/>
      <c r="G24" s="8"/>
      <c r="H24" s="8"/>
      <c r="I24" s="8"/>
      <c r="J24" s="8">
        <f t="shared" si="0"/>
        <v>48684.51</v>
      </c>
      <c r="K24" s="15" t="s">
        <v>66</v>
      </c>
      <c r="L24" s="15">
        <v>410100655</v>
      </c>
      <c r="N24" s="47"/>
      <c r="O24" s="47"/>
    </row>
    <row r="25" spans="1:16" x14ac:dyDescent="0.25">
      <c r="A25" s="13" t="s">
        <v>28</v>
      </c>
      <c r="B25" s="16" t="s">
        <v>77</v>
      </c>
      <c r="C25" s="8">
        <v>48684.51</v>
      </c>
      <c r="D25" s="8"/>
      <c r="E25" s="8"/>
      <c r="F25" s="8"/>
      <c r="G25" s="8"/>
      <c r="H25" s="8"/>
      <c r="I25" s="8"/>
      <c r="J25" s="8">
        <f t="shared" si="0"/>
        <v>48684.51</v>
      </c>
      <c r="K25" s="15" t="s">
        <v>66</v>
      </c>
      <c r="L25" s="15">
        <v>410100655</v>
      </c>
      <c r="N25" s="47"/>
      <c r="O25" s="47"/>
    </row>
    <row r="26" spans="1:16" x14ac:dyDescent="0.25">
      <c r="A26" s="13" t="s">
        <v>29</v>
      </c>
      <c r="B26" s="16" t="s">
        <v>78</v>
      </c>
      <c r="C26" s="8">
        <v>49296.92</v>
      </c>
      <c r="D26" s="8"/>
      <c r="E26" s="8"/>
      <c r="F26" s="8"/>
      <c r="G26" s="8"/>
      <c r="H26" s="8"/>
      <c r="I26" s="8"/>
      <c r="J26" s="8">
        <f t="shared" si="0"/>
        <v>49296.92</v>
      </c>
      <c r="K26" s="15" t="s">
        <v>66</v>
      </c>
      <c r="L26" s="15">
        <v>410100655</v>
      </c>
      <c r="N26" s="47"/>
      <c r="O26" s="47"/>
    </row>
    <row r="27" spans="1:16" s="4" customFormat="1" x14ac:dyDescent="0.25">
      <c r="A27" s="31">
        <v>3</v>
      </c>
      <c r="B27" s="32" t="s">
        <v>30</v>
      </c>
      <c r="C27" s="33">
        <f>SUM(C28:C35)</f>
        <v>49962549.270000003</v>
      </c>
      <c r="D27" s="33">
        <f t="shared" ref="D27:F27" si="1">SUM(D28:D35)</f>
        <v>24239988.73</v>
      </c>
      <c r="E27" s="33">
        <f t="shared" si="1"/>
        <v>0</v>
      </c>
      <c r="F27" s="33">
        <f t="shared" si="1"/>
        <v>6050131.29</v>
      </c>
      <c r="G27" s="33"/>
      <c r="H27" s="33"/>
      <c r="I27" s="33"/>
      <c r="J27" s="33">
        <f t="shared" si="0"/>
        <v>19672429.25</v>
      </c>
      <c r="K27" s="34" t="s">
        <v>26</v>
      </c>
      <c r="L27" s="34"/>
      <c r="N27" s="47"/>
      <c r="O27" s="47"/>
      <c r="P27" s="47"/>
    </row>
    <row r="28" spans="1:16" x14ac:dyDescent="0.25">
      <c r="A28" s="13" t="s">
        <v>31</v>
      </c>
      <c r="B28" s="16" t="s">
        <v>32</v>
      </c>
      <c r="C28" s="8">
        <v>6274241.7800000003</v>
      </c>
      <c r="D28" s="9">
        <v>6057628.5</v>
      </c>
      <c r="E28" s="8"/>
      <c r="F28" s="8"/>
      <c r="G28" s="8"/>
      <c r="H28" s="8"/>
      <c r="I28" s="8"/>
      <c r="J28" s="8">
        <f t="shared" si="0"/>
        <v>216613.28</v>
      </c>
      <c r="K28" s="15" t="s">
        <v>32</v>
      </c>
      <c r="L28" s="15">
        <v>410200566</v>
      </c>
      <c r="N28" s="47"/>
      <c r="O28" s="47"/>
    </row>
    <row r="29" spans="1:16" x14ac:dyDescent="0.25">
      <c r="A29" s="13" t="s">
        <v>33</v>
      </c>
      <c r="B29" s="16" t="s">
        <v>34</v>
      </c>
      <c r="C29" s="8">
        <v>6253675.9299999997</v>
      </c>
      <c r="D29" s="9">
        <v>6061141.6900000004</v>
      </c>
      <c r="E29" s="8"/>
      <c r="F29" s="8"/>
      <c r="G29" s="8"/>
      <c r="H29" s="8"/>
      <c r="I29" s="8"/>
      <c r="J29" s="8">
        <f t="shared" si="0"/>
        <v>192534.24</v>
      </c>
      <c r="K29" s="15" t="s">
        <v>34</v>
      </c>
      <c r="L29" s="15">
        <v>410300566</v>
      </c>
      <c r="N29" s="47"/>
      <c r="O29" s="47"/>
    </row>
    <row r="30" spans="1:16" x14ac:dyDescent="0.25">
      <c r="A30" s="13" t="s">
        <v>35</v>
      </c>
      <c r="B30" s="16" t="s">
        <v>36</v>
      </c>
      <c r="C30" s="8">
        <v>6240667.7199999997</v>
      </c>
      <c r="D30" s="9"/>
      <c r="E30" s="8"/>
      <c r="F30" s="8"/>
      <c r="G30" s="8"/>
      <c r="H30" s="8"/>
      <c r="I30" s="8"/>
      <c r="J30" s="8">
        <f t="shared" si="0"/>
        <v>6240667.7199999997</v>
      </c>
      <c r="K30" s="15" t="s">
        <v>36</v>
      </c>
      <c r="L30" s="15">
        <v>410400566</v>
      </c>
      <c r="N30" s="47"/>
      <c r="O30" s="47"/>
    </row>
    <row r="31" spans="1:16" x14ac:dyDescent="0.25">
      <c r="A31" s="13" t="s">
        <v>37</v>
      </c>
      <c r="B31" s="16" t="s">
        <v>38</v>
      </c>
      <c r="C31" s="8">
        <v>6236259.1100000003</v>
      </c>
      <c r="D31" s="9">
        <v>6060433.4100000001</v>
      </c>
      <c r="E31" s="8"/>
      <c r="F31" s="8"/>
      <c r="G31" s="8"/>
      <c r="H31" s="8"/>
      <c r="I31" s="8"/>
      <c r="J31" s="8">
        <f t="shared" si="0"/>
        <v>175825.7</v>
      </c>
      <c r="K31" s="15" t="s">
        <v>38</v>
      </c>
      <c r="L31" s="15">
        <v>410500566</v>
      </c>
    </row>
    <row r="32" spans="1:16" x14ac:dyDescent="0.25">
      <c r="A32" s="13" t="s">
        <v>39</v>
      </c>
      <c r="B32" s="16" t="s">
        <v>40</v>
      </c>
      <c r="C32" s="8">
        <v>6257893.2400000002</v>
      </c>
      <c r="D32" s="9">
        <v>6060785.1299999999</v>
      </c>
      <c r="E32" s="8"/>
      <c r="F32" s="8"/>
      <c r="G32" s="8"/>
      <c r="H32" s="8"/>
      <c r="I32" s="8"/>
      <c r="J32" s="8">
        <f t="shared" si="0"/>
        <v>197108.11</v>
      </c>
      <c r="K32" s="15" t="s">
        <v>40</v>
      </c>
      <c r="L32" s="15">
        <v>410600566</v>
      </c>
    </row>
    <row r="33" spans="1:158" x14ac:dyDescent="0.25">
      <c r="A33" s="13" t="s">
        <v>41</v>
      </c>
      <c r="B33" s="14" t="s">
        <v>42</v>
      </c>
      <c r="C33" s="8">
        <v>6232085.6900000004</v>
      </c>
      <c r="D33" s="8"/>
      <c r="E33" s="8"/>
      <c r="F33" s="8"/>
      <c r="G33" s="8"/>
      <c r="H33" s="8"/>
      <c r="I33" s="8"/>
      <c r="J33" s="8">
        <f t="shared" si="0"/>
        <v>6232085.6900000004</v>
      </c>
      <c r="K33" s="15" t="s">
        <v>42</v>
      </c>
      <c r="L33" s="15">
        <v>410700566</v>
      </c>
    </row>
    <row r="34" spans="1:158" x14ac:dyDescent="0.25">
      <c r="A34" s="13" t="s">
        <v>43</v>
      </c>
      <c r="B34" s="14" t="s">
        <v>44</v>
      </c>
      <c r="C34" s="8">
        <v>6231472.5099999998</v>
      </c>
      <c r="D34" s="8"/>
      <c r="E34" s="8"/>
      <c r="F34" s="8"/>
      <c r="G34" s="8"/>
      <c r="H34" s="8"/>
      <c r="I34" s="8"/>
      <c r="J34" s="8">
        <f t="shared" si="0"/>
        <v>6231472.5099999998</v>
      </c>
      <c r="K34" s="15" t="s">
        <v>44</v>
      </c>
      <c r="L34" s="15">
        <v>410900566</v>
      </c>
    </row>
    <row r="35" spans="1:158" ht="15.75" thickBot="1" x14ac:dyDescent="0.3">
      <c r="A35" s="41" t="s">
        <v>45</v>
      </c>
      <c r="B35" s="42" t="s">
        <v>46</v>
      </c>
      <c r="C35" s="43">
        <v>6236253.29</v>
      </c>
      <c r="D35" s="43"/>
      <c r="E35" s="43"/>
      <c r="F35" s="43">
        <f>5936157.07*1.0192</f>
        <v>6050131.29</v>
      </c>
      <c r="G35" s="43"/>
      <c r="H35" s="43"/>
      <c r="I35" s="43"/>
      <c r="J35" s="43">
        <f t="shared" si="0"/>
        <v>186122</v>
      </c>
      <c r="K35" s="44" t="s">
        <v>46</v>
      </c>
      <c r="L35" s="44">
        <v>410110566</v>
      </c>
    </row>
    <row r="36" spans="1:158" s="4" customFormat="1" ht="15.75" thickTop="1" x14ac:dyDescent="0.25">
      <c r="A36" s="37">
        <v>4</v>
      </c>
      <c r="B36" s="38" t="s">
        <v>79</v>
      </c>
      <c r="C36" s="39">
        <v>399337.45</v>
      </c>
      <c r="D36" s="39"/>
      <c r="E36" s="39"/>
      <c r="F36" s="39"/>
      <c r="G36" s="39"/>
      <c r="H36" s="39"/>
      <c r="I36" s="39"/>
      <c r="J36" s="39"/>
      <c r="K36" s="40" t="s">
        <v>47</v>
      </c>
      <c r="L36" s="40"/>
      <c r="P36" s="48"/>
    </row>
    <row r="37" spans="1:158" s="4" customFormat="1" x14ac:dyDescent="0.25">
      <c r="A37" s="10">
        <v>5</v>
      </c>
      <c r="B37" s="18" t="s">
        <v>80</v>
      </c>
      <c r="C37" s="12">
        <f>C36+C27+C23+C5</f>
        <v>79748715.659999996</v>
      </c>
      <c r="D37" s="12">
        <f>D27+D23+D5</f>
        <v>30098199.800000001</v>
      </c>
      <c r="E37" s="12">
        <f>E27+E23+E5</f>
        <v>4709089.0199999996</v>
      </c>
      <c r="F37" s="12">
        <f>F36+F27+F23+F5</f>
        <v>10310843.970000001</v>
      </c>
      <c r="G37" s="12">
        <f>G36+G27+G23+G5</f>
        <v>2273401.1</v>
      </c>
      <c r="H37" s="12"/>
      <c r="I37" s="12"/>
      <c r="J37" s="12"/>
      <c r="K37" s="11"/>
      <c r="L37" s="11"/>
      <c r="P37" s="48"/>
    </row>
    <row r="38" spans="1:158" s="29" customFormat="1" x14ac:dyDescent="0.25">
      <c r="A38" s="101"/>
      <c r="B38" s="102" t="s">
        <v>84</v>
      </c>
      <c r="C38" s="103">
        <v>6019639.96</v>
      </c>
      <c r="D38" s="103">
        <f>D40-D37</f>
        <v>6019639.96</v>
      </c>
      <c r="E38" s="103"/>
      <c r="F38" s="103"/>
      <c r="G38" s="103"/>
      <c r="H38" s="12"/>
      <c r="I38" s="12"/>
      <c r="J38" s="12"/>
      <c r="K38" s="28"/>
      <c r="L38" s="28"/>
      <c r="P38" s="50"/>
    </row>
    <row r="39" spans="1:158" s="29" customFormat="1" x14ac:dyDescent="0.25">
      <c r="A39" s="101"/>
      <c r="B39" s="102" t="s">
        <v>100</v>
      </c>
      <c r="C39" s="103">
        <v>10923113.49</v>
      </c>
      <c r="D39" s="103"/>
      <c r="E39" s="103">
        <f>E37*0.22</f>
        <v>1035999.58</v>
      </c>
      <c r="F39" s="103">
        <f>F37*0.22</f>
        <v>2268385.67</v>
      </c>
      <c r="G39" s="103">
        <f>G37*0.22</f>
        <v>500148.24</v>
      </c>
      <c r="H39" s="12"/>
      <c r="I39" s="12"/>
      <c r="J39" s="12"/>
      <c r="K39" s="28"/>
      <c r="L39" s="28"/>
      <c r="P39" s="50"/>
    </row>
    <row r="40" spans="1:158" s="29" customFormat="1" x14ac:dyDescent="0.25">
      <c r="A40" s="101">
        <v>6</v>
      </c>
      <c r="B40" s="102" t="s">
        <v>101</v>
      </c>
      <c r="C40" s="103">
        <f>C37+C38+C39</f>
        <v>96691469.109999999</v>
      </c>
      <c r="D40" s="103">
        <f>D37*1.2</f>
        <v>36117839.759999998</v>
      </c>
      <c r="E40" s="103">
        <f>E37+E39</f>
        <v>5745088.5999999996</v>
      </c>
      <c r="F40" s="103">
        <f>F37+F39</f>
        <v>12579229.640000001</v>
      </c>
      <c r="G40" s="103">
        <f>G37+G39</f>
        <v>2773549.34</v>
      </c>
      <c r="H40" s="35"/>
      <c r="I40" s="35"/>
      <c r="J40" s="35"/>
      <c r="K40" s="28"/>
      <c r="L40" s="28"/>
      <c r="P40" s="50"/>
    </row>
    <row r="41" spans="1:158" x14ac:dyDescent="0.25">
      <c r="B41" s="5"/>
      <c r="C41" s="6"/>
    </row>
    <row r="42" spans="1:158" s="106" customFormat="1" ht="39" customHeight="1" x14ac:dyDescent="0.25">
      <c r="A42" s="105"/>
      <c r="B42" s="116" t="s">
        <v>109</v>
      </c>
      <c r="C42" s="121" t="s">
        <v>110</v>
      </c>
      <c r="D42" s="121"/>
      <c r="E42" s="121"/>
      <c r="F42" s="121"/>
      <c r="G42" s="121"/>
      <c r="H42" s="121"/>
      <c r="I42" s="121"/>
      <c r="J42" s="121"/>
      <c r="K42" s="121"/>
      <c r="L42" s="121"/>
      <c r="M42" s="118"/>
      <c r="N42" s="118"/>
      <c r="O42" s="104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</row>
    <row r="43" spans="1:158" s="107" customFormat="1" ht="32.25" customHeight="1" x14ac:dyDescent="0.2">
      <c r="B43" s="108"/>
      <c r="C43" s="120" t="s">
        <v>111</v>
      </c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P43" s="21"/>
      <c r="Q43" s="109"/>
      <c r="R43" s="110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</row>
    <row r="44" spans="1:158" s="106" customFormat="1" ht="54" customHeight="1" x14ac:dyDescent="0.25">
      <c r="A44" s="105"/>
      <c r="B44" s="116" t="s">
        <v>113</v>
      </c>
      <c r="C44" s="121" t="s">
        <v>112</v>
      </c>
      <c r="D44" s="121"/>
      <c r="E44" s="121"/>
      <c r="F44" s="121"/>
      <c r="G44" s="121"/>
      <c r="H44" s="121"/>
      <c r="I44" s="121"/>
      <c r="J44" s="121"/>
      <c r="K44" s="121"/>
      <c r="L44" s="121"/>
      <c r="M44" s="118"/>
      <c r="N44" s="118"/>
      <c r="O44" s="104"/>
      <c r="P44" s="21"/>
      <c r="Q44" s="112"/>
      <c r="R44" s="113"/>
      <c r="S44" s="114"/>
      <c r="T44" s="115"/>
      <c r="U44" s="115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</row>
    <row r="45" spans="1:158" s="107" customFormat="1" ht="18.75" customHeight="1" x14ac:dyDescent="0.25">
      <c r="B45" s="117"/>
      <c r="C45" s="120" t="s">
        <v>111</v>
      </c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04"/>
      <c r="P45" s="21"/>
      <c r="Q45" s="109"/>
      <c r="R45" s="110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</row>
  </sheetData>
  <mergeCells count="4">
    <mergeCell ref="C43:N43"/>
    <mergeCell ref="C45:N45"/>
    <mergeCell ref="C42:L42"/>
    <mergeCell ref="C44:L44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редакция для ДС № 4</vt:lpstr>
      <vt:lpstr>новая смета ДС3</vt:lpstr>
      <vt:lpstr>накопит по ДС № 4</vt:lpstr>
      <vt:lpstr>КС2№1</vt:lpstr>
      <vt:lpstr>КС2№2</vt:lpstr>
      <vt:lpstr>КС2№3</vt:lpstr>
      <vt:lpstr>КС2№4</vt:lpstr>
      <vt:lpstr>КС2№3!Область_печати</vt:lpstr>
      <vt:lpstr>КС2№4!Область_печати</vt:lpstr>
      <vt:lpstr>'накопит по ДС № 4'!Область_печати</vt:lpstr>
      <vt:lpstr>'редакция для ДС № 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cp:lastPrinted>2026-03-16T14:16:29Z</cp:lastPrinted>
  <dcterms:created xsi:type="dcterms:W3CDTF">2025-08-25T08:38:04Z</dcterms:created>
  <dcterms:modified xsi:type="dcterms:W3CDTF">2026-03-17T07:10:13Z</dcterms:modified>
</cp:coreProperties>
</file>