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71F5156D-4C77-40D2-9487-6E69D3582C4F}" xr6:coauthVersionLast="47" xr6:coauthVersionMax="47" xr10:uidLastSave="{00000000-0000-0000-0000-000000000000}"/>
  <bookViews>
    <workbookView xWindow="28680" yWindow="1290" windowWidth="29040" windowHeight="15720" firstSheet="3" activeTab="8" xr2:uid="{0EE1CD5F-3985-46BE-A4E5-3DFA8B41E30A}"/>
  </bookViews>
  <sheets>
    <sheet name="редакция для ДС № 4" sheetId="3" state="hidden" r:id="rId1"/>
    <sheet name="новая смета ДС3" sheetId="1" state="hidden" r:id="rId2"/>
    <sheet name="расчет" sheetId="9" state="hidden" r:id="rId3"/>
    <sheet name="накопит по ДС № 4" sheetId="5" r:id="rId4"/>
    <sheet name="КС2№1" sheetId="2" r:id="rId5"/>
    <sheet name="КС2№2" sheetId="4" r:id="rId6"/>
    <sheet name="КС2№3" sheetId="7" r:id="rId7"/>
    <sheet name="КС2№4" sheetId="8" r:id="rId8"/>
    <sheet name="КС2№5 в печать" sheetId="10" r:id="rId9"/>
  </sheets>
  <definedNames>
    <definedName name="_xlnm.Print_Area" localSheetId="6">КС2№3!$A$1:$F$41</definedName>
    <definedName name="_xlnm.Print_Area" localSheetId="7">КС2№4!$A$1:$L$45</definedName>
    <definedName name="_xlnm.Print_Area" localSheetId="8">'КС2№5 в печать'!$A$1:$L$46</definedName>
    <definedName name="_xlnm.Print_Area" localSheetId="3">'накопит по ДС № 4'!$A$1:$L$41</definedName>
    <definedName name="_xlnm.Print_Area" localSheetId="2">расчет!$A$1:$N$41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0" l="1"/>
  <c r="F35" i="10"/>
  <c r="H34" i="10"/>
  <c r="J34" i="10" s="1"/>
  <c r="H33" i="10"/>
  <c r="H27" i="10" s="1"/>
  <c r="H37" i="10" s="1"/>
  <c r="J32" i="10"/>
  <c r="J31" i="10"/>
  <c r="J30" i="10"/>
  <c r="J29" i="10"/>
  <c r="J28" i="10"/>
  <c r="I27" i="10"/>
  <c r="G27" i="10"/>
  <c r="F27" i="10"/>
  <c r="F37" i="10" s="1"/>
  <c r="E27" i="10"/>
  <c r="E37" i="10" s="1"/>
  <c r="D27" i="10"/>
  <c r="D37" i="10" s="1"/>
  <c r="D40" i="10" s="1"/>
  <c r="D38" i="10" s="1"/>
  <c r="C27" i="10"/>
  <c r="C37" i="10" s="1"/>
  <c r="C40" i="10" s="1"/>
  <c r="J26" i="10"/>
  <c r="J25" i="10"/>
  <c r="J24" i="10"/>
  <c r="I23" i="10"/>
  <c r="H23" i="10"/>
  <c r="G23" i="10"/>
  <c r="F23" i="10"/>
  <c r="E23" i="10"/>
  <c r="D23" i="10"/>
  <c r="C23" i="10"/>
  <c r="J23" i="10" s="1"/>
  <c r="J22" i="10"/>
  <c r="J21" i="10"/>
  <c r="O20" i="10"/>
  <c r="J20" i="10"/>
  <c r="J19" i="10"/>
  <c r="F18" i="10"/>
  <c r="F5" i="10" s="1"/>
  <c r="J17" i="10"/>
  <c r="J16" i="10"/>
  <c r="J15" i="10"/>
  <c r="J14" i="10"/>
  <c r="J13" i="10"/>
  <c r="J12" i="10"/>
  <c r="J11" i="10"/>
  <c r="J10" i="10"/>
  <c r="J9" i="10"/>
  <c r="G8" i="10"/>
  <c r="J8" i="10" s="1"/>
  <c r="J7" i="10"/>
  <c r="J6" i="10"/>
  <c r="I5" i="10"/>
  <c r="H5" i="10"/>
  <c r="E5" i="10"/>
  <c r="D5" i="10"/>
  <c r="C5" i="10"/>
  <c r="N20" i="10" s="1"/>
  <c r="P20" i="10" s="1"/>
  <c r="L20" i="9"/>
  <c r="J7" i="9"/>
  <c r="L7" i="9" s="1"/>
  <c r="J12" i="9"/>
  <c r="L12" i="9" s="1"/>
  <c r="J11" i="9"/>
  <c r="L11" i="9" s="1"/>
  <c r="J10" i="9"/>
  <c r="G35" i="9"/>
  <c r="L35" i="9" s="1"/>
  <c r="J34" i="9"/>
  <c r="L34" i="9" s="1"/>
  <c r="J33" i="9"/>
  <c r="J27" i="9" s="1"/>
  <c r="L32" i="9"/>
  <c r="L31" i="9"/>
  <c r="L30" i="9"/>
  <c r="L29" i="9"/>
  <c r="L28" i="9"/>
  <c r="K27" i="9"/>
  <c r="H27" i="9"/>
  <c r="F27" i="9"/>
  <c r="E27" i="9"/>
  <c r="C27" i="9"/>
  <c r="L26" i="9"/>
  <c r="L25" i="9"/>
  <c r="L24" i="9"/>
  <c r="K23" i="9"/>
  <c r="J23" i="9"/>
  <c r="H23" i="9"/>
  <c r="G23" i="9"/>
  <c r="F23" i="9"/>
  <c r="E23" i="9"/>
  <c r="C23" i="9"/>
  <c r="L22" i="9"/>
  <c r="L21" i="9"/>
  <c r="Q20" i="9"/>
  <c r="G18" i="9"/>
  <c r="G5" i="9" s="1"/>
  <c r="L17" i="9"/>
  <c r="L16" i="9"/>
  <c r="L15" i="9"/>
  <c r="L14" i="9"/>
  <c r="L13" i="9"/>
  <c r="L9" i="9"/>
  <c r="H8" i="9"/>
  <c r="H5" i="9" s="1"/>
  <c r="L6" i="9"/>
  <c r="K5" i="9"/>
  <c r="F5" i="9"/>
  <c r="E5" i="9"/>
  <c r="C5" i="9"/>
  <c r="P19" i="9" s="1"/>
  <c r="H34" i="5"/>
  <c r="H33" i="5"/>
  <c r="F18" i="5"/>
  <c r="E39" i="10" l="1"/>
  <c r="E40" i="10" s="1"/>
  <c r="F39" i="10"/>
  <c r="F40" i="10" s="1"/>
  <c r="H39" i="10"/>
  <c r="H40" i="10" s="1"/>
  <c r="J18" i="10"/>
  <c r="J33" i="10"/>
  <c r="G5" i="10"/>
  <c r="G37" i="10" s="1"/>
  <c r="N19" i="10"/>
  <c r="J27" i="10"/>
  <c r="J5" i="10"/>
  <c r="F37" i="9"/>
  <c r="F39" i="9" s="1"/>
  <c r="F40" i="9" s="1"/>
  <c r="L23" i="9"/>
  <c r="G27" i="9"/>
  <c r="H37" i="9"/>
  <c r="G37" i="9"/>
  <c r="C37" i="9"/>
  <c r="C40" i="9" s="1"/>
  <c r="E37" i="9"/>
  <c r="E40" i="9" s="1"/>
  <c r="E38" i="9" s="1"/>
  <c r="R19" i="9"/>
  <c r="H39" i="9"/>
  <c r="H40" i="9" s="1"/>
  <c r="G39" i="9"/>
  <c r="G40" i="9" s="1"/>
  <c r="L8" i="9"/>
  <c r="L18" i="9"/>
  <c r="L33" i="9"/>
  <c r="L27" i="9"/>
  <c r="P20" i="9"/>
  <c r="R20" i="9" s="1"/>
  <c r="D23" i="5"/>
  <c r="E23" i="5"/>
  <c r="F23" i="5"/>
  <c r="G23" i="5"/>
  <c r="H23" i="5"/>
  <c r="I23" i="5"/>
  <c r="I5" i="5"/>
  <c r="G27" i="5"/>
  <c r="H27" i="5"/>
  <c r="I27" i="5"/>
  <c r="F35" i="8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G8" i="5"/>
  <c r="G5" i="5" s="1"/>
  <c r="D5" i="7"/>
  <c r="D35" i="7"/>
  <c r="D27" i="7" s="1"/>
  <c r="C27" i="7"/>
  <c r="C23" i="7"/>
  <c r="D18" i="7"/>
  <c r="C5" i="7"/>
  <c r="F35" i="5"/>
  <c r="G39" i="10" l="1"/>
  <c r="G40" i="10" s="1"/>
  <c r="N18" i="10"/>
  <c r="P19" i="10"/>
  <c r="P18" i="10" s="1"/>
  <c r="R18" i="9"/>
  <c r="D5" i="9"/>
  <c r="P18" i="9"/>
  <c r="G37" i="5"/>
  <c r="G39" i="5" s="1"/>
  <c r="G40" i="5" s="1"/>
  <c r="E37" i="8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C37" i="7"/>
  <c r="C40" i="7" s="1"/>
  <c r="D37" i="7"/>
  <c r="D39" i="7" s="1"/>
  <c r="D40" i="7" s="1"/>
  <c r="D27" i="5" l="1"/>
  <c r="E27" i="5"/>
  <c r="F27" i="5"/>
  <c r="C38" i="4"/>
  <c r="C37" i="4"/>
  <c r="O20" i="5"/>
  <c r="E5" i="5" l="1"/>
  <c r="E37" i="5" s="1"/>
  <c r="J35" i="5"/>
  <c r="J34" i="5"/>
  <c r="J33" i="5"/>
  <c r="J32" i="5"/>
  <c r="J31" i="5"/>
  <c r="J30" i="5"/>
  <c r="J29" i="5"/>
  <c r="J28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1" i="5"/>
  <c r="J10" i="5"/>
  <c r="J9" i="5"/>
  <c r="J8" i="5"/>
  <c r="J6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N20" i="5" l="1"/>
  <c r="N19" i="5"/>
  <c r="P19" i="5" s="1"/>
  <c r="D37" i="5"/>
  <c r="D40" i="5" s="1"/>
  <c r="D38" i="5" s="1"/>
  <c r="J27" i="5"/>
  <c r="E39" i="5"/>
  <c r="E40" i="5" s="1"/>
  <c r="C37" i="5"/>
  <c r="C40" i="5" s="1"/>
  <c r="N18" i="5" l="1"/>
  <c r="P20" i="5"/>
  <c r="P18" i="5" s="1"/>
  <c r="C4" i="4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J7" i="5"/>
  <c r="F37" i="5" l="1"/>
  <c r="F39" i="5" l="1"/>
  <c r="F40" i="5" s="1"/>
  <c r="J12" i="5" l="1"/>
  <c r="H5" i="5"/>
  <c r="J5" i="5" s="1"/>
  <c r="H37" i="5" l="1"/>
  <c r="H39" i="5" l="1"/>
  <c r="H40" i="5" s="1"/>
  <c r="L10" i="9"/>
  <c r="J5" i="9" l="1"/>
  <c r="L19" i="9"/>
  <c r="L5" i="9" l="1"/>
  <c r="J37" i="9"/>
  <c r="J39" i="9" l="1"/>
  <c r="J40" i="9" s="1"/>
</calcChain>
</file>

<file path=xl/sharedStrings.xml><?xml version="1.0" encoding="utf-8"?>
<sst xmlns="http://schemas.openxmlformats.org/spreadsheetml/2006/main" count="1003" uniqueCount="116">
  <si>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</si>
  <si>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</si>
  <si>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</si>
  <si>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</si>
  <si>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</si>
  <si>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</si>
  <si>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</si>
  <si>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</si>
  <si>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</si>
  <si>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</si>
  <si>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</si>
  <si>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</si>
  <si>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</si>
  <si>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</si>
  <si>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</si>
  <si>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</si>
  <si>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</si>
  <si>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</si>
  <si>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</si>
  <si>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</si>
  <si>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</si>
  <si>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</si>
  <si>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</si>
  <si>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</si>
  <si>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</si>
  <si>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</si>
  <si>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</si>
  <si>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</si>
  <si>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</si>
  <si>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</si>
  <si>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</si>
  <si>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</si>
  <si>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</si>
  <si>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</si>
  <si>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</si>
  <si>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</si>
  <si>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</si>
  <si>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</si>
  <si>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</si>
  <si>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</si>
  <si>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</si>
  <si>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</si>
  <si>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</si>
  <si>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</si>
  <si>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</si>
  <si>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</si>
  <si>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</si>
  <si>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</si>
  <si>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</si>
  <si>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</si>
  <si>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</si>
  <si>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</si>
  <si>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</si>
  <si>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</si>
  <si>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</si>
  <si>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</si>
  <si>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</si>
  <si>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</si>
  <si>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</si>
  <si>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</si>
  <si>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</si>
  <si>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</si>
  <si>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</si>
  <si>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</si>
  <si>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</si>
  <si>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</si>
  <si>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</si>
  <si>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</si>
  <si>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</si>
  <si>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</si>
  <si>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</si>
  <si>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</si>
  <si>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</si>
  <si>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</si>
  <si>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</si>
  <si>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</si>
  <si>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</si>
  <si>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</si>
  <si>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</si>
  <si>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</si>
  <si>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</si>
  <si>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</si>
  <si>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</si>
  <si>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</si>
  <si>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</si>
  <si>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</si>
  <si>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</si>
  <si>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</si>
  <si>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</si>
  <si>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</si>
  <si>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</si>
  <si>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</si>
  <si>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</si>
  <si>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</si>
  <si>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</si>
  <si>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</si>
  <si>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</si>
  <si>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</si>
  <si>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</si>
  <si>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</si>
  <si>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</si>
  <si>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</si>
  <si>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</si>
  <si>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</si>
  <si>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</si>
  <si>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</si>
  <si>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</si>
  <si>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</si>
  <si>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</si>
  <si>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</si>
  <si>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</si>
  <si>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</si>
  <si>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</si>
  <si>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</si>
  <si>
    <t>сумма по КС2 №5, без НДС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</si>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</sst>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7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/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9" fillId="0" borderId="3" xfId="0" applyNumberFormat="1" applyFont="1" applyBorder="1"/>
    <xf numFmtId="43" fontId="18" fillId="0" borderId="1" xfId="0" applyNumberFormat="1" applyFont="1" applyBorder="1"/>
    <xf numFmtId="4" fontId="19" fillId="5" borderId="1" xfId="0" applyNumberFormat="1" applyFont="1" applyFill="1" applyBorder="1" applyAlignment="1">
      <alignment horizontal="center" vertical="center"/>
    </xf>
    <xf numFmtId="43" fontId="21" fillId="6" borderId="1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0" fillId="7" borderId="0" xfId="0" applyNumberFormat="1" applyFont="1" applyFill="1" applyAlignment="1">
      <alignment horizontal="center" vertical="center"/>
    </xf>
    <xf numFmtId="43" fontId="14" fillId="3" borderId="1" xfId="0" applyNumberFormat="1" applyFont="1" applyFill="1" applyBorder="1"/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3" fontId="14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9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43" fontId="14" fillId="0" borderId="16" xfId="0" applyNumberFormat="1" applyFont="1" applyBorder="1"/>
    <xf numFmtId="43" fontId="7" fillId="0" borderId="16" xfId="0" applyNumberFormat="1" applyFont="1" applyBorder="1"/>
    <xf numFmtId="43" fontId="0" fillId="0" borderId="16" xfId="0" applyNumberFormat="1" applyBorder="1"/>
    <xf numFmtId="0" fontId="9" fillId="0" borderId="16" xfId="0" applyFont="1" applyBorder="1"/>
    <xf numFmtId="0" fontId="9" fillId="0" borderId="17" xfId="0" applyFont="1" applyBorder="1"/>
    <xf numFmtId="0" fontId="7" fillId="3" borderId="9" xfId="0" applyFont="1" applyFill="1" applyBorder="1"/>
    <xf numFmtId="0" fontId="8" fillId="0" borderId="0" xfId="0" applyFont="1" applyAlignment="1">
      <alignment horizontal="left"/>
    </xf>
    <xf numFmtId="49" fontId="16" fillId="0" borderId="4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167" t="s">
        <v>87</v>
      </c>
      <c r="E2" s="167"/>
    </row>
    <row r="4" spans="1:6" x14ac:dyDescent="0.25">
      <c r="D4" s="21" t="s">
        <v>86</v>
      </c>
    </row>
    <row r="5" spans="1:6" x14ac:dyDescent="0.25">
      <c r="D5" s="167" t="s">
        <v>87</v>
      </c>
      <c r="E5" s="167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FE7B-DEEF-4DA7-9776-54AA38FB8EBB}">
  <sheetPr>
    <tabColor rgb="FFFF0000"/>
    <pageSetUpPr fitToPage="1"/>
  </sheetPr>
  <dimension ref="A1:FD45"/>
  <sheetViews>
    <sheetView topLeftCell="A7" zoomScale="85" zoomScaleNormal="85" workbookViewId="0">
      <selection activeCell="J7" sqref="J7:J21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6" width="16.5703125" customWidth="1"/>
    <col min="7" max="9" width="16.5703125" customWidth="1" outlineLevel="1"/>
    <col min="10" max="10" width="16.5703125" style="119" customWidth="1" outlineLevel="1"/>
    <col min="11" max="11" width="16.5703125" hidden="1" customWidth="1" outlineLevel="1"/>
    <col min="12" max="12" width="16.5703125" customWidth="1"/>
    <col min="13" max="13" width="34.42578125" bestFit="1" customWidth="1"/>
    <col min="14" max="14" width="15.28515625" customWidth="1"/>
    <col min="15" max="15" width="3" customWidth="1"/>
    <col min="16" max="17" width="0" hidden="1" customWidth="1"/>
    <col min="18" max="18" width="7.85546875" style="47" hidden="1" customWidth="1"/>
    <col min="20" max="20" width="14.28515625" bestFit="1" customWidth="1"/>
    <col min="21" max="21" width="17.85546875" customWidth="1"/>
  </cols>
  <sheetData>
    <row r="1" spans="1:21" s="4" customFormat="1" x14ac:dyDescent="0.25">
      <c r="A1" s="24" t="s">
        <v>98</v>
      </c>
      <c r="E1"/>
      <c r="F1"/>
      <c r="G1"/>
      <c r="H1"/>
      <c r="I1"/>
      <c r="J1" s="119"/>
      <c r="K1"/>
      <c r="L1"/>
      <c r="R1" s="48"/>
    </row>
    <row r="2" spans="1:21" s="4" customFormat="1" x14ac:dyDescent="0.25">
      <c r="A2" s="24" t="s">
        <v>99</v>
      </c>
      <c r="E2"/>
      <c r="F2"/>
      <c r="G2"/>
      <c r="H2" s="6"/>
      <c r="I2" s="6"/>
      <c r="J2" s="119"/>
      <c r="K2" s="30"/>
      <c r="L2"/>
      <c r="R2" s="48"/>
    </row>
    <row r="3" spans="1:21" ht="53.25" customHeight="1" x14ac:dyDescent="0.25">
      <c r="J3" s="129">
        <v>2697894</v>
      </c>
      <c r="L3" s="130"/>
    </row>
    <row r="4" spans="1:21" s="3" customFormat="1" ht="30" x14ac:dyDescent="0.25">
      <c r="A4" s="19" t="s">
        <v>2</v>
      </c>
      <c r="B4" s="19" t="s">
        <v>3</v>
      </c>
      <c r="C4" s="19" t="s">
        <v>4</v>
      </c>
      <c r="D4" s="19" t="s">
        <v>115</v>
      </c>
      <c r="E4" s="19" t="s">
        <v>83</v>
      </c>
      <c r="F4" s="19" t="s">
        <v>103</v>
      </c>
      <c r="G4" s="19" t="s">
        <v>107</v>
      </c>
      <c r="H4" s="19" t="s">
        <v>108</v>
      </c>
      <c r="I4" s="19"/>
      <c r="J4" s="120" t="s">
        <v>114</v>
      </c>
      <c r="K4" s="19"/>
      <c r="L4" s="36" t="s">
        <v>102</v>
      </c>
      <c r="M4" s="19" t="s">
        <v>5</v>
      </c>
      <c r="N4" s="19" t="s">
        <v>6</v>
      </c>
      <c r="R4" s="49"/>
    </row>
    <row r="5" spans="1:21" s="4" customFormat="1" x14ac:dyDescent="0.25">
      <c r="A5" s="31">
        <v>1</v>
      </c>
      <c r="B5" s="34" t="s">
        <v>7</v>
      </c>
      <c r="C5" s="33">
        <f t="shared" ref="C5:H5" si="0">SUM(C6:C22)</f>
        <v>29240163</v>
      </c>
      <c r="D5" s="128">
        <f t="shared" si="0"/>
        <v>464.7</v>
      </c>
      <c r="E5" s="33">
        <f t="shared" si="0"/>
        <v>5858211.0700000003</v>
      </c>
      <c r="F5" s="33">
        <f t="shared" si="0"/>
        <v>4709089.0199999996</v>
      </c>
      <c r="G5" s="33">
        <f t="shared" si="0"/>
        <v>4260712.68</v>
      </c>
      <c r="H5" s="33">
        <f t="shared" si="0"/>
        <v>2273401.1</v>
      </c>
      <c r="I5" s="33"/>
      <c r="J5" s="121">
        <f t="shared" ref="J5:K5" si="1">SUM(J6:J22)</f>
        <v>2697894</v>
      </c>
      <c r="K5" s="33">
        <f t="shared" si="1"/>
        <v>0</v>
      </c>
      <c r="L5" s="33">
        <f t="shared" ref="L5:L35" si="2">C5-E5-F5-G5-H5-J5-K5</f>
        <v>9440855.1300000008</v>
      </c>
      <c r="M5" s="11" t="s">
        <v>8</v>
      </c>
      <c r="N5" s="11"/>
      <c r="P5" s="48"/>
      <c r="R5" s="48"/>
    </row>
    <row r="6" spans="1:21" ht="30" x14ac:dyDescent="0.25">
      <c r="A6" s="13" t="s">
        <v>9</v>
      </c>
      <c r="B6" s="14" t="s">
        <v>49</v>
      </c>
      <c r="C6" s="8">
        <v>1437782.92</v>
      </c>
      <c r="D6" s="8">
        <v>22.85</v>
      </c>
      <c r="E6" s="8"/>
      <c r="F6" s="8"/>
      <c r="G6" s="8">
        <v>1338702.49</v>
      </c>
      <c r="H6" s="8"/>
      <c r="I6" s="8"/>
      <c r="J6" s="122"/>
      <c r="K6" s="8"/>
      <c r="L6" s="8">
        <f t="shared" si="2"/>
        <v>99080.43</v>
      </c>
      <c r="M6" s="15" t="s">
        <v>50</v>
      </c>
      <c r="N6" s="15">
        <v>410900560</v>
      </c>
      <c r="P6" s="47"/>
      <c r="T6" s="62"/>
    </row>
    <row r="7" spans="1:21" ht="30" x14ac:dyDescent="0.25">
      <c r="A7" s="13" t="s">
        <v>10</v>
      </c>
      <c r="B7" s="14" t="s">
        <v>51</v>
      </c>
      <c r="C7" s="8">
        <v>2535783.4500000002</v>
      </c>
      <c r="D7" s="8">
        <v>40.299999999999997</v>
      </c>
      <c r="E7" s="8"/>
      <c r="F7" s="8"/>
      <c r="G7" s="8">
        <v>1368529.32</v>
      </c>
      <c r="H7" s="8"/>
      <c r="I7" s="8">
        <v>8.4</v>
      </c>
      <c r="J7" s="127">
        <f>528550.4+600000</f>
        <v>1128550.3999999999</v>
      </c>
      <c r="K7" s="8"/>
      <c r="L7" s="8">
        <f t="shared" si="2"/>
        <v>38703.730000000003</v>
      </c>
      <c r="M7" s="15" t="s">
        <v>52</v>
      </c>
      <c r="N7" s="15">
        <v>410110560</v>
      </c>
      <c r="P7" s="47"/>
      <c r="S7" s="62"/>
      <c r="T7" s="62"/>
      <c r="U7" s="30"/>
    </row>
    <row r="8" spans="1:21" ht="30" x14ac:dyDescent="0.25">
      <c r="A8" s="98" t="s">
        <v>11</v>
      </c>
      <c r="B8" s="16" t="s">
        <v>53</v>
      </c>
      <c r="C8" s="99">
        <v>2829003.07</v>
      </c>
      <c r="D8" s="99">
        <v>44.96</v>
      </c>
      <c r="E8" s="99"/>
      <c r="F8" s="99"/>
      <c r="G8" s="99"/>
      <c r="H8" s="99">
        <f>2273401.1</f>
        <v>2273401.1</v>
      </c>
      <c r="I8" s="99">
        <v>15.1</v>
      </c>
      <c r="J8" s="127">
        <v>550650</v>
      </c>
      <c r="K8" s="99"/>
      <c r="L8" s="99">
        <f t="shared" si="2"/>
        <v>4951.97</v>
      </c>
      <c r="M8" s="100" t="s">
        <v>54</v>
      </c>
      <c r="N8" s="100">
        <v>410800560</v>
      </c>
      <c r="P8" s="47"/>
      <c r="U8" s="30"/>
    </row>
    <row r="9" spans="1:21" ht="30" x14ac:dyDescent="0.25">
      <c r="A9" s="13" t="s">
        <v>12</v>
      </c>
      <c r="B9" s="14" t="s">
        <v>55</v>
      </c>
      <c r="C9" s="8">
        <v>3308473.79</v>
      </c>
      <c r="D9" s="8">
        <v>52.58</v>
      </c>
      <c r="E9" s="8"/>
      <c r="F9" s="8"/>
      <c r="G9" s="8"/>
      <c r="H9" s="8"/>
      <c r="I9" s="8"/>
      <c r="J9" s="122"/>
      <c r="K9" s="8"/>
      <c r="L9" s="8">
        <f t="shared" si="2"/>
        <v>3308473.79</v>
      </c>
      <c r="M9" s="15" t="s">
        <v>56</v>
      </c>
      <c r="N9" s="15">
        <v>410000560</v>
      </c>
      <c r="P9" s="47"/>
    </row>
    <row r="10" spans="1:21" ht="30" x14ac:dyDescent="0.25">
      <c r="A10" s="13" t="s">
        <v>13</v>
      </c>
      <c r="B10" s="14" t="s">
        <v>57</v>
      </c>
      <c r="C10" s="8">
        <v>398929.7</v>
      </c>
      <c r="D10" s="8">
        <v>6.34</v>
      </c>
      <c r="E10" s="8"/>
      <c r="F10" s="8"/>
      <c r="G10" s="8"/>
      <c r="H10" s="8"/>
      <c r="I10" s="8">
        <v>6.4</v>
      </c>
      <c r="J10" s="127">
        <f>C10</f>
        <v>398929.7</v>
      </c>
      <c r="K10" s="8"/>
      <c r="L10" s="8">
        <f t="shared" si="2"/>
        <v>0</v>
      </c>
      <c r="M10" s="15" t="s">
        <v>58</v>
      </c>
      <c r="N10" s="15">
        <v>410009965</v>
      </c>
      <c r="P10" s="47"/>
      <c r="S10" s="62"/>
      <c r="T10" s="62"/>
    </row>
    <row r="11" spans="1:21" ht="30" x14ac:dyDescent="0.25">
      <c r="A11" s="13" t="s">
        <v>14</v>
      </c>
      <c r="B11" s="14" t="s">
        <v>59</v>
      </c>
      <c r="C11" s="8">
        <v>144722.13</v>
      </c>
      <c r="D11" s="8">
        <v>2.2999999999999998</v>
      </c>
      <c r="E11" s="8"/>
      <c r="F11" s="8"/>
      <c r="G11" s="8"/>
      <c r="H11" s="8"/>
      <c r="I11" s="8">
        <v>2.4</v>
      </c>
      <c r="J11" s="127">
        <f>C11</f>
        <v>144722.13</v>
      </c>
      <c r="K11" s="8"/>
      <c r="L11" s="8">
        <f t="shared" si="2"/>
        <v>0</v>
      </c>
      <c r="M11" s="15" t="s">
        <v>54</v>
      </c>
      <c r="N11" s="15">
        <v>410800560</v>
      </c>
      <c r="P11" s="47"/>
      <c r="T11" s="62"/>
    </row>
    <row r="12" spans="1:21" ht="30" x14ac:dyDescent="0.25">
      <c r="A12" s="13" t="s">
        <v>15</v>
      </c>
      <c r="B12" s="14" t="s">
        <v>60</v>
      </c>
      <c r="C12" s="8">
        <v>175554.24</v>
      </c>
      <c r="D12" s="8">
        <v>2.79</v>
      </c>
      <c r="E12" s="8"/>
      <c r="F12" s="8"/>
      <c r="G12" s="8"/>
      <c r="H12" s="8"/>
      <c r="I12" s="8">
        <v>2.81</v>
      </c>
      <c r="J12" s="127">
        <f>C12</f>
        <v>175554.24</v>
      </c>
      <c r="K12" s="8"/>
      <c r="L12" s="8">
        <f t="shared" si="2"/>
        <v>0</v>
      </c>
      <c r="M12" s="15" t="s">
        <v>58</v>
      </c>
      <c r="N12" s="15">
        <v>410009965</v>
      </c>
      <c r="P12" s="47"/>
    </row>
    <row r="13" spans="1:21" ht="30" x14ac:dyDescent="0.25">
      <c r="A13" s="13" t="s">
        <v>16</v>
      </c>
      <c r="B13" s="16" t="s">
        <v>81</v>
      </c>
      <c r="C13" s="8">
        <v>2185304.2000000002</v>
      </c>
      <c r="D13" s="8">
        <v>34.729999999999997</v>
      </c>
      <c r="E13" s="9">
        <v>2119329.9</v>
      </c>
      <c r="F13" s="8"/>
      <c r="G13" s="8"/>
      <c r="H13" s="8"/>
      <c r="I13" s="8">
        <v>15.77</v>
      </c>
      <c r="J13" s="127">
        <v>65974.3</v>
      </c>
      <c r="K13" s="8"/>
      <c r="L13" s="8">
        <f t="shared" si="2"/>
        <v>0</v>
      </c>
      <c r="M13" s="15" t="s">
        <v>62</v>
      </c>
      <c r="N13" s="15">
        <v>410600560</v>
      </c>
      <c r="P13" s="47"/>
    </row>
    <row r="14" spans="1:21" ht="30" x14ac:dyDescent="0.25">
      <c r="A14" s="13" t="s">
        <v>17</v>
      </c>
      <c r="B14" s="16" t="s">
        <v>61</v>
      </c>
      <c r="C14" s="8">
        <v>184363.41</v>
      </c>
      <c r="D14" s="8">
        <v>2.93</v>
      </c>
      <c r="E14" s="9">
        <v>178797.48</v>
      </c>
      <c r="F14" s="8"/>
      <c r="G14" s="8"/>
      <c r="H14" s="8"/>
      <c r="I14" s="8"/>
      <c r="J14" s="122"/>
      <c r="K14" s="8"/>
      <c r="L14" s="8">
        <f t="shared" si="2"/>
        <v>5565.93</v>
      </c>
      <c r="M14" s="15" t="s">
        <v>62</v>
      </c>
      <c r="N14" s="15">
        <v>410600560</v>
      </c>
      <c r="P14" s="47"/>
    </row>
    <row r="15" spans="1:21" ht="30" x14ac:dyDescent="0.25">
      <c r="A15" s="13" t="s">
        <v>18</v>
      </c>
      <c r="B15" s="16" t="s">
        <v>63</v>
      </c>
      <c r="C15" s="8">
        <v>707880</v>
      </c>
      <c r="D15" s="8">
        <v>11.25</v>
      </c>
      <c r="E15" s="9">
        <v>686509.11</v>
      </c>
      <c r="F15" s="8"/>
      <c r="G15" s="8"/>
      <c r="H15" s="8"/>
      <c r="I15" s="8"/>
      <c r="J15" s="122"/>
      <c r="K15" s="8"/>
      <c r="L15" s="8">
        <f t="shared" si="2"/>
        <v>21370.89</v>
      </c>
      <c r="M15" s="46" t="s">
        <v>64</v>
      </c>
      <c r="N15" s="15">
        <v>410300560</v>
      </c>
      <c r="P15" s="47"/>
    </row>
    <row r="16" spans="1:21" ht="30" x14ac:dyDescent="0.25">
      <c r="A16" s="13" t="s">
        <v>19</v>
      </c>
      <c r="B16" s="16" t="s">
        <v>65</v>
      </c>
      <c r="C16" s="8">
        <v>402075.84</v>
      </c>
      <c r="D16" s="8">
        <v>6.39</v>
      </c>
      <c r="E16" s="9">
        <v>389937.18</v>
      </c>
      <c r="F16" s="8"/>
      <c r="G16" s="8"/>
      <c r="H16" s="8"/>
      <c r="I16" s="8"/>
      <c r="J16" s="122"/>
      <c r="K16" s="8"/>
      <c r="L16" s="8">
        <f t="shared" si="2"/>
        <v>12138.66</v>
      </c>
      <c r="M16" s="46" t="s">
        <v>66</v>
      </c>
      <c r="N16" s="15">
        <v>410100655</v>
      </c>
      <c r="P16" s="47"/>
    </row>
    <row r="17" spans="1:18" ht="19.5" customHeight="1" x14ac:dyDescent="0.25">
      <c r="A17" s="13" t="s">
        <v>20</v>
      </c>
      <c r="B17" s="45" t="s">
        <v>67</v>
      </c>
      <c r="C17" s="8">
        <v>622934.4</v>
      </c>
      <c r="D17" s="8">
        <v>9.9</v>
      </c>
      <c r="E17" s="9"/>
      <c r="F17" s="8"/>
      <c r="G17" s="8"/>
      <c r="H17" s="8"/>
      <c r="I17" s="8"/>
      <c r="J17" s="122"/>
      <c r="K17" s="8"/>
      <c r="L17" s="8">
        <f t="shared" si="2"/>
        <v>622934.4</v>
      </c>
      <c r="M17" s="46" t="s">
        <v>64</v>
      </c>
      <c r="N17" s="15">
        <v>410300560</v>
      </c>
      <c r="P17" s="51" t="s">
        <v>105</v>
      </c>
      <c r="Q17" s="2" t="s">
        <v>104</v>
      </c>
      <c r="R17" s="2" t="s">
        <v>102</v>
      </c>
    </row>
    <row r="18" spans="1:18" ht="30" x14ac:dyDescent="0.25">
      <c r="A18" s="68" t="s">
        <v>21</v>
      </c>
      <c r="B18" s="64" t="s">
        <v>68</v>
      </c>
      <c r="C18" s="69">
        <v>4037118.27</v>
      </c>
      <c r="D18" s="69">
        <v>64.16</v>
      </c>
      <c r="E18" s="93">
        <v>2483637.4</v>
      </c>
      <c r="F18" s="94"/>
      <c r="G18" s="69">
        <f>1524215.92*1.0192</f>
        <v>1553480.87</v>
      </c>
      <c r="H18" s="69"/>
      <c r="I18" s="69"/>
      <c r="J18" s="123"/>
      <c r="K18" s="69"/>
      <c r="L18" s="69">
        <f t="shared" si="2"/>
        <v>0</v>
      </c>
      <c r="M18" s="63" t="s">
        <v>69</v>
      </c>
      <c r="N18" s="63">
        <v>410500560</v>
      </c>
      <c r="P18" s="48">
        <f>P19+P20</f>
        <v>0.19420000000000001</v>
      </c>
      <c r="Q18" s="48">
        <v>0.161</v>
      </c>
      <c r="R18" s="48">
        <f>R19+R20</f>
        <v>3.32E-2</v>
      </c>
    </row>
    <row r="19" spans="1:18" ht="30" x14ac:dyDescent="0.25">
      <c r="A19" s="95" t="s">
        <v>22</v>
      </c>
      <c r="B19" s="45" t="s">
        <v>70</v>
      </c>
      <c r="C19" s="96">
        <v>2856059.82</v>
      </c>
      <c r="D19" s="96">
        <v>45.39</v>
      </c>
      <c r="E19" s="96"/>
      <c r="F19" s="96">
        <v>2369142.69</v>
      </c>
      <c r="G19" s="96"/>
      <c r="H19" s="96"/>
      <c r="I19" s="96"/>
      <c r="J19" s="127">
        <v>116756.61</v>
      </c>
      <c r="K19" s="96"/>
      <c r="L19" s="97">
        <f t="shared" si="2"/>
        <v>370160.52</v>
      </c>
      <c r="M19" s="46" t="s">
        <v>71</v>
      </c>
      <c r="N19" s="46">
        <v>410400560</v>
      </c>
      <c r="P19" s="47">
        <f>C19/C5</f>
        <v>9.7699999999999995E-2</v>
      </c>
      <c r="Q19" s="47">
        <v>8.1000000000000003E-2</v>
      </c>
      <c r="R19" s="47">
        <f>P19-Q19</f>
        <v>1.67E-2</v>
      </c>
    </row>
    <row r="20" spans="1:18" ht="30" x14ac:dyDescent="0.25">
      <c r="A20" s="95" t="s">
        <v>23</v>
      </c>
      <c r="B20" s="45" t="s">
        <v>72</v>
      </c>
      <c r="C20" s="96">
        <v>2821452.35</v>
      </c>
      <c r="D20" s="96">
        <v>44.84</v>
      </c>
      <c r="E20" s="96"/>
      <c r="F20" s="96">
        <v>2339946.33</v>
      </c>
      <c r="G20" s="96"/>
      <c r="H20" s="96"/>
      <c r="I20" s="96"/>
      <c r="J20" s="127">
        <v>116756.62</v>
      </c>
      <c r="K20" s="96"/>
      <c r="L20" s="97">
        <f t="shared" si="2"/>
        <v>364749.4</v>
      </c>
      <c r="M20" s="46" t="s">
        <v>64</v>
      </c>
      <c r="N20" s="46">
        <v>410300560</v>
      </c>
      <c r="P20" s="47">
        <f>C20/C5</f>
        <v>9.6500000000000002E-2</v>
      </c>
      <c r="Q20" s="47">
        <f>Q18-Q19</f>
        <v>0.08</v>
      </c>
      <c r="R20" s="47">
        <f>P20-Q20</f>
        <v>1.6500000000000001E-2</v>
      </c>
    </row>
    <row r="21" spans="1:18" ht="30" x14ac:dyDescent="0.25">
      <c r="A21" s="13" t="s">
        <v>24</v>
      </c>
      <c r="B21" s="16" t="s">
        <v>73</v>
      </c>
      <c r="C21" s="8">
        <v>1182946.1299999999</v>
      </c>
      <c r="D21" s="8">
        <v>18.8</v>
      </c>
      <c r="E21" s="8"/>
      <c r="F21" s="8"/>
      <c r="G21" s="8"/>
      <c r="H21" s="8"/>
      <c r="I21" s="8"/>
      <c r="J21" s="122"/>
      <c r="K21" s="8"/>
      <c r="L21" s="8">
        <f t="shared" si="2"/>
        <v>1182946.1299999999</v>
      </c>
      <c r="M21" s="15" t="s">
        <v>74</v>
      </c>
      <c r="N21" s="15">
        <v>410700560</v>
      </c>
      <c r="P21" s="47"/>
    </row>
    <row r="22" spans="1:18" ht="30" x14ac:dyDescent="0.25">
      <c r="A22" s="17" t="s">
        <v>82</v>
      </c>
      <c r="B22" s="16" t="s">
        <v>75</v>
      </c>
      <c r="C22" s="8">
        <v>3409779.28</v>
      </c>
      <c r="D22" s="8">
        <v>54.19</v>
      </c>
      <c r="E22" s="8"/>
      <c r="F22" s="8"/>
      <c r="G22" s="8"/>
      <c r="H22" s="8"/>
      <c r="I22" s="8"/>
      <c r="J22" s="122"/>
      <c r="K22" s="8"/>
      <c r="L22" s="8">
        <f t="shared" si="2"/>
        <v>3409779.28</v>
      </c>
      <c r="M22" s="15" t="s">
        <v>62</v>
      </c>
      <c r="N22" s="15">
        <v>410600560</v>
      </c>
      <c r="P22" s="47"/>
    </row>
    <row r="23" spans="1:18" s="4" customFormat="1" x14ac:dyDescent="0.25">
      <c r="A23" s="31">
        <v>2</v>
      </c>
      <c r="B23" s="32" t="s">
        <v>25</v>
      </c>
      <c r="C23" s="33">
        <f>SUM(C24:C26)</f>
        <v>146665.94</v>
      </c>
      <c r="D23" s="33"/>
      <c r="E23" s="33">
        <f t="shared" ref="E23:K23" si="3">SUM(E24:E26)</f>
        <v>0</v>
      </c>
      <c r="F23" s="33">
        <f t="shared" si="3"/>
        <v>0</v>
      </c>
      <c r="G23" s="33">
        <f t="shared" si="3"/>
        <v>0</v>
      </c>
      <c r="H23" s="33">
        <f t="shared" si="3"/>
        <v>0</v>
      </c>
      <c r="I23" s="33"/>
      <c r="J23" s="121">
        <f t="shared" si="3"/>
        <v>0</v>
      </c>
      <c r="K23" s="33">
        <f t="shared" si="3"/>
        <v>0</v>
      </c>
      <c r="L23" s="33">
        <f t="shared" si="2"/>
        <v>146665.94</v>
      </c>
      <c r="M23" s="11" t="s">
        <v>26</v>
      </c>
      <c r="N23" s="11"/>
      <c r="R23" s="48"/>
    </row>
    <row r="24" spans="1:18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122"/>
      <c r="K24" s="8"/>
      <c r="L24" s="8">
        <f t="shared" si="2"/>
        <v>48684.51</v>
      </c>
      <c r="M24" s="15" t="s">
        <v>66</v>
      </c>
      <c r="N24" s="15">
        <v>410100655</v>
      </c>
      <c r="P24" s="47"/>
      <c r="Q24" s="47"/>
    </row>
    <row r="25" spans="1:18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122"/>
      <c r="K25" s="8"/>
      <c r="L25" s="8">
        <f t="shared" si="2"/>
        <v>48684.51</v>
      </c>
      <c r="M25" s="15" t="s">
        <v>66</v>
      </c>
      <c r="N25" s="15">
        <v>410100655</v>
      </c>
      <c r="P25" s="47"/>
      <c r="Q25" s="47"/>
    </row>
    <row r="26" spans="1:18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122"/>
      <c r="K26" s="8"/>
      <c r="L26" s="8">
        <f t="shared" si="2"/>
        <v>49296.92</v>
      </c>
      <c r="M26" s="15" t="s">
        <v>66</v>
      </c>
      <c r="N26" s="15">
        <v>410100655</v>
      </c>
      <c r="P26" s="47"/>
      <c r="Q26" s="47"/>
    </row>
    <row r="27" spans="1:18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/>
      <c r="E27" s="33">
        <f t="shared" ref="E27:K27" si="4">SUM(E28:E35)</f>
        <v>24239988.73</v>
      </c>
      <c r="F27" s="33">
        <f t="shared" si="4"/>
        <v>0</v>
      </c>
      <c r="G27" s="33">
        <f t="shared" si="4"/>
        <v>6050131.29</v>
      </c>
      <c r="H27" s="33">
        <f t="shared" si="4"/>
        <v>0</v>
      </c>
      <c r="I27" s="33"/>
      <c r="J27" s="121">
        <f t="shared" si="4"/>
        <v>12101571.890000001</v>
      </c>
      <c r="K27" s="33">
        <f t="shared" si="4"/>
        <v>0</v>
      </c>
      <c r="L27" s="33">
        <f t="shared" si="2"/>
        <v>7570857.3600000003</v>
      </c>
      <c r="M27" s="11" t="s">
        <v>26</v>
      </c>
      <c r="N27" s="11"/>
      <c r="P27" s="47"/>
      <c r="Q27" s="47"/>
      <c r="R27" s="47"/>
    </row>
    <row r="28" spans="1:18" x14ac:dyDescent="0.25">
      <c r="A28" s="13" t="s">
        <v>31</v>
      </c>
      <c r="B28" s="16" t="s">
        <v>32</v>
      </c>
      <c r="C28" s="8">
        <v>6274241.7800000003</v>
      </c>
      <c r="D28" s="8"/>
      <c r="E28" s="9">
        <v>6057628.5</v>
      </c>
      <c r="F28" s="8"/>
      <c r="G28" s="8"/>
      <c r="H28" s="8"/>
      <c r="I28" s="8"/>
      <c r="J28" s="122"/>
      <c r="K28" s="8"/>
      <c r="L28" s="8">
        <f t="shared" si="2"/>
        <v>216613.28</v>
      </c>
      <c r="M28" s="15" t="s">
        <v>32</v>
      </c>
      <c r="N28" s="15">
        <v>410200566</v>
      </c>
      <c r="P28" s="47"/>
      <c r="Q28" s="47"/>
    </row>
    <row r="29" spans="1:18" x14ac:dyDescent="0.25">
      <c r="A29" s="13" t="s">
        <v>33</v>
      </c>
      <c r="B29" s="16" t="s">
        <v>34</v>
      </c>
      <c r="C29" s="8">
        <v>6253675.9299999997</v>
      </c>
      <c r="D29" s="8"/>
      <c r="E29" s="9">
        <v>6061141.6900000004</v>
      </c>
      <c r="F29" s="8"/>
      <c r="G29" s="8"/>
      <c r="H29" s="8"/>
      <c r="I29" s="8"/>
      <c r="J29" s="122"/>
      <c r="K29" s="8"/>
      <c r="L29" s="8">
        <f t="shared" si="2"/>
        <v>192534.24</v>
      </c>
      <c r="M29" s="15" t="s">
        <v>34</v>
      </c>
      <c r="N29" s="15">
        <v>410300566</v>
      </c>
      <c r="P29" s="47"/>
      <c r="Q29" s="47"/>
    </row>
    <row r="30" spans="1:18" x14ac:dyDescent="0.25">
      <c r="A30" s="13" t="s">
        <v>35</v>
      </c>
      <c r="B30" s="16" t="s">
        <v>36</v>
      </c>
      <c r="C30" s="8">
        <v>6240667.7199999997</v>
      </c>
      <c r="D30" s="8"/>
      <c r="E30" s="9"/>
      <c r="F30" s="8"/>
      <c r="G30" s="8"/>
      <c r="H30" s="8"/>
      <c r="I30" s="8"/>
      <c r="J30" s="122"/>
      <c r="K30" s="8"/>
      <c r="L30" s="8">
        <f t="shared" si="2"/>
        <v>6240667.7199999997</v>
      </c>
      <c r="M30" s="15" t="s">
        <v>36</v>
      </c>
      <c r="N30" s="15">
        <v>410400566</v>
      </c>
      <c r="P30" s="47"/>
      <c r="Q30" s="47"/>
    </row>
    <row r="31" spans="1:18" x14ac:dyDescent="0.25">
      <c r="A31" s="13" t="s">
        <v>37</v>
      </c>
      <c r="B31" s="16" t="s">
        <v>38</v>
      </c>
      <c r="C31" s="8">
        <v>6236259.1100000003</v>
      </c>
      <c r="D31" s="8"/>
      <c r="E31" s="9">
        <v>6060433.4100000001</v>
      </c>
      <c r="F31" s="8"/>
      <c r="G31" s="8"/>
      <c r="H31" s="8"/>
      <c r="I31" s="8"/>
      <c r="J31" s="122"/>
      <c r="K31" s="8"/>
      <c r="L31" s="8">
        <f t="shared" si="2"/>
        <v>175825.7</v>
      </c>
      <c r="M31" s="15" t="s">
        <v>38</v>
      </c>
      <c r="N31" s="15">
        <v>410500566</v>
      </c>
    </row>
    <row r="32" spans="1:18" x14ac:dyDescent="0.25">
      <c r="A32" s="13" t="s">
        <v>39</v>
      </c>
      <c r="B32" s="16" t="s">
        <v>40</v>
      </c>
      <c r="C32" s="8">
        <v>6257893.2400000002</v>
      </c>
      <c r="D32" s="8"/>
      <c r="E32" s="9">
        <v>6060785.1299999999</v>
      </c>
      <c r="F32" s="8"/>
      <c r="G32" s="8"/>
      <c r="H32" s="8"/>
      <c r="I32" s="8"/>
      <c r="J32" s="122"/>
      <c r="K32" s="8"/>
      <c r="L32" s="8">
        <f t="shared" si="2"/>
        <v>197108.11</v>
      </c>
      <c r="M32" s="15" t="s">
        <v>40</v>
      </c>
      <c r="N32" s="15">
        <v>410600566</v>
      </c>
    </row>
    <row r="33" spans="1:160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122">
        <f>5940053.68*1.0192</f>
        <v>6054102.71</v>
      </c>
      <c r="K33" s="8"/>
      <c r="L33" s="8">
        <f t="shared" si="2"/>
        <v>177982.98</v>
      </c>
      <c r="M33" s="15" t="s">
        <v>42</v>
      </c>
      <c r="N33" s="15">
        <v>410700566</v>
      </c>
    </row>
    <row r="34" spans="1:160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122">
        <f>5933545.11*1.0192</f>
        <v>6047469.1799999997</v>
      </c>
      <c r="K34" s="8"/>
      <c r="L34" s="8">
        <f t="shared" si="2"/>
        <v>184003.33</v>
      </c>
      <c r="M34" s="15" t="s">
        <v>44</v>
      </c>
      <c r="N34" s="15">
        <v>410900566</v>
      </c>
    </row>
    <row r="35" spans="1:160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/>
      <c r="G35" s="43">
        <f>5936157.07*1.0192</f>
        <v>6050131.29</v>
      </c>
      <c r="H35" s="43"/>
      <c r="I35" s="43"/>
      <c r="J35" s="124"/>
      <c r="K35" s="43"/>
      <c r="L35" s="43">
        <f t="shared" si="2"/>
        <v>186122</v>
      </c>
      <c r="M35" s="44" t="s">
        <v>46</v>
      </c>
      <c r="N35" s="44">
        <v>410110566</v>
      </c>
    </row>
    <row r="36" spans="1:160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125"/>
      <c r="K36" s="39"/>
      <c r="L36" s="39"/>
      <c r="M36" s="40" t="s">
        <v>47</v>
      </c>
      <c r="N36" s="40"/>
      <c r="R36" s="48"/>
    </row>
    <row r="37" spans="1:160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>
        <f>E27+E23+E5</f>
        <v>30098199.800000001</v>
      </c>
      <c r="F37" s="12">
        <f>F27+F23+F5</f>
        <v>4709089.0199999996</v>
      </c>
      <c r="G37" s="12">
        <f>G36+G27+G23+G5</f>
        <v>10310843.970000001</v>
      </c>
      <c r="H37" s="12">
        <f>H36+H27+H23+H5</f>
        <v>2273401.1</v>
      </c>
      <c r="I37" s="12"/>
      <c r="J37" s="27">
        <f>J36+J27+J23+J5</f>
        <v>14799465.890000001</v>
      </c>
      <c r="K37" s="12"/>
      <c r="L37" s="12"/>
      <c r="M37" s="11"/>
      <c r="N37" s="11"/>
      <c r="R37" s="48"/>
    </row>
    <row r="38" spans="1:160" s="29" customFormat="1" x14ac:dyDescent="0.25">
      <c r="A38" s="101"/>
      <c r="B38" s="102" t="s">
        <v>84</v>
      </c>
      <c r="C38" s="103">
        <v>6019639.96</v>
      </c>
      <c r="D38" s="103"/>
      <c r="E38" s="103">
        <f>E40-E37</f>
        <v>6019639.96</v>
      </c>
      <c r="F38" s="103"/>
      <c r="G38" s="12"/>
      <c r="H38" s="12"/>
      <c r="I38" s="12"/>
      <c r="J38" s="27"/>
      <c r="K38" s="12"/>
      <c r="L38" s="12"/>
      <c r="M38" s="28"/>
      <c r="N38" s="28"/>
      <c r="R38" s="50"/>
    </row>
    <row r="39" spans="1:160" s="29" customFormat="1" x14ac:dyDescent="0.25">
      <c r="A39" s="101"/>
      <c r="B39" s="102" t="s">
        <v>100</v>
      </c>
      <c r="C39" s="103">
        <v>10923113.49</v>
      </c>
      <c r="D39" s="103"/>
      <c r="E39" s="103"/>
      <c r="F39" s="103">
        <f>F37*0.22</f>
        <v>1035999.58</v>
      </c>
      <c r="G39" s="12">
        <f>G37*0.22</f>
        <v>2268385.67</v>
      </c>
      <c r="H39" s="12">
        <f>H37*0.22</f>
        <v>500148.24</v>
      </c>
      <c r="I39" s="12"/>
      <c r="J39" s="27">
        <f>J37*0.22</f>
        <v>3255882.5</v>
      </c>
      <c r="K39" s="12"/>
      <c r="L39" s="12"/>
      <c r="M39" s="28"/>
      <c r="N39" s="28"/>
      <c r="R39" s="50"/>
    </row>
    <row r="40" spans="1:160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/>
      <c r="E40" s="103">
        <f>E37*1.2</f>
        <v>36117839.759999998</v>
      </c>
      <c r="F40" s="103">
        <f>F37+F39</f>
        <v>5745088.5999999996</v>
      </c>
      <c r="G40" s="12">
        <f>G37+G39</f>
        <v>12579229.640000001</v>
      </c>
      <c r="H40" s="12">
        <f>H37+H39</f>
        <v>2773549.34</v>
      </c>
      <c r="I40" s="12"/>
      <c r="J40" s="126">
        <f>J37+J39</f>
        <v>18055348.390000001</v>
      </c>
      <c r="K40" s="35"/>
      <c r="L40" s="35"/>
      <c r="M40" s="28"/>
      <c r="N40" s="28"/>
      <c r="R40" s="50"/>
    </row>
    <row r="41" spans="1:160" x14ac:dyDescent="0.25">
      <c r="B41" s="5"/>
      <c r="C41" s="6"/>
      <c r="D41" s="6"/>
    </row>
    <row r="42" spans="1:160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18"/>
      <c r="P42" s="118"/>
      <c r="Q42" s="104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</row>
    <row r="43" spans="1:160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R43" s="21"/>
      <c r="S43" s="109"/>
      <c r="T43" s="110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</row>
    <row r="44" spans="1:160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18"/>
      <c r="P44" s="118"/>
      <c r="Q44" s="104"/>
      <c r="R44" s="21"/>
      <c r="S44" s="112"/>
      <c r="T44" s="113"/>
      <c r="U44" s="114"/>
      <c r="V44" s="115"/>
      <c r="W44" s="115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</row>
    <row r="45" spans="1:160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04"/>
      <c r="R45" s="21"/>
      <c r="S45" s="109"/>
      <c r="T45" s="110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</row>
  </sheetData>
  <mergeCells count="4">
    <mergeCell ref="C42:N42"/>
    <mergeCell ref="C43:P43"/>
    <mergeCell ref="C44:N44"/>
    <mergeCell ref="C45:P4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FB45"/>
  <sheetViews>
    <sheetView zoomScale="85" zoomScaleNormal="85" workbookViewId="0">
      <selection activeCell="R4" sqref="R4:T11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5" width="16.5703125" customWidth="1"/>
    <col min="6" max="7" width="16.5703125" customWidth="1" outlineLevel="1"/>
    <col min="8" max="8" width="16.5703125" style="132" customWidth="1" outlineLevel="1"/>
    <col min="9" max="9" width="16.5703125" hidden="1" customWidth="1" outlineLevel="1"/>
    <col min="10" max="10" width="16.5703125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 s="132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 s="13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33" t="s">
        <v>114</v>
      </c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I5" si="0">SUM(H6:H22)</f>
        <v>2697894</v>
      </c>
      <c r="I5" s="33">
        <f t="shared" si="0"/>
        <v>0</v>
      </c>
      <c r="J5" s="33">
        <f t="shared" ref="J5:J35" si="1">C5-D5-E5-F5-G5-H5-I5</f>
        <v>9440855.1300000008</v>
      </c>
      <c r="K5" s="11" t="s">
        <v>8</v>
      </c>
      <c r="L5" s="11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8"/>
      <c r="J6" s="8">
        <f t="shared" si="1"/>
        <v>99080.43</v>
      </c>
      <c r="K6" s="15" t="s">
        <v>50</v>
      </c>
      <c r="L6" s="15">
        <v>410900560</v>
      </c>
      <c r="N6" s="47"/>
      <c r="R6" s="62"/>
    </row>
    <row r="7" spans="1:19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8"/>
      <c r="J7" s="8">
        <f t="shared" si="1"/>
        <v>38703.730000000003</v>
      </c>
      <c r="K7" s="15" t="s">
        <v>52</v>
      </c>
      <c r="L7" s="15">
        <v>410110560</v>
      </c>
      <c r="N7" s="47"/>
      <c r="S7" s="30"/>
    </row>
    <row r="8" spans="1:19" ht="3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9"/>
      <c r="J8" s="99">
        <f t="shared" si="1"/>
        <v>4951.97</v>
      </c>
      <c r="K8" s="100" t="s">
        <v>54</v>
      </c>
      <c r="L8" s="100">
        <v>410800560</v>
      </c>
      <c r="N8" s="47"/>
      <c r="S8" s="30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8"/>
      <c r="J9" s="8">
        <f t="shared" si="1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8"/>
      <c r="J10" s="8">
        <f t="shared" si="1"/>
        <v>0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8"/>
      <c r="J11" s="8">
        <f t="shared" si="1"/>
        <v>0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8"/>
      <c r="J12" s="8">
        <f t="shared" si="1"/>
        <v>0</v>
      </c>
      <c r="K12" s="15" t="s">
        <v>58</v>
      </c>
      <c r="L12" s="15">
        <v>410009965</v>
      </c>
      <c r="N12" s="47"/>
    </row>
    <row r="13" spans="1:19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8"/>
      <c r="J13" s="8">
        <f t="shared" si="1"/>
        <v>0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8"/>
      <c r="J14" s="8">
        <f t="shared" si="1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8"/>
      <c r="J15" s="8">
        <f t="shared" si="1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8"/>
      <c r="J16" s="8">
        <f t="shared" si="1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8"/>
      <c r="J17" s="8">
        <f t="shared" si="1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ht="30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69"/>
      <c r="J18" s="69">
        <f t="shared" si="1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ht="30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6"/>
      <c r="J19" s="97">
        <f t="shared" si="1"/>
        <v>370160.52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ht="30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6"/>
      <c r="J20" s="97">
        <f t="shared" si="1"/>
        <v>364749.4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8"/>
      <c r="J21" s="8">
        <f t="shared" si="1"/>
        <v>1182946.1299999999</v>
      </c>
      <c r="K21" s="15" t="s">
        <v>74</v>
      </c>
      <c r="L21" s="15">
        <v>410700560</v>
      </c>
      <c r="N21" s="47"/>
    </row>
    <row r="22" spans="1:16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8"/>
      <c r="J22" s="8">
        <f t="shared" si="1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33">
        <f t="shared" si="2"/>
        <v>0</v>
      </c>
      <c r="J23" s="33">
        <f t="shared" si="1"/>
        <v>146665.94</v>
      </c>
      <c r="K23" s="11" t="s">
        <v>26</v>
      </c>
      <c r="L23" s="11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8"/>
      <c r="J24" s="8">
        <f t="shared" si="1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8"/>
      <c r="J25" s="8">
        <f t="shared" si="1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8"/>
      <c r="J26" s="8">
        <f t="shared" si="1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11" t="s">
        <v>26</v>
      </c>
      <c r="L27" s="11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8"/>
      <c r="J28" s="8">
        <f t="shared" si="1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8"/>
      <c r="J29" s="8">
        <f t="shared" si="1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8"/>
      <c r="J30" s="8">
        <f t="shared" si="1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8"/>
      <c r="J31" s="8">
        <f t="shared" si="1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8"/>
      <c r="J32" s="8">
        <f t="shared" si="1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8"/>
      <c r="J33" s="8">
        <f t="shared" si="1"/>
        <v>177982.98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8"/>
      <c r="J34" s="8">
        <f t="shared" si="1"/>
        <v>184003.33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43"/>
      <c r="J35" s="43">
        <f t="shared" si="1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2">
        <f>F37+F39</f>
        <v>12579229.640000001</v>
      </c>
      <c r="G40" s="12">
        <f>G37+G39</f>
        <v>2773549.34</v>
      </c>
      <c r="H40" s="12">
        <f>H37+H39</f>
        <v>18055348.390000001</v>
      </c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pageSetUpPr fitToPage="1"/>
  </sheetPr>
  <dimension ref="A1:FB45"/>
  <sheetViews>
    <sheetView zoomScale="85" zoomScaleNormal="85" zoomScaleSheetLayoutView="80" workbookViewId="0">
      <selection activeCell="A42" sqref="A42:XFD45"/>
    </sheetView>
  </sheetViews>
  <sheetFormatPr defaultRowHeight="15" outlineLevelCol="1" x14ac:dyDescent="0.25"/>
  <cols>
    <col min="1" max="1" width="9.140625" style="2"/>
    <col min="2" max="2" width="41" customWidth="1"/>
    <col min="3" max="5" width="16.5703125" hidden="1" customWidth="1"/>
    <col min="6" max="6" width="16.5703125" hidden="1" customWidth="1" outlineLevel="1"/>
    <col min="7" max="7" width="16.5703125" customWidth="1" outlineLevel="1"/>
    <col min="8" max="9" width="16.5703125" hidden="1" customWidth="1" outlineLevel="1"/>
    <col min="10" max="10" width="16.5703125" hidden="1" customWidth="1"/>
    <col min="11" max="11" width="34.42578125" bestFit="1" customWidth="1"/>
    <col min="12" max="12" width="20.28515625" customWidth="1"/>
    <col min="13" max="13" width="23.42578125" customWidth="1"/>
    <col min="14" max="15" width="0" hidden="1" customWidth="1"/>
    <col min="16" max="16" width="15.4257812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4518-17C0-4175-AD46-96A164FA9963}">
  <sheetPr>
    <tabColor rgb="FFFF0000"/>
    <pageSetUpPr fitToPage="1"/>
  </sheetPr>
  <dimension ref="A1:FB45"/>
  <sheetViews>
    <sheetView tabSelected="1" topLeftCell="A15" zoomScale="85" zoomScaleNormal="85" zoomScaleSheetLayoutView="100" workbookViewId="0">
      <selection activeCell="C43" sqref="C43:N43"/>
    </sheetView>
  </sheetViews>
  <sheetFormatPr defaultRowHeight="15" outlineLevelCol="1" x14ac:dyDescent="0.25"/>
  <cols>
    <col min="1" max="1" width="9.140625" style="2"/>
    <col min="2" max="2" width="46.28515625" customWidth="1"/>
    <col min="3" max="5" width="16.5703125" hidden="1" customWidth="1"/>
    <col min="6" max="7" width="16.5703125" hidden="1" customWidth="1" outlineLevel="1"/>
    <col min="8" max="8" width="16.5703125" style="132" customWidth="1" outlineLevel="1"/>
    <col min="9" max="9" width="16.5703125" hidden="1" customWidth="1" outlineLevel="1"/>
    <col min="10" max="10" width="16.5703125" hidden="1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 s="132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 s="132"/>
      <c r="I2" s="30"/>
      <c r="J2"/>
      <c r="P2" s="48"/>
    </row>
    <row r="3" spans="1:19" ht="6" customHeight="1" thickBot="1" x14ac:dyDescent="0.3"/>
    <row r="4" spans="1:19" s="3" customFormat="1" ht="30" x14ac:dyDescent="0.25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7"/>
      <c r="J4" s="139" t="s">
        <v>102</v>
      </c>
      <c r="K4" s="137" t="s">
        <v>5</v>
      </c>
      <c r="L4" s="140" t="s">
        <v>6</v>
      </c>
      <c r="P4" s="49"/>
    </row>
    <row r="5" spans="1:19" s="4" customFormat="1" x14ac:dyDescent="0.25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I5" si="0">SUM(H6:H22)</f>
        <v>2697894</v>
      </c>
      <c r="I5" s="33">
        <f t="shared" si="0"/>
        <v>0</v>
      </c>
      <c r="J5" s="33">
        <f t="shared" ref="J5:J35" si="1">C5-D5-E5-F5-G5-H5-I5</f>
        <v>9440855.1300000008</v>
      </c>
      <c r="K5" s="34" t="s">
        <v>8</v>
      </c>
      <c r="L5" s="166"/>
      <c r="N5" s="48"/>
      <c r="P5" s="48"/>
    </row>
    <row r="6" spans="1:19" x14ac:dyDescent="0.25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8"/>
      <c r="J6" s="8">
        <f t="shared" si="1"/>
        <v>99080.43</v>
      </c>
      <c r="K6" s="15" t="s">
        <v>50</v>
      </c>
      <c r="L6" s="144">
        <v>410900560</v>
      </c>
      <c r="N6" s="47"/>
      <c r="R6" s="62"/>
    </row>
    <row r="7" spans="1:19" x14ac:dyDescent="0.25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8"/>
      <c r="J7" s="8">
        <f t="shared" si="1"/>
        <v>38703.730000000003</v>
      </c>
      <c r="K7" s="15" t="s">
        <v>52</v>
      </c>
      <c r="L7" s="144">
        <v>410110560</v>
      </c>
      <c r="N7" s="47"/>
      <c r="S7" s="30"/>
    </row>
    <row r="8" spans="1:19" x14ac:dyDescent="0.25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9"/>
      <c r="J8" s="99">
        <f t="shared" si="1"/>
        <v>4951.97</v>
      </c>
      <c r="K8" s="100" t="s">
        <v>54</v>
      </c>
      <c r="L8" s="146">
        <v>410800560</v>
      </c>
      <c r="N8" s="47"/>
      <c r="S8" s="30"/>
    </row>
    <row r="9" spans="1:19" x14ac:dyDescent="0.25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8"/>
      <c r="J9" s="8">
        <f t="shared" si="1"/>
        <v>3308473.79</v>
      </c>
      <c r="K9" s="15" t="s">
        <v>56</v>
      </c>
      <c r="L9" s="144">
        <v>410000560</v>
      </c>
      <c r="N9" s="47"/>
    </row>
    <row r="10" spans="1:19" x14ac:dyDescent="0.25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8"/>
      <c r="J10" s="8">
        <f t="shared" si="1"/>
        <v>0</v>
      </c>
      <c r="K10" s="15" t="s">
        <v>58</v>
      </c>
      <c r="L10" s="144">
        <v>410009965</v>
      </c>
      <c r="N10" s="47"/>
    </row>
    <row r="11" spans="1:19" x14ac:dyDescent="0.25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8"/>
      <c r="J11" s="8">
        <f t="shared" si="1"/>
        <v>0</v>
      </c>
      <c r="K11" s="15" t="s">
        <v>54</v>
      </c>
      <c r="L11" s="144">
        <v>410800560</v>
      </c>
      <c r="N11" s="47"/>
    </row>
    <row r="12" spans="1:19" x14ac:dyDescent="0.25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8"/>
      <c r="J12" s="8">
        <f t="shared" si="1"/>
        <v>0</v>
      </c>
      <c r="K12" s="15" t="s">
        <v>58</v>
      </c>
      <c r="L12" s="144">
        <v>410009965</v>
      </c>
      <c r="N12" s="47"/>
    </row>
    <row r="13" spans="1:19" x14ac:dyDescent="0.25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8"/>
      <c r="J13" s="8">
        <f t="shared" si="1"/>
        <v>0</v>
      </c>
      <c r="K13" s="15" t="s">
        <v>62</v>
      </c>
      <c r="L13" s="144">
        <v>410600560</v>
      </c>
      <c r="N13" s="47"/>
    </row>
    <row r="14" spans="1:19" x14ac:dyDescent="0.25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8"/>
      <c r="J14" s="8">
        <f t="shared" si="1"/>
        <v>5565.93</v>
      </c>
      <c r="K14" s="15" t="s">
        <v>62</v>
      </c>
      <c r="L14" s="144">
        <v>410600560</v>
      </c>
      <c r="N14" s="47"/>
    </row>
    <row r="15" spans="1:19" x14ac:dyDescent="0.25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8"/>
      <c r="J15" s="8">
        <f t="shared" si="1"/>
        <v>21370.89</v>
      </c>
      <c r="K15" s="46" t="s">
        <v>64</v>
      </c>
      <c r="L15" s="144">
        <v>410300560</v>
      </c>
      <c r="N15" s="47"/>
    </row>
    <row r="16" spans="1:19" x14ac:dyDescent="0.25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8"/>
      <c r="J16" s="8">
        <f t="shared" si="1"/>
        <v>12138.66</v>
      </c>
      <c r="K16" s="46" t="s">
        <v>66</v>
      </c>
      <c r="L16" s="144">
        <v>410100655</v>
      </c>
      <c r="N16" s="47"/>
    </row>
    <row r="17" spans="1:16" ht="19.5" customHeight="1" x14ac:dyDescent="0.25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8"/>
      <c r="J17" s="8">
        <f t="shared" si="1"/>
        <v>622934.4</v>
      </c>
      <c r="K17" s="46" t="s">
        <v>64</v>
      </c>
      <c r="L17" s="144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69"/>
      <c r="J18" s="69">
        <f t="shared" si="1"/>
        <v>0</v>
      </c>
      <c r="K18" s="63" t="s">
        <v>69</v>
      </c>
      <c r="L18" s="148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6"/>
      <c r="J19" s="97">
        <f t="shared" si="1"/>
        <v>370160.52</v>
      </c>
      <c r="K19" s="46" t="s">
        <v>71</v>
      </c>
      <c r="L19" s="150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6"/>
      <c r="J20" s="97">
        <f t="shared" si="1"/>
        <v>364749.4</v>
      </c>
      <c r="K20" s="46" t="s">
        <v>64</v>
      </c>
      <c r="L20" s="150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8"/>
      <c r="J21" s="8">
        <f t="shared" si="1"/>
        <v>1182946.1299999999</v>
      </c>
      <c r="K21" s="15" t="s">
        <v>74</v>
      </c>
      <c r="L21" s="144">
        <v>410700560</v>
      </c>
      <c r="N21" s="47"/>
    </row>
    <row r="22" spans="1:16" x14ac:dyDescent="0.25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8"/>
      <c r="J22" s="8">
        <f t="shared" si="1"/>
        <v>3409779.28</v>
      </c>
      <c r="K22" s="15" t="s">
        <v>62</v>
      </c>
      <c r="L22" s="144">
        <v>410600560</v>
      </c>
      <c r="N22" s="47"/>
    </row>
    <row r="23" spans="1:16" s="4" customFormat="1" x14ac:dyDescent="0.25">
      <c r="A23" s="14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33">
        <f t="shared" si="2"/>
        <v>0</v>
      </c>
      <c r="J23" s="33">
        <f t="shared" si="1"/>
        <v>146665.94</v>
      </c>
      <c r="K23" s="34" t="s">
        <v>26</v>
      </c>
      <c r="L23" s="166"/>
      <c r="P23" s="48"/>
    </row>
    <row r="24" spans="1:16" x14ac:dyDescent="0.25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8"/>
      <c r="J24" s="8">
        <f t="shared" si="1"/>
        <v>48684.51</v>
      </c>
      <c r="K24" s="15" t="s">
        <v>66</v>
      </c>
      <c r="L24" s="144">
        <v>410100655</v>
      </c>
      <c r="N24" s="47"/>
      <c r="O24" s="47"/>
    </row>
    <row r="25" spans="1:16" x14ac:dyDescent="0.25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8"/>
      <c r="J25" s="8">
        <f t="shared" si="1"/>
        <v>48684.51</v>
      </c>
      <c r="K25" s="15" t="s">
        <v>66</v>
      </c>
      <c r="L25" s="144">
        <v>410100655</v>
      </c>
      <c r="N25" s="47"/>
      <c r="O25" s="47"/>
    </row>
    <row r="26" spans="1:16" x14ac:dyDescent="0.25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8"/>
      <c r="J26" s="8">
        <f t="shared" si="1"/>
        <v>49296.92</v>
      </c>
      <c r="K26" s="15" t="s">
        <v>66</v>
      </c>
      <c r="L26" s="144">
        <v>410100655</v>
      </c>
      <c r="N26" s="47"/>
      <c r="O26" s="47"/>
    </row>
    <row r="27" spans="1:16" s="4" customFormat="1" x14ac:dyDescent="0.25">
      <c r="A27" s="14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34" t="s">
        <v>26</v>
      </c>
      <c r="L27" s="166"/>
      <c r="N27" s="47"/>
      <c r="O27" s="47"/>
      <c r="P27" s="47"/>
    </row>
    <row r="28" spans="1:16" x14ac:dyDescent="0.25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8"/>
      <c r="J28" s="8">
        <f t="shared" si="1"/>
        <v>216613.28</v>
      </c>
      <c r="K28" s="15" t="s">
        <v>32</v>
      </c>
      <c r="L28" s="144">
        <v>410200566</v>
      </c>
      <c r="N28" s="47"/>
      <c r="O28" s="47"/>
    </row>
    <row r="29" spans="1:16" x14ac:dyDescent="0.25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8"/>
      <c r="J29" s="8">
        <f t="shared" si="1"/>
        <v>192534.24</v>
      </c>
      <c r="K29" s="15" t="s">
        <v>34</v>
      </c>
      <c r="L29" s="144">
        <v>410300566</v>
      </c>
      <c r="N29" s="47"/>
      <c r="O29" s="47"/>
    </row>
    <row r="30" spans="1:16" x14ac:dyDescent="0.25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8"/>
      <c r="J30" s="8">
        <f t="shared" si="1"/>
        <v>6240667.7199999997</v>
      </c>
      <c r="K30" s="15" t="s">
        <v>36</v>
      </c>
      <c r="L30" s="144">
        <v>410400566</v>
      </c>
      <c r="N30" s="47"/>
      <c r="O30" s="47"/>
    </row>
    <row r="31" spans="1:16" x14ac:dyDescent="0.25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8"/>
      <c r="J31" s="8">
        <f t="shared" si="1"/>
        <v>175825.7</v>
      </c>
      <c r="K31" s="15" t="s">
        <v>38</v>
      </c>
      <c r="L31" s="144">
        <v>410500566</v>
      </c>
    </row>
    <row r="32" spans="1:16" x14ac:dyDescent="0.25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8"/>
      <c r="J32" s="8">
        <f t="shared" si="1"/>
        <v>197108.11</v>
      </c>
      <c r="K32" s="15" t="s">
        <v>40</v>
      </c>
      <c r="L32" s="144">
        <v>410600566</v>
      </c>
    </row>
    <row r="33" spans="1:158" x14ac:dyDescent="0.25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8"/>
      <c r="J33" s="8">
        <f t="shared" si="1"/>
        <v>177982.98</v>
      </c>
      <c r="K33" s="15" t="s">
        <v>42</v>
      </c>
      <c r="L33" s="144">
        <v>410700566</v>
      </c>
    </row>
    <row r="34" spans="1:158" x14ac:dyDescent="0.25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8"/>
      <c r="J34" s="8">
        <f t="shared" si="1"/>
        <v>184003.33</v>
      </c>
      <c r="K34" s="15" t="s">
        <v>44</v>
      </c>
      <c r="L34" s="144">
        <v>410900566</v>
      </c>
    </row>
    <row r="35" spans="1:158" ht="15.75" thickBot="1" x14ac:dyDescent="0.3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43"/>
      <c r="J35" s="43">
        <f t="shared" si="1"/>
        <v>186122</v>
      </c>
      <c r="K35" s="44" t="s">
        <v>46</v>
      </c>
      <c r="L35" s="153">
        <v>410110566</v>
      </c>
    </row>
    <row r="36" spans="1:158" s="4" customFormat="1" ht="15.75" thickTop="1" x14ac:dyDescent="0.25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39"/>
      <c r="J36" s="39"/>
      <c r="K36" s="40" t="s">
        <v>47</v>
      </c>
      <c r="L36" s="155"/>
      <c r="P36" s="48"/>
    </row>
    <row r="37" spans="1:158" s="4" customFormat="1" x14ac:dyDescent="0.25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2"/>
      <c r="J37" s="12"/>
      <c r="K37" s="11"/>
      <c r="L37" s="142"/>
      <c r="P37" s="48"/>
    </row>
    <row r="38" spans="1:158" s="29" customFormat="1" x14ac:dyDescent="0.25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2"/>
      <c r="J38" s="12"/>
      <c r="K38" s="28"/>
      <c r="L38" s="158"/>
      <c r="P38" s="50"/>
    </row>
    <row r="39" spans="1:158" s="29" customFormat="1" x14ac:dyDescent="0.25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2"/>
      <c r="J39" s="12"/>
      <c r="K39" s="28"/>
      <c r="L39" s="158"/>
      <c r="P39" s="50"/>
    </row>
    <row r="40" spans="1:158" s="29" customFormat="1" ht="15.75" thickBot="1" x14ac:dyDescent="0.3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63"/>
      <c r="J40" s="163"/>
      <c r="K40" s="164"/>
      <c r="L40" s="165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68" t="s">
        <v>110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69" t="s">
        <v>111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68" t="s">
        <v>112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69" t="s">
        <v>111</v>
      </c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редакция для ДС № 4</vt:lpstr>
      <vt:lpstr>новая смета ДС3</vt:lpstr>
      <vt:lpstr>расчет</vt:lpstr>
      <vt:lpstr>накопит по ДС № 4</vt:lpstr>
      <vt:lpstr>КС2№1</vt:lpstr>
      <vt:lpstr>КС2№2</vt:lpstr>
      <vt:lpstr>КС2№3</vt:lpstr>
      <vt:lpstr>КС2№4</vt:lpstr>
      <vt:lpstr>КС2№5 в печать</vt:lpstr>
      <vt:lpstr>КС2№3!Область_печати</vt:lpstr>
      <vt:lpstr>КС2№4!Область_печати</vt:lpstr>
      <vt:lpstr>'КС2№5 в печать'!Область_печати</vt:lpstr>
      <vt:lpstr>'накопит по ДС № 4'!Область_печати</vt:lpstr>
      <vt:lpstr>расчет!Область_печати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2026-03-16T14:16:29Z</cp:lastPrinted>
  <dcterms:created xsi:type="dcterms:W3CDTF">2025-08-25T08:38:04Z</dcterms:created>
  <dcterms:modified xsi:type="dcterms:W3CDTF">2026-04-14T12:33:23Z</dcterms:modified>
</cp:coreProperties>
</file>