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считалка Коломна\"/>
    </mc:Choice>
  </mc:AlternateContent>
  <xr:revisionPtr revIDLastSave="0" documentId="13_ncr:1_{41444F0B-CF42-4E80-A2C8-D09C859673DD}" xr6:coauthVersionLast="47" xr6:coauthVersionMax="47" xr10:uidLastSave="{00000000-0000-0000-0000-000000000000}"/>
  <bookViews>
    <workbookView xWindow="28680" yWindow="1290" windowWidth="29040" windowHeight="16440" activeTab="1" xr2:uid="{00000000-000D-0000-FFFF-FFFF00000000}"/>
  </bookViews>
  <sheets>
    <sheet name="Шеллрокк-ЭЭ" sheetId="8" r:id="rId1"/>
    <sheet name="Шеллрокк" sheetId="2" r:id="rId2"/>
    <sheet name="Гранд_накопит_Шеллрокк" sheetId="3" r:id="rId3"/>
    <sheet name="ЭЭ " sheetId="7" r:id="rId4"/>
    <sheet name="Гранд_накопит_ЭЭ" sheetId="4" r:id="rId5"/>
    <sheet name="222" sheetId="5" state="hidden" r:id="rId6"/>
  </sheets>
  <externalReferences>
    <externalReference r:id="rId7"/>
  </externalReferences>
  <definedNames>
    <definedName name="_xlnm._FilterDatabase" localSheetId="4" hidden="1">Гранд_накопит_ЭЭ!$A$8:$S$199</definedName>
    <definedName name="_xlnm._FilterDatabase" localSheetId="1" hidden="1">Шеллрокк!$A$10:$AW$198</definedName>
    <definedName name="_xlnm._FilterDatabase" localSheetId="0" hidden="1">'Шеллрокк-ЭЭ'!$A$10:$AV$198</definedName>
    <definedName name="_xlnm._FilterDatabase" localSheetId="3" hidden="1">'ЭЭ '!$A$10:$AW$198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5">'222'!#REF!</definedName>
    <definedName name="_xlnm.Print_Titles" localSheetId="2">Гранд_накопит_Шеллрокк!$8:$8</definedName>
    <definedName name="_xlnm.Print_Titles" localSheetId="4">Гранд_накопит_ЭЭ!#REF!</definedName>
    <definedName name="_xlnm.Print_Titles" localSheetId="1">Шеллрокк!$10:$10</definedName>
    <definedName name="_xlnm.Print_Titles" localSheetId="0">'Шеллрокк-ЭЭ'!$10:$10</definedName>
    <definedName name="_xlnm.Print_Titles" localSheetId="3">'ЭЭ '!$10:$10</definedName>
    <definedName name="_xlnm.Print_Area" localSheetId="1">Шеллрокк!$A$1:$E$198</definedName>
    <definedName name="_xlnm.Print_Area" localSheetId="0">'Шеллрокк-ЭЭ'!$A$1:$E$198</definedName>
    <definedName name="_xlnm.Print_Area" localSheetId="3">'ЭЭ '!$A$1:$E$198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8" i="2" l="1"/>
  <c r="T198" i="8"/>
  <c r="K198" i="8"/>
  <c r="I198" i="8"/>
  <c r="Q196" i="8"/>
  <c r="O196" i="8"/>
  <c r="N196" i="8"/>
  <c r="M196" i="8"/>
  <c r="L196" i="8"/>
  <c r="P194" i="8"/>
  <c r="R194" i="8" s="1"/>
  <c r="T194" i="8" s="1"/>
  <c r="J194" i="8"/>
  <c r="K194" i="8" s="1"/>
  <c r="I194" i="8"/>
  <c r="G194" i="8"/>
  <c r="P193" i="8"/>
  <c r="R193" i="8" s="1"/>
  <c r="T193" i="8" s="1"/>
  <c r="J193" i="8"/>
  <c r="K193" i="8" s="1"/>
  <c r="I193" i="8"/>
  <c r="G193" i="8"/>
  <c r="P192" i="8"/>
  <c r="R192" i="8" s="1"/>
  <c r="T192" i="8" s="1"/>
  <c r="J192" i="8"/>
  <c r="K192" i="8" s="1"/>
  <c r="I192" i="8"/>
  <c r="G192" i="8"/>
  <c r="P191" i="8"/>
  <c r="R191" i="8" s="1"/>
  <c r="T191" i="8" s="1"/>
  <c r="J191" i="8"/>
  <c r="K191" i="8" s="1"/>
  <c r="I191" i="8"/>
  <c r="G191" i="8"/>
  <c r="P189" i="8"/>
  <c r="R189" i="8" s="1"/>
  <c r="T189" i="8" s="1"/>
  <c r="J189" i="8"/>
  <c r="K189" i="8" s="1"/>
  <c r="I189" i="8"/>
  <c r="G189" i="8"/>
  <c r="P188" i="8"/>
  <c r="R188" i="8" s="1"/>
  <c r="T188" i="8" s="1"/>
  <c r="J188" i="8"/>
  <c r="K188" i="8" s="1"/>
  <c r="I188" i="8"/>
  <c r="G188" i="8"/>
  <c r="P187" i="8"/>
  <c r="R187" i="8" s="1"/>
  <c r="T187" i="8" s="1"/>
  <c r="J187" i="8"/>
  <c r="K187" i="8" s="1"/>
  <c r="I187" i="8"/>
  <c r="G187" i="8"/>
  <c r="P186" i="8"/>
  <c r="R186" i="8" s="1"/>
  <c r="T186" i="8" s="1"/>
  <c r="J186" i="8"/>
  <c r="K186" i="8" s="1"/>
  <c r="I186" i="8"/>
  <c r="G186" i="8"/>
  <c r="P185" i="8"/>
  <c r="R185" i="8" s="1"/>
  <c r="J185" i="8"/>
  <c r="K185" i="8" s="1"/>
  <c r="I185" i="8"/>
  <c r="G185" i="8"/>
  <c r="P184" i="8"/>
  <c r="R184" i="8" s="1"/>
  <c r="J184" i="8"/>
  <c r="K184" i="8" s="1"/>
  <c r="I184" i="8"/>
  <c r="G184" i="8"/>
  <c r="P183" i="8"/>
  <c r="R183" i="8" s="1"/>
  <c r="J183" i="8"/>
  <c r="K183" i="8" s="1"/>
  <c r="I183" i="8"/>
  <c r="G183" i="8"/>
  <c r="P182" i="8"/>
  <c r="R182" i="8" s="1"/>
  <c r="J182" i="8"/>
  <c r="K182" i="8" s="1"/>
  <c r="I182" i="8"/>
  <c r="G182" i="8"/>
  <c r="P181" i="8"/>
  <c r="R181" i="8" s="1"/>
  <c r="J181" i="8"/>
  <c r="K181" i="8" s="1"/>
  <c r="I181" i="8"/>
  <c r="G181" i="8"/>
  <c r="P180" i="8"/>
  <c r="R180" i="8" s="1"/>
  <c r="J180" i="8"/>
  <c r="K180" i="8" s="1"/>
  <c r="I180" i="8"/>
  <c r="G180" i="8"/>
  <c r="P179" i="8"/>
  <c r="R179" i="8" s="1"/>
  <c r="J179" i="8"/>
  <c r="K179" i="8" s="1"/>
  <c r="I179" i="8"/>
  <c r="G179" i="8"/>
  <c r="P178" i="8"/>
  <c r="R178" i="8" s="1"/>
  <c r="T178" i="8" s="1"/>
  <c r="J178" i="8"/>
  <c r="K178" i="8" s="1"/>
  <c r="I178" i="8"/>
  <c r="G178" i="8"/>
  <c r="P177" i="8"/>
  <c r="R177" i="8" s="1"/>
  <c r="T177" i="8" s="1"/>
  <c r="J177" i="8"/>
  <c r="K177" i="8" s="1"/>
  <c r="I177" i="8"/>
  <c r="G177" i="8"/>
  <c r="P176" i="8"/>
  <c r="R176" i="8" s="1"/>
  <c r="T176" i="8" s="1"/>
  <c r="J176" i="8"/>
  <c r="K176" i="8" s="1"/>
  <c r="I176" i="8"/>
  <c r="G176" i="8"/>
  <c r="P175" i="8"/>
  <c r="R175" i="8" s="1"/>
  <c r="T175" i="8" s="1"/>
  <c r="J175" i="8"/>
  <c r="K175" i="8" s="1"/>
  <c r="I175" i="8"/>
  <c r="G175" i="8"/>
  <c r="P174" i="8"/>
  <c r="R174" i="8" s="1"/>
  <c r="J174" i="8"/>
  <c r="I174" i="8"/>
  <c r="G174" i="8"/>
  <c r="P171" i="8"/>
  <c r="R171" i="8" s="1"/>
  <c r="T171" i="8" s="1"/>
  <c r="J171" i="8"/>
  <c r="K171" i="8" s="1"/>
  <c r="I171" i="8"/>
  <c r="G171" i="8"/>
  <c r="P170" i="8"/>
  <c r="R170" i="8" s="1"/>
  <c r="T170" i="8" s="1"/>
  <c r="J170" i="8"/>
  <c r="K170" i="8" s="1"/>
  <c r="I170" i="8"/>
  <c r="G170" i="8"/>
  <c r="P169" i="8"/>
  <c r="R169" i="8" s="1"/>
  <c r="T169" i="8" s="1"/>
  <c r="J169" i="8"/>
  <c r="K169" i="8" s="1"/>
  <c r="I169" i="8"/>
  <c r="G169" i="8"/>
  <c r="P168" i="8"/>
  <c r="R168" i="8" s="1"/>
  <c r="T168" i="8" s="1"/>
  <c r="J168" i="8"/>
  <c r="K168" i="8" s="1"/>
  <c r="I168" i="8"/>
  <c r="G168" i="8"/>
  <c r="P166" i="8"/>
  <c r="R166" i="8" s="1"/>
  <c r="T166" i="8" s="1"/>
  <c r="J166" i="8"/>
  <c r="K166" i="8" s="1"/>
  <c r="I166" i="8"/>
  <c r="G166" i="8"/>
  <c r="P165" i="8"/>
  <c r="R165" i="8" s="1"/>
  <c r="T165" i="8" s="1"/>
  <c r="J165" i="8"/>
  <c r="K165" i="8" s="1"/>
  <c r="I165" i="8"/>
  <c r="G165" i="8"/>
  <c r="P164" i="8"/>
  <c r="R164" i="8" s="1"/>
  <c r="T164" i="8" s="1"/>
  <c r="J164" i="8"/>
  <c r="K164" i="8" s="1"/>
  <c r="I164" i="8"/>
  <c r="G164" i="8"/>
  <c r="P163" i="8"/>
  <c r="R163" i="8" s="1"/>
  <c r="T163" i="8" s="1"/>
  <c r="J163" i="8"/>
  <c r="K163" i="8" s="1"/>
  <c r="I163" i="8"/>
  <c r="G163" i="8"/>
  <c r="P162" i="8"/>
  <c r="R162" i="8" s="1"/>
  <c r="J162" i="8"/>
  <c r="K162" i="8" s="1"/>
  <c r="I162" i="8"/>
  <c r="G162" i="8"/>
  <c r="P161" i="8"/>
  <c r="R161" i="8" s="1"/>
  <c r="J161" i="8"/>
  <c r="K161" i="8" s="1"/>
  <c r="I161" i="8"/>
  <c r="G161" i="8"/>
  <c r="P160" i="8"/>
  <c r="R160" i="8" s="1"/>
  <c r="J160" i="8"/>
  <c r="K160" i="8" s="1"/>
  <c r="I160" i="8"/>
  <c r="G160" i="8"/>
  <c r="P159" i="8"/>
  <c r="R159" i="8" s="1"/>
  <c r="J159" i="8"/>
  <c r="K159" i="8" s="1"/>
  <c r="I159" i="8"/>
  <c r="G159" i="8"/>
  <c r="P158" i="8"/>
  <c r="R158" i="8" s="1"/>
  <c r="J158" i="8"/>
  <c r="K158" i="8" s="1"/>
  <c r="I158" i="8"/>
  <c r="G158" i="8"/>
  <c r="P157" i="8"/>
  <c r="R157" i="8" s="1"/>
  <c r="J157" i="8"/>
  <c r="K157" i="8" s="1"/>
  <c r="I157" i="8"/>
  <c r="G157" i="8"/>
  <c r="P156" i="8"/>
  <c r="R156" i="8" s="1"/>
  <c r="J156" i="8"/>
  <c r="K156" i="8" s="1"/>
  <c r="I156" i="8"/>
  <c r="G156" i="8"/>
  <c r="P155" i="8"/>
  <c r="R155" i="8" s="1"/>
  <c r="T155" i="8" s="1"/>
  <c r="J155" i="8"/>
  <c r="K155" i="8" s="1"/>
  <c r="I155" i="8"/>
  <c r="G155" i="8"/>
  <c r="P154" i="8"/>
  <c r="R154" i="8" s="1"/>
  <c r="T154" i="8" s="1"/>
  <c r="J154" i="8"/>
  <c r="K154" i="8" s="1"/>
  <c r="I154" i="8"/>
  <c r="G154" i="8"/>
  <c r="P153" i="8"/>
  <c r="R153" i="8" s="1"/>
  <c r="T153" i="8" s="1"/>
  <c r="J153" i="8"/>
  <c r="K153" i="8" s="1"/>
  <c r="I153" i="8"/>
  <c r="G153" i="8"/>
  <c r="P152" i="8"/>
  <c r="R152" i="8" s="1"/>
  <c r="T152" i="8" s="1"/>
  <c r="J152" i="8"/>
  <c r="K152" i="8" s="1"/>
  <c r="I152" i="8"/>
  <c r="G152" i="8"/>
  <c r="P151" i="8"/>
  <c r="R151" i="8" s="1"/>
  <c r="J151" i="8"/>
  <c r="K151" i="8" s="1"/>
  <c r="I151" i="8"/>
  <c r="G151" i="8"/>
  <c r="P148" i="8"/>
  <c r="R148" i="8" s="1"/>
  <c r="T148" i="8" s="1"/>
  <c r="J148" i="8"/>
  <c r="K148" i="8" s="1"/>
  <c r="I148" i="8"/>
  <c r="G148" i="8"/>
  <c r="P147" i="8"/>
  <c r="R147" i="8" s="1"/>
  <c r="J147" i="8"/>
  <c r="K147" i="8" s="1"/>
  <c r="I147" i="8"/>
  <c r="G147" i="8"/>
  <c r="P146" i="8"/>
  <c r="R146" i="8" s="1"/>
  <c r="T146" i="8" s="1"/>
  <c r="J146" i="8"/>
  <c r="K146" i="8" s="1"/>
  <c r="I146" i="8"/>
  <c r="G146" i="8"/>
  <c r="P145" i="8"/>
  <c r="R145" i="8" s="1"/>
  <c r="T145" i="8" s="1"/>
  <c r="J145" i="8"/>
  <c r="K145" i="8" s="1"/>
  <c r="I145" i="8"/>
  <c r="G145" i="8"/>
  <c r="P143" i="8"/>
  <c r="R143" i="8" s="1"/>
  <c r="T143" i="8" s="1"/>
  <c r="J143" i="8"/>
  <c r="K143" i="8" s="1"/>
  <c r="I143" i="8"/>
  <c r="G143" i="8"/>
  <c r="P142" i="8"/>
  <c r="R142" i="8" s="1"/>
  <c r="T142" i="8" s="1"/>
  <c r="J142" i="8"/>
  <c r="K142" i="8" s="1"/>
  <c r="I142" i="8"/>
  <c r="G142" i="8"/>
  <c r="P141" i="8"/>
  <c r="R141" i="8" s="1"/>
  <c r="T141" i="8" s="1"/>
  <c r="J141" i="8"/>
  <c r="K141" i="8" s="1"/>
  <c r="I141" i="8"/>
  <c r="G141" i="8"/>
  <c r="P140" i="8"/>
  <c r="R140" i="8" s="1"/>
  <c r="T140" i="8" s="1"/>
  <c r="J140" i="8"/>
  <c r="K140" i="8" s="1"/>
  <c r="I140" i="8"/>
  <c r="G140" i="8"/>
  <c r="R139" i="8"/>
  <c r="P139" i="8"/>
  <c r="J139" i="8"/>
  <c r="K139" i="8" s="1"/>
  <c r="I139" i="8"/>
  <c r="G139" i="8"/>
  <c r="P138" i="8"/>
  <c r="R138" i="8" s="1"/>
  <c r="J138" i="8"/>
  <c r="K138" i="8" s="1"/>
  <c r="I138" i="8"/>
  <c r="G138" i="8"/>
  <c r="P137" i="8"/>
  <c r="R137" i="8" s="1"/>
  <c r="J137" i="8"/>
  <c r="K137" i="8" s="1"/>
  <c r="I137" i="8"/>
  <c r="G137" i="8"/>
  <c r="P136" i="8"/>
  <c r="R136" i="8" s="1"/>
  <c r="J136" i="8"/>
  <c r="K136" i="8" s="1"/>
  <c r="I136" i="8"/>
  <c r="G136" i="8"/>
  <c r="P135" i="8"/>
  <c r="R135" i="8" s="1"/>
  <c r="J135" i="8"/>
  <c r="K135" i="8" s="1"/>
  <c r="I135" i="8"/>
  <c r="G135" i="8"/>
  <c r="P134" i="8"/>
  <c r="R134" i="8" s="1"/>
  <c r="J134" i="8"/>
  <c r="K134" i="8" s="1"/>
  <c r="I134" i="8"/>
  <c r="G134" i="8"/>
  <c r="P133" i="8"/>
  <c r="R133" i="8" s="1"/>
  <c r="J133" i="8"/>
  <c r="K133" i="8" s="1"/>
  <c r="I133" i="8"/>
  <c r="G133" i="8"/>
  <c r="P132" i="8"/>
  <c r="R132" i="8" s="1"/>
  <c r="T132" i="8" s="1"/>
  <c r="J132" i="8"/>
  <c r="K132" i="8" s="1"/>
  <c r="I132" i="8"/>
  <c r="G132" i="8"/>
  <c r="P131" i="8"/>
  <c r="R131" i="8" s="1"/>
  <c r="T131" i="8" s="1"/>
  <c r="J131" i="8"/>
  <c r="K131" i="8" s="1"/>
  <c r="I131" i="8"/>
  <c r="G131" i="8"/>
  <c r="P130" i="8"/>
  <c r="R130" i="8" s="1"/>
  <c r="T130" i="8" s="1"/>
  <c r="J130" i="8"/>
  <c r="K130" i="8" s="1"/>
  <c r="I130" i="8"/>
  <c r="G130" i="8"/>
  <c r="P129" i="8"/>
  <c r="R129" i="8" s="1"/>
  <c r="T129" i="8" s="1"/>
  <c r="J129" i="8"/>
  <c r="K129" i="8" s="1"/>
  <c r="I129" i="8"/>
  <c r="G129" i="8"/>
  <c r="P128" i="8"/>
  <c r="R128" i="8" s="1"/>
  <c r="J128" i="8"/>
  <c r="K128" i="8" s="1"/>
  <c r="I128" i="8"/>
  <c r="G128" i="8"/>
  <c r="P125" i="8"/>
  <c r="R125" i="8" s="1"/>
  <c r="T125" i="8" s="1"/>
  <c r="J125" i="8"/>
  <c r="K125" i="8" s="1"/>
  <c r="I125" i="8"/>
  <c r="G125" i="8"/>
  <c r="P124" i="8"/>
  <c r="R124" i="8" s="1"/>
  <c r="T124" i="8" s="1"/>
  <c r="J124" i="8"/>
  <c r="K124" i="8" s="1"/>
  <c r="I124" i="8"/>
  <c r="G124" i="8"/>
  <c r="P123" i="8"/>
  <c r="R123" i="8" s="1"/>
  <c r="T123" i="8" s="1"/>
  <c r="J123" i="8"/>
  <c r="K123" i="8" s="1"/>
  <c r="I123" i="8"/>
  <c r="G123" i="8"/>
  <c r="P122" i="8"/>
  <c r="R122" i="8" s="1"/>
  <c r="T122" i="8" s="1"/>
  <c r="J122" i="8"/>
  <c r="K122" i="8" s="1"/>
  <c r="I122" i="8"/>
  <c r="G122" i="8"/>
  <c r="P120" i="8"/>
  <c r="R120" i="8" s="1"/>
  <c r="T120" i="8" s="1"/>
  <c r="J120" i="8"/>
  <c r="K120" i="8" s="1"/>
  <c r="I120" i="8"/>
  <c r="G120" i="8"/>
  <c r="P119" i="8"/>
  <c r="R119" i="8" s="1"/>
  <c r="T119" i="8" s="1"/>
  <c r="J119" i="8"/>
  <c r="K119" i="8" s="1"/>
  <c r="I119" i="8"/>
  <c r="G119" i="8"/>
  <c r="P118" i="8"/>
  <c r="R118" i="8" s="1"/>
  <c r="T118" i="8" s="1"/>
  <c r="J118" i="8"/>
  <c r="K118" i="8" s="1"/>
  <c r="I118" i="8"/>
  <c r="G118" i="8"/>
  <c r="P117" i="8"/>
  <c r="R117" i="8" s="1"/>
  <c r="T117" i="8" s="1"/>
  <c r="J117" i="8"/>
  <c r="K117" i="8" s="1"/>
  <c r="I117" i="8"/>
  <c r="G117" i="8"/>
  <c r="R116" i="8"/>
  <c r="T116" i="8" s="1"/>
  <c r="P116" i="8"/>
  <c r="J116" i="8"/>
  <c r="K116" i="8" s="1"/>
  <c r="I116" i="8"/>
  <c r="G116" i="8"/>
  <c r="P115" i="8"/>
  <c r="R115" i="8" s="1"/>
  <c r="T115" i="8" s="1"/>
  <c r="J115" i="8"/>
  <c r="K115" i="8" s="1"/>
  <c r="I115" i="8"/>
  <c r="G115" i="8"/>
  <c r="P114" i="8"/>
  <c r="R114" i="8" s="1"/>
  <c r="J114" i="8"/>
  <c r="K114" i="8" s="1"/>
  <c r="I114" i="8"/>
  <c r="G114" i="8"/>
  <c r="P111" i="8"/>
  <c r="R111" i="8" s="1"/>
  <c r="T111" i="8" s="1"/>
  <c r="J111" i="8"/>
  <c r="K111" i="8" s="1"/>
  <c r="I111" i="8"/>
  <c r="G111" i="8"/>
  <c r="P110" i="8"/>
  <c r="R110" i="8" s="1"/>
  <c r="T110" i="8" s="1"/>
  <c r="J110" i="8"/>
  <c r="K110" i="8" s="1"/>
  <c r="I110" i="8"/>
  <c r="G110" i="8"/>
  <c r="P109" i="8"/>
  <c r="R109" i="8" s="1"/>
  <c r="T109" i="8" s="1"/>
  <c r="J109" i="8"/>
  <c r="K109" i="8" s="1"/>
  <c r="I109" i="8"/>
  <c r="G109" i="8"/>
  <c r="P107" i="8"/>
  <c r="R107" i="8" s="1"/>
  <c r="T107" i="8" s="1"/>
  <c r="J107" i="8"/>
  <c r="K107" i="8" s="1"/>
  <c r="I107" i="8"/>
  <c r="G107" i="8"/>
  <c r="P106" i="8"/>
  <c r="R106" i="8" s="1"/>
  <c r="T106" i="8" s="1"/>
  <c r="J106" i="8"/>
  <c r="K106" i="8" s="1"/>
  <c r="I106" i="8"/>
  <c r="G106" i="8"/>
  <c r="P105" i="8"/>
  <c r="R105" i="8" s="1"/>
  <c r="T105" i="8" s="1"/>
  <c r="J105" i="8"/>
  <c r="K105" i="8" s="1"/>
  <c r="I105" i="8"/>
  <c r="G105" i="8"/>
  <c r="P104" i="8"/>
  <c r="R104" i="8" s="1"/>
  <c r="T104" i="8" s="1"/>
  <c r="J104" i="8"/>
  <c r="K104" i="8" s="1"/>
  <c r="I104" i="8"/>
  <c r="G104" i="8"/>
  <c r="P103" i="8"/>
  <c r="R103" i="8" s="1"/>
  <c r="T103" i="8" s="1"/>
  <c r="J103" i="8"/>
  <c r="K103" i="8" s="1"/>
  <c r="I103" i="8"/>
  <c r="G103" i="8"/>
  <c r="P102" i="8"/>
  <c r="R102" i="8" s="1"/>
  <c r="T102" i="8" s="1"/>
  <c r="J102" i="8"/>
  <c r="K102" i="8" s="1"/>
  <c r="I102" i="8"/>
  <c r="G102" i="8"/>
  <c r="P101" i="8"/>
  <c r="R101" i="8" s="1"/>
  <c r="J101" i="8"/>
  <c r="K101" i="8" s="1"/>
  <c r="I101" i="8"/>
  <c r="G101" i="8"/>
  <c r="T98" i="8"/>
  <c r="P98" i="8"/>
  <c r="R98" i="8" s="1"/>
  <c r="J98" i="8"/>
  <c r="K98" i="8" s="1"/>
  <c r="I98" i="8"/>
  <c r="G98" i="8"/>
  <c r="T97" i="8"/>
  <c r="P97" i="8"/>
  <c r="R97" i="8" s="1"/>
  <c r="J97" i="8"/>
  <c r="K97" i="8" s="1"/>
  <c r="I97" i="8"/>
  <c r="G97" i="8"/>
  <c r="T96" i="8"/>
  <c r="P96" i="8"/>
  <c r="R96" i="8" s="1"/>
  <c r="J96" i="8"/>
  <c r="K96" i="8" s="1"/>
  <c r="I96" i="8"/>
  <c r="G96" i="8"/>
  <c r="T95" i="8"/>
  <c r="P95" i="8"/>
  <c r="R95" i="8" s="1"/>
  <c r="J95" i="8"/>
  <c r="K95" i="8" s="1"/>
  <c r="I95" i="8"/>
  <c r="G95" i="8"/>
  <c r="P93" i="8"/>
  <c r="R93" i="8" s="1"/>
  <c r="J93" i="8"/>
  <c r="K93" i="8" s="1"/>
  <c r="I93" i="8"/>
  <c r="G93" i="8"/>
  <c r="T92" i="8"/>
  <c r="P92" i="8"/>
  <c r="R92" i="8" s="1"/>
  <c r="J92" i="8"/>
  <c r="K92" i="8" s="1"/>
  <c r="I92" i="8"/>
  <c r="G92" i="8"/>
  <c r="T91" i="8"/>
  <c r="P91" i="8"/>
  <c r="R91" i="8" s="1"/>
  <c r="J91" i="8"/>
  <c r="K91" i="8" s="1"/>
  <c r="I91" i="8"/>
  <c r="G91" i="8"/>
  <c r="T90" i="8"/>
  <c r="P90" i="8"/>
  <c r="R90" i="8" s="1"/>
  <c r="J90" i="8"/>
  <c r="K90" i="8" s="1"/>
  <c r="I90" i="8"/>
  <c r="G90" i="8"/>
  <c r="P89" i="8"/>
  <c r="R89" i="8" s="1"/>
  <c r="J89" i="8"/>
  <c r="K89" i="8" s="1"/>
  <c r="I89" i="8"/>
  <c r="G89" i="8"/>
  <c r="P88" i="8"/>
  <c r="R88" i="8" s="1"/>
  <c r="J88" i="8"/>
  <c r="K88" i="8" s="1"/>
  <c r="I88" i="8"/>
  <c r="G88" i="8"/>
  <c r="P87" i="8"/>
  <c r="R87" i="8" s="1"/>
  <c r="J87" i="8"/>
  <c r="K87" i="8" s="1"/>
  <c r="I87" i="8"/>
  <c r="G87" i="8"/>
  <c r="P86" i="8"/>
  <c r="R86" i="8" s="1"/>
  <c r="J86" i="8"/>
  <c r="K86" i="8" s="1"/>
  <c r="I86" i="8"/>
  <c r="G86" i="8"/>
  <c r="P85" i="8"/>
  <c r="R85" i="8" s="1"/>
  <c r="J85" i="8"/>
  <c r="K85" i="8" s="1"/>
  <c r="I85" i="8"/>
  <c r="G85" i="8"/>
  <c r="P84" i="8"/>
  <c r="R84" i="8" s="1"/>
  <c r="J84" i="8"/>
  <c r="K84" i="8" s="1"/>
  <c r="I84" i="8"/>
  <c r="G84" i="8"/>
  <c r="P83" i="8"/>
  <c r="R83" i="8" s="1"/>
  <c r="J83" i="8"/>
  <c r="K83" i="8" s="1"/>
  <c r="I83" i="8"/>
  <c r="G83" i="8"/>
  <c r="T82" i="8"/>
  <c r="P82" i="8"/>
  <c r="R82" i="8" s="1"/>
  <c r="J82" i="8"/>
  <c r="K82" i="8" s="1"/>
  <c r="I82" i="8"/>
  <c r="G82" i="8"/>
  <c r="T81" i="8"/>
  <c r="P81" i="8"/>
  <c r="R81" i="8" s="1"/>
  <c r="J81" i="8"/>
  <c r="K81" i="8" s="1"/>
  <c r="I81" i="8"/>
  <c r="G81" i="8"/>
  <c r="T80" i="8"/>
  <c r="P80" i="8"/>
  <c r="R80" i="8" s="1"/>
  <c r="J80" i="8"/>
  <c r="K80" i="8" s="1"/>
  <c r="I80" i="8"/>
  <c r="G80" i="8"/>
  <c r="T79" i="8"/>
  <c r="P79" i="8"/>
  <c r="R79" i="8" s="1"/>
  <c r="J79" i="8"/>
  <c r="K79" i="8" s="1"/>
  <c r="I79" i="8"/>
  <c r="G79" i="8"/>
  <c r="P78" i="8"/>
  <c r="R78" i="8" s="1"/>
  <c r="J78" i="8"/>
  <c r="K78" i="8" s="1"/>
  <c r="I78" i="8"/>
  <c r="G78" i="8"/>
  <c r="P75" i="8"/>
  <c r="R75" i="8" s="1"/>
  <c r="T75" i="8" s="1"/>
  <c r="J75" i="8"/>
  <c r="K75" i="8" s="1"/>
  <c r="I75" i="8"/>
  <c r="G75" i="8"/>
  <c r="P74" i="8"/>
  <c r="R74" i="8" s="1"/>
  <c r="T74" i="8" s="1"/>
  <c r="J74" i="8"/>
  <c r="K74" i="8" s="1"/>
  <c r="I74" i="8"/>
  <c r="G74" i="8"/>
  <c r="P73" i="8"/>
  <c r="R73" i="8" s="1"/>
  <c r="T73" i="8" s="1"/>
  <c r="J73" i="8"/>
  <c r="K73" i="8" s="1"/>
  <c r="I73" i="8"/>
  <c r="G73" i="8"/>
  <c r="P72" i="8"/>
  <c r="R72" i="8" s="1"/>
  <c r="T72" i="8" s="1"/>
  <c r="J72" i="8"/>
  <c r="K72" i="8" s="1"/>
  <c r="I72" i="8"/>
  <c r="G72" i="8"/>
  <c r="P70" i="8"/>
  <c r="R70" i="8" s="1"/>
  <c r="T70" i="8" s="1"/>
  <c r="J70" i="8"/>
  <c r="K70" i="8" s="1"/>
  <c r="I70" i="8"/>
  <c r="G70" i="8"/>
  <c r="P69" i="8"/>
  <c r="R69" i="8" s="1"/>
  <c r="T69" i="8" s="1"/>
  <c r="J69" i="8"/>
  <c r="K69" i="8" s="1"/>
  <c r="I69" i="8"/>
  <c r="G69" i="8"/>
  <c r="P68" i="8"/>
  <c r="R68" i="8" s="1"/>
  <c r="T68" i="8" s="1"/>
  <c r="J68" i="8"/>
  <c r="K68" i="8" s="1"/>
  <c r="I68" i="8"/>
  <c r="G68" i="8"/>
  <c r="P67" i="8"/>
  <c r="R67" i="8" s="1"/>
  <c r="T67" i="8" s="1"/>
  <c r="J67" i="8"/>
  <c r="K67" i="8" s="1"/>
  <c r="I67" i="8"/>
  <c r="G67" i="8"/>
  <c r="P66" i="8"/>
  <c r="R66" i="8" s="1"/>
  <c r="T66" i="8" s="1"/>
  <c r="J66" i="8"/>
  <c r="K66" i="8" s="1"/>
  <c r="I66" i="8"/>
  <c r="G66" i="8"/>
  <c r="P65" i="8"/>
  <c r="R65" i="8" s="1"/>
  <c r="T65" i="8" s="1"/>
  <c r="J65" i="8"/>
  <c r="K65" i="8" s="1"/>
  <c r="I65" i="8"/>
  <c r="G65" i="8"/>
  <c r="G76" i="8" s="1"/>
  <c r="P64" i="8"/>
  <c r="R64" i="8" s="1"/>
  <c r="T64" i="8" s="1"/>
  <c r="J64" i="8"/>
  <c r="K64" i="8" s="1"/>
  <c r="I64" i="8"/>
  <c r="G64" i="8"/>
  <c r="P61" i="8"/>
  <c r="R61" i="8" s="1"/>
  <c r="T61" i="8" s="1"/>
  <c r="J61" i="8"/>
  <c r="K61" i="8" s="1"/>
  <c r="I61" i="8"/>
  <c r="G61" i="8"/>
  <c r="P60" i="8"/>
  <c r="R60" i="8" s="1"/>
  <c r="T60" i="8" s="1"/>
  <c r="J60" i="8"/>
  <c r="K60" i="8" s="1"/>
  <c r="I60" i="8"/>
  <c r="G60" i="8"/>
  <c r="P59" i="8"/>
  <c r="R59" i="8" s="1"/>
  <c r="T59" i="8" s="1"/>
  <c r="J59" i="8"/>
  <c r="K59" i="8" s="1"/>
  <c r="I59" i="8"/>
  <c r="G59" i="8"/>
  <c r="P57" i="8"/>
  <c r="R57" i="8" s="1"/>
  <c r="T57" i="8" s="1"/>
  <c r="J57" i="8"/>
  <c r="K57" i="8" s="1"/>
  <c r="I57" i="8"/>
  <c r="G57" i="8"/>
  <c r="P56" i="8"/>
  <c r="R56" i="8" s="1"/>
  <c r="T56" i="8" s="1"/>
  <c r="J56" i="8"/>
  <c r="K56" i="8" s="1"/>
  <c r="I56" i="8"/>
  <c r="G56" i="8"/>
  <c r="P55" i="8"/>
  <c r="R55" i="8" s="1"/>
  <c r="T55" i="8" s="1"/>
  <c r="J55" i="8"/>
  <c r="K55" i="8" s="1"/>
  <c r="I55" i="8"/>
  <c r="G55" i="8"/>
  <c r="P54" i="8"/>
  <c r="R54" i="8" s="1"/>
  <c r="T54" i="8" s="1"/>
  <c r="J54" i="8"/>
  <c r="K54" i="8" s="1"/>
  <c r="I54" i="8"/>
  <c r="G54" i="8"/>
  <c r="P53" i="8"/>
  <c r="R53" i="8" s="1"/>
  <c r="T53" i="8" s="1"/>
  <c r="J53" i="8"/>
  <c r="K53" i="8" s="1"/>
  <c r="I53" i="8"/>
  <c r="G53" i="8"/>
  <c r="P52" i="8"/>
  <c r="R52" i="8" s="1"/>
  <c r="T52" i="8" s="1"/>
  <c r="J52" i="8"/>
  <c r="K52" i="8" s="1"/>
  <c r="I52" i="8"/>
  <c r="G52" i="8"/>
  <c r="P51" i="8"/>
  <c r="R51" i="8" s="1"/>
  <c r="J51" i="8"/>
  <c r="K51" i="8" s="1"/>
  <c r="I51" i="8"/>
  <c r="G51" i="8"/>
  <c r="P48" i="8"/>
  <c r="R48" i="8" s="1"/>
  <c r="T48" i="8" s="1"/>
  <c r="I48" i="8"/>
  <c r="G48" i="8"/>
  <c r="P47" i="8"/>
  <c r="R47" i="8" s="1"/>
  <c r="T47" i="8" s="1"/>
  <c r="I47" i="8"/>
  <c r="G47" i="8"/>
  <c r="P46" i="8"/>
  <c r="I46" i="8"/>
  <c r="G46" i="8"/>
  <c r="P45" i="8"/>
  <c r="S45" i="8" s="1"/>
  <c r="J45" i="8" s="1"/>
  <c r="K45" i="8" s="1"/>
  <c r="I45" i="8"/>
  <c r="G45" i="8"/>
  <c r="P42" i="8"/>
  <c r="S42" i="8" s="1"/>
  <c r="J42" i="8" s="1"/>
  <c r="K42" i="8" s="1"/>
  <c r="I42" i="8"/>
  <c r="G42" i="8"/>
  <c r="P41" i="8"/>
  <c r="S41" i="8" s="1"/>
  <c r="J41" i="8" s="1"/>
  <c r="K41" i="8" s="1"/>
  <c r="I41" i="8"/>
  <c r="G41" i="8"/>
  <c r="P40" i="8"/>
  <c r="I40" i="8"/>
  <c r="G40" i="8"/>
  <c r="P39" i="8"/>
  <c r="R39" i="8" s="1"/>
  <c r="I39" i="8"/>
  <c r="G39" i="8"/>
  <c r="P36" i="8"/>
  <c r="R36" i="8" s="1"/>
  <c r="T36" i="8" s="1"/>
  <c r="I36" i="8"/>
  <c r="G36" i="8"/>
  <c r="P35" i="8"/>
  <c r="R35" i="8" s="1"/>
  <c r="T35" i="8" s="1"/>
  <c r="I35" i="8"/>
  <c r="G35" i="8"/>
  <c r="P34" i="8"/>
  <c r="I34" i="8"/>
  <c r="G34" i="8"/>
  <c r="P33" i="8"/>
  <c r="S33" i="8" s="1"/>
  <c r="J33" i="8" s="1"/>
  <c r="K33" i="8" s="1"/>
  <c r="I33" i="8"/>
  <c r="G33" i="8"/>
  <c r="T30" i="8"/>
  <c r="P30" i="8"/>
  <c r="R30" i="8" s="1"/>
  <c r="J30" i="8"/>
  <c r="K30" i="8" s="1"/>
  <c r="I30" i="8"/>
  <c r="G30" i="8"/>
  <c r="P29" i="8"/>
  <c r="R29" i="8" s="1"/>
  <c r="I29" i="8"/>
  <c r="G29" i="8"/>
  <c r="P28" i="8"/>
  <c r="S28" i="8" s="1"/>
  <c r="T28" i="8" s="1"/>
  <c r="I28" i="8"/>
  <c r="G28" i="8"/>
  <c r="T27" i="8"/>
  <c r="P27" i="8"/>
  <c r="R27" i="8" s="1"/>
  <c r="J27" i="8"/>
  <c r="K27" i="8" s="1"/>
  <c r="I27" i="8"/>
  <c r="G27" i="8"/>
  <c r="S25" i="8"/>
  <c r="T25" i="8" s="1"/>
  <c r="P25" i="8"/>
  <c r="R25" i="8" s="1"/>
  <c r="I25" i="8"/>
  <c r="G25" i="8"/>
  <c r="P24" i="8"/>
  <c r="R24" i="8" s="1"/>
  <c r="I24" i="8"/>
  <c r="G24" i="8"/>
  <c r="P23" i="8"/>
  <c r="R23" i="8" s="1"/>
  <c r="J23" i="8"/>
  <c r="K23" i="8" s="1"/>
  <c r="I23" i="8"/>
  <c r="G23" i="8"/>
  <c r="T22" i="8"/>
  <c r="P22" i="8"/>
  <c r="R22" i="8" s="1"/>
  <c r="J22" i="8"/>
  <c r="K22" i="8" s="1"/>
  <c r="I22" i="8"/>
  <c r="G22" i="8"/>
  <c r="P21" i="8"/>
  <c r="R21" i="8" s="1"/>
  <c r="J21" i="8"/>
  <c r="K21" i="8" s="1"/>
  <c r="I21" i="8"/>
  <c r="G21" i="8"/>
  <c r="P20" i="8"/>
  <c r="R20" i="8" s="1"/>
  <c r="J20" i="8"/>
  <c r="K20" i="8" s="1"/>
  <c r="I20" i="8"/>
  <c r="G20" i="8"/>
  <c r="P19" i="8"/>
  <c r="I19" i="8"/>
  <c r="G19" i="8"/>
  <c r="Q18" i="8"/>
  <c r="P18" i="8"/>
  <c r="S18" i="8" s="1"/>
  <c r="I18" i="8"/>
  <c r="G18" i="8"/>
  <c r="T17" i="8"/>
  <c r="P17" i="8"/>
  <c r="R17" i="8" s="1"/>
  <c r="J17" i="8"/>
  <c r="K17" i="8" s="1"/>
  <c r="I17" i="8"/>
  <c r="G17" i="8"/>
  <c r="T16" i="8"/>
  <c r="P16" i="8"/>
  <c r="R16" i="8" s="1"/>
  <c r="J16" i="8"/>
  <c r="K16" i="8" s="1"/>
  <c r="I16" i="8"/>
  <c r="G16" i="8"/>
  <c r="T15" i="8"/>
  <c r="P15" i="8"/>
  <c r="R15" i="8" s="1"/>
  <c r="J15" i="8"/>
  <c r="K15" i="8" s="1"/>
  <c r="I15" i="8"/>
  <c r="G15" i="8"/>
  <c r="T14" i="8"/>
  <c r="P14" i="8"/>
  <c r="R14" i="8" s="1"/>
  <c r="J14" i="8"/>
  <c r="K14" i="8" s="1"/>
  <c r="I14" i="8"/>
  <c r="G14" i="8"/>
  <c r="P13" i="8"/>
  <c r="S13" i="8" s="1"/>
  <c r="I13" i="8"/>
  <c r="G13" i="8"/>
  <c r="P12" i="8"/>
  <c r="I12" i="8"/>
  <c r="G12" i="8"/>
  <c r="U198" i="7"/>
  <c r="M198" i="7"/>
  <c r="M200" i="7" s="1"/>
  <c r="U198" i="2"/>
  <c r="L198" i="2"/>
  <c r="I198" i="2"/>
  <c r="M196" i="2"/>
  <c r="N196" i="2"/>
  <c r="O196" i="2"/>
  <c r="P196" i="2"/>
  <c r="R196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7" i="2"/>
  <c r="I28" i="2"/>
  <c r="I29" i="2"/>
  <c r="I30" i="2"/>
  <c r="I33" i="2"/>
  <c r="I34" i="2"/>
  <c r="I35" i="2"/>
  <c r="I36" i="2"/>
  <c r="I39" i="2"/>
  <c r="I40" i="2"/>
  <c r="I41" i="2"/>
  <c r="I42" i="2"/>
  <c r="I45" i="2"/>
  <c r="I46" i="2"/>
  <c r="I47" i="2"/>
  <c r="I48" i="2"/>
  <c r="I51" i="2"/>
  <c r="I52" i="2"/>
  <c r="I53" i="2"/>
  <c r="I54" i="2"/>
  <c r="I55" i="2"/>
  <c r="I56" i="2"/>
  <c r="I57" i="2"/>
  <c r="I59" i="2"/>
  <c r="I60" i="2"/>
  <c r="I61" i="2"/>
  <c r="I64" i="2"/>
  <c r="I65" i="2"/>
  <c r="I66" i="2"/>
  <c r="I67" i="2"/>
  <c r="I68" i="2"/>
  <c r="I69" i="2"/>
  <c r="I70" i="2"/>
  <c r="I72" i="2"/>
  <c r="I73" i="2"/>
  <c r="I74" i="2"/>
  <c r="I75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5" i="2"/>
  <c r="I96" i="2"/>
  <c r="I97" i="2"/>
  <c r="I98" i="2"/>
  <c r="I101" i="2"/>
  <c r="I102" i="2"/>
  <c r="I103" i="2"/>
  <c r="I104" i="2"/>
  <c r="I105" i="2"/>
  <c r="I106" i="2"/>
  <c r="I107" i="2"/>
  <c r="I109" i="2"/>
  <c r="I110" i="2"/>
  <c r="I111" i="2"/>
  <c r="I114" i="2"/>
  <c r="I115" i="2"/>
  <c r="I116" i="2"/>
  <c r="I117" i="2"/>
  <c r="I118" i="2"/>
  <c r="I119" i="2"/>
  <c r="I120" i="2"/>
  <c r="I122" i="2"/>
  <c r="I123" i="2"/>
  <c r="I124" i="2"/>
  <c r="I125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5" i="2"/>
  <c r="I146" i="2"/>
  <c r="I147" i="2"/>
  <c r="I148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8" i="2"/>
  <c r="I169" i="2"/>
  <c r="I170" i="2"/>
  <c r="I171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1" i="2"/>
  <c r="I192" i="2"/>
  <c r="I193" i="2"/>
  <c r="I194" i="2"/>
  <c r="I12" i="2"/>
  <c r="S19" i="7"/>
  <c r="S20" i="7"/>
  <c r="S21" i="7"/>
  <c r="S22" i="7"/>
  <c r="S23" i="7"/>
  <c r="S56" i="7"/>
  <c r="S57" i="7"/>
  <c r="S69" i="7"/>
  <c r="S70" i="7"/>
  <c r="S84" i="7"/>
  <c r="S85" i="7"/>
  <c r="S87" i="7"/>
  <c r="S88" i="7"/>
  <c r="S89" i="7"/>
  <c r="S91" i="7"/>
  <c r="S92" i="7"/>
  <c r="S106" i="7"/>
  <c r="S107" i="7"/>
  <c r="S119" i="7"/>
  <c r="S120" i="7"/>
  <c r="S121" i="7"/>
  <c r="S134" i="7"/>
  <c r="S135" i="7"/>
  <c r="S137" i="7"/>
  <c r="S138" i="7"/>
  <c r="S139" i="7"/>
  <c r="S141" i="7"/>
  <c r="S142" i="7"/>
  <c r="S144" i="7"/>
  <c r="S157" i="7"/>
  <c r="S158" i="7"/>
  <c r="S160" i="7"/>
  <c r="S161" i="7"/>
  <c r="S162" i="7"/>
  <c r="S164" i="7"/>
  <c r="S165" i="7"/>
  <c r="S180" i="7"/>
  <c r="S181" i="7"/>
  <c r="S183" i="7"/>
  <c r="S184" i="7"/>
  <c r="S185" i="7"/>
  <c r="S187" i="7"/>
  <c r="S188" i="7"/>
  <c r="I76" i="8" l="1"/>
  <c r="I49" i="8"/>
  <c r="S24" i="8"/>
  <c r="T24" i="8" s="1"/>
  <c r="G49" i="8"/>
  <c r="I31" i="8"/>
  <c r="G99" i="8"/>
  <c r="J25" i="8"/>
  <c r="K25" i="8" s="1"/>
  <c r="I195" i="8"/>
  <c r="I112" i="8"/>
  <c r="G126" i="8"/>
  <c r="S36" i="8"/>
  <c r="J36" i="8" s="1"/>
  <c r="K36" i="8" s="1"/>
  <c r="G172" i="8"/>
  <c r="R33" i="8"/>
  <c r="R42" i="8"/>
  <c r="T42" i="8" s="1"/>
  <c r="I37" i="8"/>
  <c r="G43" i="8"/>
  <c r="I99" i="8"/>
  <c r="I43" i="8"/>
  <c r="J24" i="8"/>
  <c r="K24" i="8" s="1"/>
  <c r="I126" i="8"/>
  <c r="I62" i="8"/>
  <c r="S29" i="8"/>
  <c r="J29" i="8" s="1"/>
  <c r="K29" i="8" s="1"/>
  <c r="G62" i="8"/>
  <c r="G195" i="8"/>
  <c r="S47" i="8"/>
  <c r="J47" i="8" s="1"/>
  <c r="K47" i="8" s="1"/>
  <c r="G31" i="8"/>
  <c r="I172" i="8"/>
  <c r="R19" i="8"/>
  <c r="S19" i="8"/>
  <c r="K195" i="8"/>
  <c r="K76" i="8"/>
  <c r="R12" i="8"/>
  <c r="S12" i="8"/>
  <c r="J12" i="8" s="1"/>
  <c r="K12" i="8" s="1"/>
  <c r="G37" i="8"/>
  <c r="K112" i="8"/>
  <c r="K172" i="8"/>
  <c r="R112" i="8"/>
  <c r="T101" i="8"/>
  <c r="K126" i="8"/>
  <c r="R172" i="8"/>
  <c r="T13" i="8"/>
  <c r="J13" i="8"/>
  <c r="K13" i="8" s="1"/>
  <c r="R62" i="8"/>
  <c r="T51" i="8"/>
  <c r="R126" i="8"/>
  <c r="T114" i="8"/>
  <c r="T29" i="8"/>
  <c r="T18" i="8"/>
  <c r="J18" i="8"/>
  <c r="K18" i="8" s="1"/>
  <c r="T39" i="8"/>
  <c r="K62" i="8"/>
  <c r="R76" i="8"/>
  <c r="J28" i="8"/>
  <c r="K28" i="8" s="1"/>
  <c r="R45" i="8"/>
  <c r="K149" i="8"/>
  <c r="G112" i="8"/>
  <c r="K99" i="8"/>
  <c r="G149" i="8"/>
  <c r="R13" i="8"/>
  <c r="R18" i="8"/>
  <c r="T33" i="8"/>
  <c r="S35" i="8"/>
  <c r="J35" i="8" s="1"/>
  <c r="K35" i="8" s="1"/>
  <c r="R99" i="8"/>
  <c r="I149" i="8"/>
  <c r="R40" i="8"/>
  <c r="T40" i="8" s="1"/>
  <c r="S40" i="8"/>
  <c r="J40" i="8" s="1"/>
  <c r="K40" i="8" s="1"/>
  <c r="R46" i="8"/>
  <c r="T46" i="8" s="1"/>
  <c r="S46" i="8"/>
  <c r="J46" i="8" s="1"/>
  <c r="K46" i="8" s="1"/>
  <c r="S39" i="8"/>
  <c r="J39" i="8" s="1"/>
  <c r="K39" i="8" s="1"/>
  <c r="K43" i="8" s="1"/>
  <c r="R41" i="8"/>
  <c r="T41" i="8" s="1"/>
  <c r="S48" i="8"/>
  <c r="J48" i="8" s="1"/>
  <c r="K48" i="8" s="1"/>
  <c r="K49" i="8" s="1"/>
  <c r="R149" i="8"/>
  <c r="R195" i="8"/>
  <c r="R34" i="8"/>
  <c r="T34" i="8" s="1"/>
  <c r="S34" i="8"/>
  <c r="J34" i="8" s="1"/>
  <c r="K34" i="8" s="1"/>
  <c r="R28" i="8"/>
  <c r="I43" i="2"/>
  <c r="I31" i="2"/>
  <c r="I195" i="2"/>
  <c r="I112" i="2"/>
  <c r="I149" i="2"/>
  <c r="I49" i="2"/>
  <c r="I172" i="2"/>
  <c r="I99" i="2"/>
  <c r="I76" i="2"/>
  <c r="I126" i="2"/>
  <c r="I62" i="2"/>
  <c r="I37" i="2"/>
  <c r="I196" i="8" l="1"/>
  <c r="I200" i="8" s="1"/>
  <c r="K37" i="8"/>
  <c r="K196" i="8" s="1"/>
  <c r="K200" i="8" s="1"/>
  <c r="G196" i="8"/>
  <c r="G200" i="8" s="1"/>
  <c r="R37" i="8"/>
  <c r="J19" i="8"/>
  <c r="K19" i="8" s="1"/>
  <c r="T19" i="8"/>
  <c r="T45" i="8"/>
  <c r="R49" i="8"/>
  <c r="K31" i="8"/>
  <c r="R43" i="8"/>
  <c r="T12" i="8"/>
  <c r="R31" i="8"/>
  <c r="I196" i="2"/>
  <c r="I200" i="2" s="1"/>
  <c r="T196" i="8" l="1"/>
  <c r="T200" i="8" s="1"/>
  <c r="R196" i="8"/>
  <c r="K194" i="7"/>
  <c r="K193" i="7"/>
  <c r="K192" i="7"/>
  <c r="K191" i="7"/>
  <c r="K189" i="7"/>
  <c r="K188" i="7"/>
  <c r="K187" i="7"/>
  <c r="K186" i="7"/>
  <c r="K185" i="7"/>
  <c r="K184" i="7"/>
  <c r="K183" i="7"/>
  <c r="K182" i="7"/>
  <c r="K181" i="7"/>
  <c r="K180" i="7"/>
  <c r="K179" i="7"/>
  <c r="K178" i="7"/>
  <c r="K177" i="7"/>
  <c r="K176" i="7"/>
  <c r="K175" i="7"/>
  <c r="K174" i="7"/>
  <c r="K171" i="7"/>
  <c r="K170" i="7"/>
  <c r="K169" i="7"/>
  <c r="K168" i="7"/>
  <c r="K166" i="7"/>
  <c r="K165" i="7"/>
  <c r="K164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48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5" i="7"/>
  <c r="K124" i="7"/>
  <c r="K123" i="7"/>
  <c r="K122" i="7"/>
  <c r="K121" i="7"/>
  <c r="K120" i="7"/>
  <c r="K119" i="7"/>
  <c r="K118" i="7"/>
  <c r="K117" i="7"/>
  <c r="K116" i="7"/>
  <c r="K115" i="7"/>
  <c r="K114" i="7"/>
  <c r="K111" i="7"/>
  <c r="K110" i="7"/>
  <c r="K109" i="7"/>
  <c r="K107" i="7"/>
  <c r="K106" i="7"/>
  <c r="K105" i="7"/>
  <c r="K104" i="7"/>
  <c r="K103" i="7"/>
  <c r="K102" i="7"/>
  <c r="K101" i="7"/>
  <c r="K112" i="7" s="1"/>
  <c r="K98" i="7"/>
  <c r="K97" i="7"/>
  <c r="K96" i="7"/>
  <c r="K95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5" i="7"/>
  <c r="K74" i="7"/>
  <c r="K73" i="7"/>
  <c r="K72" i="7"/>
  <c r="K70" i="7"/>
  <c r="K69" i="7"/>
  <c r="K68" i="7"/>
  <c r="K67" i="7"/>
  <c r="K66" i="7"/>
  <c r="K65" i="7"/>
  <c r="K64" i="7"/>
  <c r="K61" i="7"/>
  <c r="K60" i="7"/>
  <c r="K59" i="7"/>
  <c r="K57" i="7"/>
  <c r="K56" i="7"/>
  <c r="K55" i="7"/>
  <c r="K54" i="7"/>
  <c r="K53" i="7"/>
  <c r="K52" i="7"/>
  <c r="K51" i="7"/>
  <c r="K48" i="7"/>
  <c r="K47" i="7"/>
  <c r="K46" i="7"/>
  <c r="K45" i="7"/>
  <c r="K49" i="7" s="1"/>
  <c r="K42" i="7"/>
  <c r="K41" i="7"/>
  <c r="K40" i="7"/>
  <c r="K39" i="7"/>
  <c r="K36" i="7"/>
  <c r="K35" i="7"/>
  <c r="K34" i="7"/>
  <c r="K33" i="7"/>
  <c r="K30" i="7"/>
  <c r="K29" i="7"/>
  <c r="K28" i="7"/>
  <c r="K27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G194" i="7"/>
  <c r="G193" i="7"/>
  <c r="G192" i="7"/>
  <c r="G191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1" i="7"/>
  <c r="G170" i="7"/>
  <c r="G169" i="7"/>
  <c r="G168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48" i="7"/>
  <c r="G147" i="7"/>
  <c r="G146" i="7"/>
  <c r="G145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1" i="7"/>
  <c r="G110" i="7"/>
  <c r="G109" i="7"/>
  <c r="G107" i="7"/>
  <c r="G106" i="7"/>
  <c r="G105" i="7"/>
  <c r="G104" i="7"/>
  <c r="G103" i="7"/>
  <c r="G102" i="7"/>
  <c r="G101" i="7"/>
  <c r="G98" i="7"/>
  <c r="G97" i="7"/>
  <c r="G96" i="7"/>
  <c r="G95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5" i="7"/>
  <c r="G74" i="7"/>
  <c r="G73" i="7"/>
  <c r="G72" i="7"/>
  <c r="G70" i="7"/>
  <c r="G69" i="7"/>
  <c r="G68" i="7"/>
  <c r="G67" i="7"/>
  <c r="G66" i="7"/>
  <c r="G65" i="7"/>
  <c r="G64" i="7"/>
  <c r="G61" i="7"/>
  <c r="G60" i="7"/>
  <c r="G59" i="7"/>
  <c r="G57" i="7"/>
  <c r="G56" i="7"/>
  <c r="G55" i="7"/>
  <c r="G54" i="7"/>
  <c r="G53" i="7"/>
  <c r="G52" i="7"/>
  <c r="G51" i="7"/>
  <c r="G48" i="7"/>
  <c r="G47" i="7"/>
  <c r="G46" i="7"/>
  <c r="G45" i="7"/>
  <c r="G42" i="7"/>
  <c r="G41" i="7"/>
  <c r="G40" i="7"/>
  <c r="G39" i="7"/>
  <c r="G36" i="7"/>
  <c r="G35" i="7"/>
  <c r="G34" i="7"/>
  <c r="G33" i="7"/>
  <c r="G30" i="7"/>
  <c r="G29" i="7"/>
  <c r="G28" i="7"/>
  <c r="G27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K12" i="7"/>
  <c r="U80" i="7"/>
  <c r="U81" i="7"/>
  <c r="U82" i="7"/>
  <c r="U96" i="7"/>
  <c r="U97" i="7"/>
  <c r="U98" i="7"/>
  <c r="U14" i="7"/>
  <c r="U16" i="7"/>
  <c r="U22" i="7"/>
  <c r="U27" i="7"/>
  <c r="R194" i="7"/>
  <c r="L194" i="7"/>
  <c r="M194" i="7" s="1"/>
  <c r="H194" i="7"/>
  <c r="R193" i="7"/>
  <c r="L193" i="7"/>
  <c r="H193" i="7"/>
  <c r="R192" i="7"/>
  <c r="L192" i="7"/>
  <c r="H192" i="7"/>
  <c r="R191" i="7"/>
  <c r="L191" i="7"/>
  <c r="H191" i="7"/>
  <c r="R189" i="7"/>
  <c r="L189" i="7"/>
  <c r="H189" i="7"/>
  <c r="U188" i="7"/>
  <c r="H188" i="7"/>
  <c r="U187" i="7"/>
  <c r="H187" i="7"/>
  <c r="R186" i="7"/>
  <c r="L186" i="7"/>
  <c r="H186" i="7"/>
  <c r="H185" i="7"/>
  <c r="H184" i="7"/>
  <c r="H183" i="7"/>
  <c r="R182" i="7"/>
  <c r="S182" i="7" s="1"/>
  <c r="L182" i="7"/>
  <c r="H182" i="7"/>
  <c r="H181" i="7"/>
  <c r="H180" i="7"/>
  <c r="R179" i="7"/>
  <c r="S179" i="7" s="1"/>
  <c r="L179" i="7"/>
  <c r="H179" i="7"/>
  <c r="R178" i="7"/>
  <c r="L178" i="7"/>
  <c r="M178" i="7" s="1"/>
  <c r="H178" i="7"/>
  <c r="R177" i="7"/>
  <c r="L177" i="7"/>
  <c r="M177" i="7" s="1"/>
  <c r="H177" i="7"/>
  <c r="R176" i="7"/>
  <c r="L176" i="7"/>
  <c r="H176" i="7"/>
  <c r="R175" i="7"/>
  <c r="L175" i="7"/>
  <c r="M175" i="7" s="1"/>
  <c r="H175" i="7"/>
  <c r="R174" i="7"/>
  <c r="L174" i="7"/>
  <c r="H174" i="7"/>
  <c r="H173" i="7"/>
  <c r="H172" i="7"/>
  <c r="R171" i="7"/>
  <c r="L171" i="7"/>
  <c r="M171" i="7" s="1"/>
  <c r="H171" i="7"/>
  <c r="R170" i="7"/>
  <c r="L170" i="7"/>
  <c r="H170" i="7"/>
  <c r="R169" i="7"/>
  <c r="L169" i="7"/>
  <c r="H169" i="7"/>
  <c r="R168" i="7"/>
  <c r="L168" i="7"/>
  <c r="H168" i="7"/>
  <c r="H167" i="7"/>
  <c r="R166" i="7"/>
  <c r="L166" i="7"/>
  <c r="H166" i="7"/>
  <c r="U165" i="7"/>
  <c r="H165" i="7"/>
  <c r="U164" i="7"/>
  <c r="H164" i="7"/>
  <c r="R163" i="7"/>
  <c r="L163" i="7"/>
  <c r="H163" i="7"/>
  <c r="H162" i="7"/>
  <c r="H161" i="7"/>
  <c r="H160" i="7"/>
  <c r="R159" i="7"/>
  <c r="S159" i="7" s="1"/>
  <c r="L159" i="7"/>
  <c r="H159" i="7"/>
  <c r="H158" i="7"/>
  <c r="H157" i="7"/>
  <c r="R156" i="7"/>
  <c r="S156" i="7" s="1"/>
  <c r="L156" i="7"/>
  <c r="H156" i="7"/>
  <c r="R155" i="7"/>
  <c r="L155" i="7"/>
  <c r="M155" i="7" s="1"/>
  <c r="H155" i="7"/>
  <c r="R154" i="7"/>
  <c r="L154" i="7"/>
  <c r="H154" i="7"/>
  <c r="R153" i="7"/>
  <c r="L153" i="7"/>
  <c r="H153" i="7"/>
  <c r="R152" i="7"/>
  <c r="L152" i="7"/>
  <c r="H152" i="7"/>
  <c r="R151" i="7"/>
  <c r="L151" i="7"/>
  <c r="H151" i="7"/>
  <c r="H150" i="7"/>
  <c r="H149" i="7"/>
  <c r="R148" i="7"/>
  <c r="L148" i="7"/>
  <c r="H148" i="7"/>
  <c r="R147" i="7"/>
  <c r="S147" i="7" s="1"/>
  <c r="L147" i="7"/>
  <c r="H147" i="7"/>
  <c r="R146" i="7"/>
  <c r="L146" i="7"/>
  <c r="H146" i="7"/>
  <c r="R145" i="7"/>
  <c r="L145" i="7"/>
  <c r="M145" i="7" s="1"/>
  <c r="H145" i="7"/>
  <c r="H144" i="7"/>
  <c r="R143" i="7"/>
  <c r="L143" i="7"/>
  <c r="H143" i="7"/>
  <c r="U142" i="7"/>
  <c r="H142" i="7"/>
  <c r="U141" i="7"/>
  <c r="H141" i="7"/>
  <c r="R140" i="7"/>
  <c r="L140" i="7"/>
  <c r="H140" i="7"/>
  <c r="H139" i="7"/>
  <c r="H138" i="7"/>
  <c r="H137" i="7"/>
  <c r="R136" i="7"/>
  <c r="S136" i="7" s="1"/>
  <c r="L136" i="7"/>
  <c r="H136" i="7"/>
  <c r="H135" i="7"/>
  <c r="H134" i="7"/>
  <c r="R133" i="7"/>
  <c r="S133" i="7" s="1"/>
  <c r="L133" i="7"/>
  <c r="H133" i="7"/>
  <c r="R132" i="7"/>
  <c r="L132" i="7"/>
  <c r="M132" i="7" s="1"/>
  <c r="H132" i="7"/>
  <c r="R131" i="7"/>
  <c r="L131" i="7"/>
  <c r="H131" i="7"/>
  <c r="R130" i="7"/>
  <c r="L130" i="7"/>
  <c r="H130" i="7"/>
  <c r="R129" i="7"/>
  <c r="L129" i="7"/>
  <c r="M129" i="7" s="1"/>
  <c r="H129" i="7"/>
  <c r="R128" i="7"/>
  <c r="L128" i="7"/>
  <c r="H128" i="7"/>
  <c r="H127" i="7"/>
  <c r="H126" i="7"/>
  <c r="R125" i="7"/>
  <c r="L125" i="7"/>
  <c r="H125" i="7"/>
  <c r="R124" i="7"/>
  <c r="L124" i="7"/>
  <c r="H124" i="7"/>
  <c r="R123" i="7"/>
  <c r="L123" i="7"/>
  <c r="H123" i="7"/>
  <c r="R122" i="7"/>
  <c r="L122" i="7"/>
  <c r="H122" i="7"/>
  <c r="H121" i="7"/>
  <c r="U120" i="7"/>
  <c r="H120" i="7"/>
  <c r="U119" i="7"/>
  <c r="H119" i="7"/>
  <c r="R118" i="7"/>
  <c r="L118" i="7"/>
  <c r="H118" i="7"/>
  <c r="R117" i="7"/>
  <c r="L117" i="7"/>
  <c r="H117" i="7"/>
  <c r="R116" i="7"/>
  <c r="L116" i="7"/>
  <c r="H116" i="7"/>
  <c r="R115" i="7"/>
  <c r="L115" i="7"/>
  <c r="H115" i="7"/>
  <c r="R114" i="7"/>
  <c r="L114" i="7"/>
  <c r="H114" i="7"/>
  <c r="H113" i="7"/>
  <c r="H112" i="7"/>
  <c r="R111" i="7"/>
  <c r="L111" i="7"/>
  <c r="H111" i="7"/>
  <c r="R110" i="7"/>
  <c r="L110" i="7"/>
  <c r="H110" i="7"/>
  <c r="R109" i="7"/>
  <c r="L109" i="7"/>
  <c r="H109" i="7"/>
  <c r="U107" i="7"/>
  <c r="H107" i="7"/>
  <c r="U106" i="7"/>
  <c r="H106" i="7"/>
  <c r="R105" i="7"/>
  <c r="L105" i="7"/>
  <c r="H105" i="7"/>
  <c r="R104" i="7"/>
  <c r="L104" i="7"/>
  <c r="H104" i="7"/>
  <c r="R103" i="7"/>
  <c r="L103" i="7"/>
  <c r="M103" i="7" s="1"/>
  <c r="H103" i="7"/>
  <c r="R102" i="7"/>
  <c r="L102" i="7"/>
  <c r="H102" i="7"/>
  <c r="R101" i="7"/>
  <c r="L101" i="7"/>
  <c r="H101" i="7"/>
  <c r="H100" i="7"/>
  <c r="H99" i="7"/>
  <c r="R98" i="7"/>
  <c r="S98" i="7" s="1"/>
  <c r="L98" i="7"/>
  <c r="M98" i="7" s="1"/>
  <c r="H98" i="7"/>
  <c r="R97" i="7"/>
  <c r="S97" i="7" s="1"/>
  <c r="L97" i="7"/>
  <c r="H97" i="7"/>
  <c r="R96" i="7"/>
  <c r="S96" i="7" s="1"/>
  <c r="L96" i="7"/>
  <c r="H96" i="7"/>
  <c r="R95" i="7"/>
  <c r="S95" i="7" s="1"/>
  <c r="L95" i="7"/>
  <c r="M95" i="7" s="1"/>
  <c r="H95" i="7"/>
  <c r="R93" i="7"/>
  <c r="S93" i="7" s="1"/>
  <c r="L93" i="7"/>
  <c r="H93" i="7"/>
  <c r="U92" i="7"/>
  <c r="H92" i="7"/>
  <c r="U91" i="7"/>
  <c r="H91" i="7"/>
  <c r="R90" i="7"/>
  <c r="S90" i="7" s="1"/>
  <c r="L90" i="7"/>
  <c r="H90" i="7"/>
  <c r="H89" i="7"/>
  <c r="H88" i="7"/>
  <c r="H87" i="7"/>
  <c r="R86" i="7"/>
  <c r="S86" i="7" s="1"/>
  <c r="L86" i="7"/>
  <c r="M86" i="7" s="1"/>
  <c r="H86" i="7"/>
  <c r="H85" i="7"/>
  <c r="H84" i="7"/>
  <c r="R83" i="7"/>
  <c r="S83" i="7" s="1"/>
  <c r="L83" i="7"/>
  <c r="H83" i="7"/>
  <c r="R82" i="7"/>
  <c r="S82" i="7" s="1"/>
  <c r="L82" i="7"/>
  <c r="M82" i="7" s="1"/>
  <c r="H82" i="7"/>
  <c r="R81" i="7"/>
  <c r="S81" i="7" s="1"/>
  <c r="L81" i="7"/>
  <c r="M81" i="7" s="1"/>
  <c r="H81" i="7"/>
  <c r="R80" i="7"/>
  <c r="S80" i="7" s="1"/>
  <c r="L80" i="7"/>
  <c r="H80" i="7"/>
  <c r="U79" i="7"/>
  <c r="R79" i="7"/>
  <c r="S79" i="7" s="1"/>
  <c r="L79" i="7"/>
  <c r="M79" i="7" s="1"/>
  <c r="H79" i="7"/>
  <c r="R78" i="7"/>
  <c r="L78" i="7"/>
  <c r="H78" i="7"/>
  <c r="H77" i="7"/>
  <c r="H76" i="7"/>
  <c r="R75" i="7"/>
  <c r="L75" i="7"/>
  <c r="H75" i="7"/>
  <c r="R74" i="7"/>
  <c r="L74" i="7"/>
  <c r="H74" i="7"/>
  <c r="R73" i="7"/>
  <c r="L73" i="7"/>
  <c r="H73" i="7"/>
  <c r="R72" i="7"/>
  <c r="L72" i="7"/>
  <c r="H72" i="7"/>
  <c r="U70" i="7"/>
  <c r="H70" i="7"/>
  <c r="U69" i="7"/>
  <c r="H69" i="7"/>
  <c r="R68" i="7"/>
  <c r="L68" i="7"/>
  <c r="H68" i="7"/>
  <c r="R67" i="7"/>
  <c r="L67" i="7"/>
  <c r="H67" i="7"/>
  <c r="R66" i="7"/>
  <c r="L66" i="7"/>
  <c r="H66" i="7"/>
  <c r="R65" i="7"/>
  <c r="L65" i="7"/>
  <c r="H65" i="7"/>
  <c r="R64" i="7"/>
  <c r="L64" i="7"/>
  <c r="H64" i="7"/>
  <c r="H63" i="7"/>
  <c r="H62" i="7"/>
  <c r="R61" i="7"/>
  <c r="L61" i="7"/>
  <c r="M61" i="7" s="1"/>
  <c r="H61" i="7"/>
  <c r="R60" i="7"/>
  <c r="L60" i="7"/>
  <c r="M60" i="7" s="1"/>
  <c r="H60" i="7"/>
  <c r="R59" i="7"/>
  <c r="L59" i="7"/>
  <c r="M59" i="7" s="1"/>
  <c r="H59" i="7"/>
  <c r="U57" i="7"/>
  <c r="H57" i="7"/>
  <c r="U56" i="7"/>
  <c r="H56" i="7"/>
  <c r="R55" i="7"/>
  <c r="L55" i="7"/>
  <c r="H55" i="7"/>
  <c r="R54" i="7"/>
  <c r="L54" i="7"/>
  <c r="H54" i="7"/>
  <c r="R53" i="7"/>
  <c r="L53" i="7"/>
  <c r="M53" i="7" s="1"/>
  <c r="H53" i="7"/>
  <c r="R52" i="7"/>
  <c r="L52" i="7"/>
  <c r="H52" i="7"/>
  <c r="R51" i="7"/>
  <c r="L51" i="7"/>
  <c r="H51" i="7"/>
  <c r="H50" i="7"/>
  <c r="H49" i="7"/>
  <c r="R48" i="7"/>
  <c r="H48" i="7"/>
  <c r="R47" i="7"/>
  <c r="H47" i="7"/>
  <c r="R46" i="7"/>
  <c r="H46" i="7"/>
  <c r="R45" i="7"/>
  <c r="R49" i="7" s="1"/>
  <c r="H45" i="7"/>
  <c r="H44" i="7"/>
  <c r="H43" i="7"/>
  <c r="R42" i="7"/>
  <c r="H42" i="7"/>
  <c r="R41" i="7"/>
  <c r="H41" i="7"/>
  <c r="R40" i="7"/>
  <c r="H40" i="7"/>
  <c r="R39" i="7"/>
  <c r="H39" i="7"/>
  <c r="H38" i="7"/>
  <c r="H37" i="7"/>
  <c r="R36" i="7"/>
  <c r="H36" i="7"/>
  <c r="R35" i="7"/>
  <c r="H35" i="7"/>
  <c r="R34" i="7"/>
  <c r="S34" i="7" s="1"/>
  <c r="H34" i="7"/>
  <c r="R33" i="7"/>
  <c r="H33" i="7"/>
  <c r="H32" i="7"/>
  <c r="H31" i="7"/>
  <c r="U30" i="7"/>
  <c r="R30" i="7"/>
  <c r="S30" i="7" s="1"/>
  <c r="L30" i="7"/>
  <c r="M30" i="7" s="1"/>
  <c r="H30" i="7"/>
  <c r="R29" i="7"/>
  <c r="S29" i="7" s="1"/>
  <c r="H29" i="7"/>
  <c r="R28" i="7"/>
  <c r="S28" i="7" s="1"/>
  <c r="H28" i="7"/>
  <c r="R27" i="7"/>
  <c r="S27" i="7" s="1"/>
  <c r="L27" i="7"/>
  <c r="H27" i="7"/>
  <c r="T25" i="7"/>
  <c r="L25" i="7" s="1"/>
  <c r="R25" i="7"/>
  <c r="S25" i="7" s="1"/>
  <c r="H25" i="7"/>
  <c r="R24" i="7"/>
  <c r="H24" i="7"/>
  <c r="H23" i="7"/>
  <c r="H22" i="7"/>
  <c r="H21" i="7"/>
  <c r="H20" i="7"/>
  <c r="U19" i="7"/>
  <c r="H19" i="7"/>
  <c r="R18" i="7"/>
  <c r="H18" i="7"/>
  <c r="U17" i="7"/>
  <c r="R17" i="7"/>
  <c r="S17" i="7" s="1"/>
  <c r="L17" i="7"/>
  <c r="H17" i="7"/>
  <c r="R16" i="7"/>
  <c r="S16" i="7" s="1"/>
  <c r="L16" i="7"/>
  <c r="H16" i="7"/>
  <c r="U15" i="7"/>
  <c r="R15" i="7"/>
  <c r="S15" i="7" s="1"/>
  <c r="L15" i="7"/>
  <c r="M15" i="7" s="1"/>
  <c r="H15" i="7"/>
  <c r="R14" i="7"/>
  <c r="S14" i="7" s="1"/>
  <c r="L14" i="7"/>
  <c r="H14" i="7"/>
  <c r="R13" i="7"/>
  <c r="H13" i="7"/>
  <c r="R12" i="7"/>
  <c r="H12" i="7"/>
  <c r="G203" i="4"/>
  <c r="K37" i="7" l="1"/>
  <c r="L62" i="7"/>
  <c r="S51" i="7"/>
  <c r="R62" i="7"/>
  <c r="S151" i="7"/>
  <c r="R172" i="7"/>
  <c r="L99" i="7"/>
  <c r="S39" i="7"/>
  <c r="R43" i="7"/>
  <c r="L195" i="7"/>
  <c r="R37" i="7"/>
  <c r="L76" i="7"/>
  <c r="S101" i="7"/>
  <c r="R112" i="7"/>
  <c r="S128" i="7"/>
  <c r="R149" i="7"/>
  <c r="M114" i="7"/>
  <c r="L126" i="7"/>
  <c r="R126" i="7"/>
  <c r="M151" i="7"/>
  <c r="L172" i="7"/>
  <c r="S78" i="7"/>
  <c r="S99" i="7" s="1"/>
  <c r="R99" i="7"/>
  <c r="S174" i="7"/>
  <c r="R195" i="7"/>
  <c r="L112" i="7"/>
  <c r="S64" i="7"/>
  <c r="R76" i="7"/>
  <c r="R31" i="7"/>
  <c r="M128" i="7"/>
  <c r="L149" i="7"/>
  <c r="S42" i="7"/>
  <c r="U42" i="7" s="1"/>
  <c r="S102" i="7"/>
  <c r="U102" i="7" s="1"/>
  <c r="S117" i="7"/>
  <c r="U117" i="7" s="1"/>
  <c r="S60" i="7"/>
  <c r="U60" i="7" s="1"/>
  <c r="S132" i="7"/>
  <c r="U132" i="7" s="1"/>
  <c r="S193" i="7"/>
  <c r="U193" i="7" s="1"/>
  <c r="T13" i="7"/>
  <c r="L13" i="7" s="1"/>
  <c r="M13" i="7" s="1"/>
  <c r="S13" i="7"/>
  <c r="T36" i="7"/>
  <c r="L36" i="7" s="1"/>
  <c r="S36" i="7"/>
  <c r="U36" i="7" s="1"/>
  <c r="S123" i="7"/>
  <c r="U123" i="7" s="1"/>
  <c r="S171" i="7"/>
  <c r="U171" i="7" s="1"/>
  <c r="S55" i="7"/>
  <c r="U55" i="7" s="1"/>
  <c r="S103" i="7"/>
  <c r="U103" i="7" s="1"/>
  <c r="S118" i="7"/>
  <c r="U118" i="7" s="1"/>
  <c r="S140" i="7"/>
  <c r="U140" i="7" s="1"/>
  <c r="T45" i="7"/>
  <c r="L45" i="7" s="1"/>
  <c r="S45" i="7"/>
  <c r="S61" i="7"/>
  <c r="U61" i="7" s="1"/>
  <c r="S72" i="7"/>
  <c r="U72" i="7" s="1"/>
  <c r="S129" i="7"/>
  <c r="U129" i="7" s="1"/>
  <c r="S155" i="7"/>
  <c r="U155" i="7" s="1"/>
  <c r="S177" i="7"/>
  <c r="U177" i="7" s="1"/>
  <c r="S189" i="7"/>
  <c r="U189" i="7" s="1"/>
  <c r="S124" i="7"/>
  <c r="U124" i="7" s="1"/>
  <c r="S146" i="7"/>
  <c r="U146" i="7" s="1"/>
  <c r="T18" i="7"/>
  <c r="L18" i="7" s="1"/>
  <c r="M18" i="7" s="1"/>
  <c r="S18" i="7"/>
  <c r="S52" i="7"/>
  <c r="U52" i="7" s="1"/>
  <c r="S67" i="7"/>
  <c r="U67" i="7" s="1"/>
  <c r="S104" i="7"/>
  <c r="U104" i="7" s="1"/>
  <c r="S115" i="7"/>
  <c r="U115" i="7" s="1"/>
  <c r="S163" i="7"/>
  <c r="U163" i="7" s="1"/>
  <c r="S130" i="7"/>
  <c r="U130" i="7" s="1"/>
  <c r="T33" i="7"/>
  <c r="L33" i="7" s="1"/>
  <c r="S33" i="7"/>
  <c r="S37" i="7" s="1"/>
  <c r="S47" i="7"/>
  <c r="U47" i="7" s="1"/>
  <c r="S125" i="7"/>
  <c r="U125" i="7" s="1"/>
  <c r="S53" i="7"/>
  <c r="U53" i="7" s="1"/>
  <c r="S68" i="7"/>
  <c r="U68" i="7" s="1"/>
  <c r="S105" i="7"/>
  <c r="U105" i="7" s="1"/>
  <c r="S116" i="7"/>
  <c r="U116" i="7" s="1"/>
  <c r="S186" i="7"/>
  <c r="U186" i="7" s="1"/>
  <c r="T12" i="7"/>
  <c r="L12" i="7" s="1"/>
  <c r="S12" i="7"/>
  <c r="T35" i="7"/>
  <c r="L35" i="7" s="1"/>
  <c r="M35" i="7" s="1"/>
  <c r="S35" i="7"/>
  <c r="U35" i="7" s="1"/>
  <c r="S54" i="7"/>
  <c r="U54" i="7" s="1"/>
  <c r="S154" i="7"/>
  <c r="U154" i="7" s="1"/>
  <c r="S176" i="7"/>
  <c r="U176" i="7" s="1"/>
  <c r="S114" i="7"/>
  <c r="S109" i="7"/>
  <c r="U109" i="7" s="1"/>
  <c r="S168" i="7"/>
  <c r="U168" i="7" s="1"/>
  <c r="S46" i="7"/>
  <c r="U46" i="7" s="1"/>
  <c r="S73" i="7"/>
  <c r="U73" i="7" s="1"/>
  <c r="S110" i="7"/>
  <c r="U110" i="7" s="1"/>
  <c r="S191" i="7"/>
  <c r="U191" i="7" s="1"/>
  <c r="S169" i="7"/>
  <c r="U169" i="7" s="1"/>
  <c r="T41" i="7"/>
  <c r="L41" i="7" s="1"/>
  <c r="M41" i="7" s="1"/>
  <c r="S41" i="7"/>
  <c r="U41" i="7" s="1"/>
  <c r="T48" i="7"/>
  <c r="L48" i="7" s="1"/>
  <c r="M48" i="7" s="1"/>
  <c r="S48" i="7"/>
  <c r="U48" i="7" s="1"/>
  <c r="S59" i="7"/>
  <c r="U59" i="7" s="1"/>
  <c r="S74" i="7"/>
  <c r="U74" i="7" s="1"/>
  <c r="S111" i="7"/>
  <c r="U111" i="7" s="1"/>
  <c r="S131" i="7"/>
  <c r="U131" i="7" s="1"/>
  <c r="S143" i="7"/>
  <c r="U143" i="7" s="1"/>
  <c r="S153" i="7"/>
  <c r="U153" i="7" s="1"/>
  <c r="S175" i="7"/>
  <c r="U175" i="7" s="1"/>
  <c r="S192" i="7"/>
  <c r="U192" i="7" s="1"/>
  <c r="S65" i="7"/>
  <c r="U65" i="7" s="1"/>
  <c r="S75" i="7"/>
  <c r="U75" i="7" s="1"/>
  <c r="S166" i="7"/>
  <c r="U166" i="7" s="1"/>
  <c r="T24" i="7"/>
  <c r="U24" i="7" s="1"/>
  <c r="S24" i="7"/>
  <c r="S145" i="7"/>
  <c r="U145" i="7" s="1"/>
  <c r="U66" i="7"/>
  <c r="S66" i="7"/>
  <c r="S194" i="7"/>
  <c r="U194" i="7" s="1"/>
  <c r="S152" i="7"/>
  <c r="U152" i="7" s="1"/>
  <c r="S178" i="7"/>
  <c r="U178" i="7" s="1"/>
  <c r="T40" i="7"/>
  <c r="L40" i="7" s="1"/>
  <c r="M40" i="7" s="1"/>
  <c r="S40" i="7"/>
  <c r="U40" i="7" s="1"/>
  <c r="S122" i="7"/>
  <c r="U122" i="7" s="1"/>
  <c r="S148" i="7"/>
  <c r="U148" i="7" s="1"/>
  <c r="S170" i="7"/>
  <c r="U170" i="7" s="1"/>
  <c r="K43" i="7"/>
  <c r="K126" i="7"/>
  <c r="K172" i="7"/>
  <c r="K195" i="7"/>
  <c r="K149" i="7"/>
  <c r="K99" i="7"/>
  <c r="K76" i="7"/>
  <c r="K62" i="7"/>
  <c r="K31" i="7"/>
  <c r="G76" i="7"/>
  <c r="G37" i="7"/>
  <c r="G62" i="7"/>
  <c r="G49" i="7"/>
  <c r="G112" i="7"/>
  <c r="G126" i="7"/>
  <c r="G43" i="7"/>
  <c r="G99" i="7"/>
  <c r="G149" i="7"/>
  <c r="G31" i="7"/>
  <c r="G195" i="7"/>
  <c r="G172" i="7"/>
  <c r="M54" i="7"/>
  <c r="M147" i="7"/>
  <c r="M73" i="7"/>
  <c r="M36" i="7"/>
  <c r="U95" i="7"/>
  <c r="M168" i="7"/>
  <c r="M25" i="7"/>
  <c r="M55" i="7"/>
  <c r="M14" i="7"/>
  <c r="M136" i="7"/>
  <c r="M27" i="7"/>
  <c r="M111" i="7"/>
  <c r="M191" i="7"/>
  <c r="M153" i="7"/>
  <c r="M176" i="7"/>
  <c r="M64" i="7"/>
  <c r="M122" i="7"/>
  <c r="M16" i="7"/>
  <c r="M67" i="7"/>
  <c r="M93" i="7"/>
  <c r="U25" i="7"/>
  <c r="M65" i="7"/>
  <c r="T39" i="7"/>
  <c r="L39" i="7" s="1"/>
  <c r="M130" i="7"/>
  <c r="M124" i="7"/>
  <c r="M51" i="7"/>
  <c r="M133" i="7"/>
  <c r="M179" i="7"/>
  <c r="M193" i="7"/>
  <c r="T42" i="7"/>
  <c r="L42" i="7" s="1"/>
  <c r="M42" i="7" s="1"/>
  <c r="T47" i="7"/>
  <c r="L47" i="7" s="1"/>
  <c r="M47" i="7" s="1"/>
  <c r="M68" i="7"/>
  <c r="M80" i="7"/>
  <c r="M148" i="7"/>
  <c r="M90" i="7"/>
  <c r="M101" i="7"/>
  <c r="M78" i="7"/>
  <c r="M182" i="7"/>
  <c r="M152" i="7"/>
  <c r="M17" i="7"/>
  <c r="M169" i="7"/>
  <c r="M118" i="7"/>
  <c r="M102" i="7"/>
  <c r="M110" i="7"/>
  <c r="M115" i="7"/>
  <c r="M189" i="7"/>
  <c r="M146" i="7"/>
  <c r="M166" i="7"/>
  <c r="M186" i="7"/>
  <c r="M192" i="7"/>
  <c r="M159" i="7"/>
  <c r="M156" i="7"/>
  <c r="M163" i="7"/>
  <c r="M154" i="7"/>
  <c r="M170" i="7"/>
  <c r="M140" i="7"/>
  <c r="M131" i="7"/>
  <c r="M143" i="7"/>
  <c r="M125" i="7"/>
  <c r="M123" i="7"/>
  <c r="M116" i="7"/>
  <c r="M117" i="7"/>
  <c r="M109" i="7"/>
  <c r="M105" i="7"/>
  <c r="M104" i="7"/>
  <c r="M96" i="7"/>
  <c r="M83" i="7"/>
  <c r="U90" i="7"/>
  <c r="M97" i="7"/>
  <c r="M66" i="7"/>
  <c r="M74" i="7"/>
  <c r="M72" i="7"/>
  <c r="M75" i="7"/>
  <c r="M52" i="7"/>
  <c r="U64" i="7"/>
  <c r="T29" i="7"/>
  <c r="T34" i="7"/>
  <c r="L34" i="7" s="1"/>
  <c r="M34" i="7" s="1"/>
  <c r="U39" i="7"/>
  <c r="T28" i="7"/>
  <c r="T46" i="7"/>
  <c r="L46" i="7" s="1"/>
  <c r="M46" i="7" s="1"/>
  <c r="M195" i="7" l="1"/>
  <c r="S149" i="7"/>
  <c r="M99" i="7"/>
  <c r="M62" i="7"/>
  <c r="S62" i="7"/>
  <c r="M112" i="7"/>
  <c r="M76" i="7"/>
  <c r="S49" i="7"/>
  <c r="L49" i="7"/>
  <c r="S112" i="7"/>
  <c r="U101" i="7"/>
  <c r="U45" i="7"/>
  <c r="U114" i="7"/>
  <c r="S126" i="7"/>
  <c r="S195" i="7"/>
  <c r="L37" i="7"/>
  <c r="M172" i="7"/>
  <c r="S43" i="7"/>
  <c r="M45" i="7"/>
  <c r="M49" i="7" s="1"/>
  <c r="M149" i="7"/>
  <c r="U33" i="7"/>
  <c r="U12" i="7"/>
  <c r="S31" i="7"/>
  <c r="U51" i="7"/>
  <c r="M33" i="7"/>
  <c r="M37" i="7" s="1"/>
  <c r="M12" i="7"/>
  <c r="M126" i="7"/>
  <c r="S172" i="7"/>
  <c r="S76" i="7"/>
  <c r="M39" i="7"/>
  <c r="M43" i="7" s="1"/>
  <c r="L43" i="7"/>
  <c r="U18" i="7"/>
  <c r="L24" i="7"/>
  <c r="M24" i="7" s="1"/>
  <c r="U13" i="7"/>
  <c r="K196" i="7"/>
  <c r="K200" i="7" s="1"/>
  <c r="G196" i="7"/>
  <c r="G200" i="7" s="1"/>
  <c r="U28" i="7"/>
  <c r="L28" i="7"/>
  <c r="M28" i="7" s="1"/>
  <c r="U34" i="7"/>
  <c r="L29" i="7"/>
  <c r="M29" i="7" s="1"/>
  <c r="U29" i="7"/>
  <c r="M31" i="7" l="1"/>
  <c r="S196" i="7"/>
  <c r="L31" i="7"/>
  <c r="L196" i="7" s="1"/>
  <c r="M196" i="7"/>
  <c r="U196" i="7"/>
  <c r="U200" i="7" s="1"/>
  <c r="P11" i="5"/>
  <c r="Q11" i="5"/>
  <c r="P12" i="5"/>
  <c r="Q12" i="5"/>
  <c r="P13" i="5"/>
  <c r="Q13" i="5"/>
  <c r="P14" i="5"/>
  <c r="Q14" i="5"/>
  <c r="P15" i="5"/>
  <c r="Q15" i="5"/>
  <c r="P16" i="5"/>
  <c r="Q16" i="5"/>
  <c r="P17" i="5"/>
  <c r="Q17" i="5"/>
  <c r="P18" i="5"/>
  <c r="Q18" i="5"/>
  <c r="P19" i="5"/>
  <c r="Q19" i="5"/>
  <c r="P20" i="5"/>
  <c r="Q20" i="5"/>
  <c r="P21" i="5"/>
  <c r="Q21" i="5"/>
  <c r="P22" i="5"/>
  <c r="Q22" i="5"/>
  <c r="P23" i="5"/>
  <c r="Q23" i="5"/>
  <c r="P24" i="5"/>
  <c r="Q24" i="5"/>
  <c r="P25" i="5"/>
  <c r="Q25" i="5"/>
  <c r="P26" i="5"/>
  <c r="Q26" i="5"/>
  <c r="P27" i="5"/>
  <c r="Q27" i="5"/>
  <c r="P28" i="5"/>
  <c r="Q28" i="5"/>
  <c r="P29" i="5"/>
  <c r="Q29" i="5"/>
  <c r="P30" i="5"/>
  <c r="Q30" i="5"/>
  <c r="P31" i="5"/>
  <c r="Q31" i="5"/>
  <c r="P32" i="5"/>
  <c r="Q32" i="5"/>
  <c r="P33" i="5"/>
  <c r="Q33" i="5"/>
  <c r="P34" i="5"/>
  <c r="Q34" i="5"/>
  <c r="P35" i="5"/>
  <c r="Q35" i="5"/>
  <c r="P36" i="5"/>
  <c r="Q36" i="5"/>
  <c r="P37" i="5"/>
  <c r="Q37" i="5"/>
  <c r="P38" i="5"/>
  <c r="Q38" i="5"/>
  <c r="P39" i="5"/>
  <c r="Q39" i="5"/>
  <c r="P40" i="5"/>
  <c r="Q40" i="5"/>
  <c r="P41" i="5"/>
  <c r="Q41" i="5"/>
  <c r="P42" i="5"/>
  <c r="Q42" i="5"/>
  <c r="P43" i="5"/>
  <c r="Q43" i="5"/>
  <c r="P44" i="5"/>
  <c r="Q44" i="5"/>
  <c r="P45" i="5"/>
  <c r="Q45" i="5"/>
  <c r="P46" i="5"/>
  <c r="Q46" i="5"/>
  <c r="P47" i="5"/>
  <c r="Q47" i="5"/>
  <c r="P48" i="5"/>
  <c r="Q48" i="5"/>
  <c r="P49" i="5"/>
  <c r="Q49" i="5"/>
  <c r="P50" i="5"/>
  <c r="Q50" i="5"/>
  <c r="P51" i="5"/>
  <c r="Q51" i="5"/>
  <c r="P52" i="5"/>
  <c r="Q52" i="5"/>
  <c r="P53" i="5"/>
  <c r="Q53" i="5"/>
  <c r="P54" i="5"/>
  <c r="Q54" i="5"/>
  <c r="P55" i="5"/>
  <c r="Q55" i="5"/>
  <c r="P56" i="5"/>
  <c r="Q56" i="5"/>
  <c r="P57" i="5"/>
  <c r="Q57" i="5"/>
  <c r="P58" i="5"/>
  <c r="Q58" i="5"/>
  <c r="P59" i="5"/>
  <c r="Q59" i="5"/>
  <c r="P60" i="5"/>
  <c r="Q60" i="5"/>
  <c r="P61" i="5"/>
  <c r="Q61" i="5"/>
  <c r="P62" i="5"/>
  <c r="Q62" i="5"/>
  <c r="P63" i="5"/>
  <c r="Q63" i="5"/>
  <c r="P64" i="5"/>
  <c r="Q64" i="5"/>
  <c r="P65" i="5"/>
  <c r="Q65" i="5"/>
  <c r="P66" i="5"/>
  <c r="Q66" i="5"/>
  <c r="P67" i="5"/>
  <c r="Q67" i="5"/>
  <c r="P68" i="5"/>
  <c r="Q68" i="5"/>
  <c r="P69" i="5"/>
  <c r="Q69" i="5"/>
  <c r="P70" i="5"/>
  <c r="Q70" i="5"/>
  <c r="P71" i="5"/>
  <c r="Q71" i="5"/>
  <c r="P72" i="5"/>
  <c r="Q72" i="5"/>
  <c r="P73" i="5"/>
  <c r="Q73" i="5"/>
  <c r="P74" i="5"/>
  <c r="Q74" i="5"/>
  <c r="P75" i="5"/>
  <c r="Q75" i="5"/>
  <c r="P76" i="5"/>
  <c r="Q76" i="5"/>
  <c r="P77" i="5"/>
  <c r="Q77" i="5"/>
  <c r="P78" i="5"/>
  <c r="Q78" i="5"/>
  <c r="P79" i="5"/>
  <c r="Q79" i="5"/>
  <c r="P80" i="5"/>
  <c r="Q80" i="5"/>
  <c r="P81" i="5"/>
  <c r="Q81" i="5"/>
  <c r="P82" i="5"/>
  <c r="Q82" i="5"/>
  <c r="P83" i="5"/>
  <c r="Q83" i="5"/>
  <c r="P84" i="5"/>
  <c r="Q84" i="5"/>
  <c r="P85" i="5"/>
  <c r="Q85" i="5"/>
  <c r="P86" i="5"/>
  <c r="Q86" i="5"/>
  <c r="P87" i="5"/>
  <c r="Q87" i="5"/>
  <c r="P88" i="5"/>
  <c r="Q88" i="5"/>
  <c r="P89" i="5"/>
  <c r="Q89" i="5"/>
  <c r="P90" i="5"/>
  <c r="Q90" i="5"/>
  <c r="P91" i="5"/>
  <c r="Q91" i="5"/>
  <c r="P92" i="5"/>
  <c r="Q92" i="5"/>
  <c r="P93" i="5"/>
  <c r="Q93" i="5"/>
  <c r="P94" i="5"/>
  <c r="Q94" i="5"/>
  <c r="P95" i="5"/>
  <c r="Q95" i="5"/>
  <c r="P96" i="5"/>
  <c r="Q96" i="5"/>
  <c r="P97" i="5"/>
  <c r="Q97" i="5"/>
  <c r="P98" i="5"/>
  <c r="Q98" i="5"/>
  <c r="P99" i="5"/>
  <c r="Q99" i="5"/>
  <c r="P100" i="5"/>
  <c r="Q100" i="5"/>
  <c r="P101" i="5"/>
  <c r="Q101" i="5"/>
  <c r="P102" i="5"/>
  <c r="Q102" i="5"/>
  <c r="P103" i="5"/>
  <c r="Q103" i="5"/>
  <c r="P104" i="5"/>
  <c r="Q104" i="5"/>
  <c r="P105" i="5"/>
  <c r="Q105" i="5"/>
  <c r="P106" i="5"/>
  <c r="Q106" i="5"/>
  <c r="P107" i="5"/>
  <c r="Q107" i="5"/>
  <c r="P108" i="5"/>
  <c r="Q108" i="5"/>
  <c r="P109" i="5"/>
  <c r="Q109" i="5"/>
  <c r="P110" i="5"/>
  <c r="Q110" i="5"/>
  <c r="P111" i="5"/>
  <c r="Q111" i="5"/>
  <c r="P112" i="5"/>
  <c r="Q112" i="5"/>
  <c r="P113" i="5"/>
  <c r="Q113" i="5"/>
  <c r="P114" i="5"/>
  <c r="Q114" i="5"/>
  <c r="P115" i="5"/>
  <c r="Q115" i="5"/>
  <c r="P116" i="5"/>
  <c r="Q116" i="5"/>
  <c r="P117" i="5"/>
  <c r="Q117" i="5"/>
  <c r="P118" i="5"/>
  <c r="Q118" i="5"/>
  <c r="P119" i="5"/>
  <c r="Q119" i="5"/>
  <c r="P120" i="5"/>
  <c r="Q120" i="5"/>
  <c r="P121" i="5"/>
  <c r="Q121" i="5"/>
  <c r="P122" i="5"/>
  <c r="Q122" i="5"/>
  <c r="P123" i="5"/>
  <c r="Q123" i="5"/>
  <c r="P124" i="5"/>
  <c r="Q124" i="5"/>
  <c r="P125" i="5"/>
  <c r="Q125" i="5"/>
  <c r="P126" i="5"/>
  <c r="Q126" i="5"/>
  <c r="P127" i="5"/>
  <c r="Q127" i="5"/>
  <c r="P128" i="5"/>
  <c r="Q128" i="5"/>
  <c r="P129" i="5"/>
  <c r="Q129" i="5"/>
  <c r="P130" i="5"/>
  <c r="Q130" i="5"/>
  <c r="P131" i="5"/>
  <c r="Q131" i="5"/>
  <c r="P132" i="5"/>
  <c r="Q132" i="5"/>
  <c r="P133" i="5"/>
  <c r="Q133" i="5"/>
  <c r="P134" i="5"/>
  <c r="Q134" i="5"/>
  <c r="P135" i="5"/>
  <c r="Q135" i="5"/>
  <c r="P136" i="5"/>
  <c r="Q136" i="5"/>
  <c r="P137" i="5"/>
  <c r="Q137" i="5"/>
  <c r="P138" i="5"/>
  <c r="Q138" i="5"/>
  <c r="P139" i="5"/>
  <c r="Q139" i="5"/>
  <c r="P140" i="5"/>
  <c r="Q140" i="5"/>
  <c r="P141" i="5"/>
  <c r="Q141" i="5"/>
  <c r="P142" i="5"/>
  <c r="Q142" i="5"/>
  <c r="P143" i="5"/>
  <c r="Q143" i="5"/>
  <c r="P144" i="5"/>
  <c r="Q144" i="5"/>
  <c r="P145" i="5"/>
  <c r="Q145" i="5"/>
  <c r="P146" i="5"/>
  <c r="Q146" i="5"/>
  <c r="P147" i="5"/>
  <c r="Q147" i="5"/>
  <c r="P148" i="5"/>
  <c r="Q148" i="5"/>
  <c r="P149" i="5"/>
  <c r="Q149" i="5"/>
  <c r="P150" i="5"/>
  <c r="Q150" i="5"/>
  <c r="P151" i="5"/>
  <c r="Q151" i="5"/>
  <c r="P152" i="5"/>
  <c r="Q152" i="5"/>
  <c r="P153" i="5"/>
  <c r="Q153" i="5"/>
  <c r="P154" i="5"/>
  <c r="Q154" i="5"/>
  <c r="P155" i="5"/>
  <c r="Q155" i="5"/>
  <c r="P156" i="5"/>
  <c r="Q156" i="5"/>
  <c r="P157" i="5"/>
  <c r="Q157" i="5"/>
  <c r="P158" i="5"/>
  <c r="Q158" i="5"/>
  <c r="P159" i="5"/>
  <c r="Q159" i="5"/>
  <c r="P160" i="5"/>
  <c r="Q160" i="5"/>
  <c r="P161" i="5"/>
  <c r="Q161" i="5"/>
  <c r="P162" i="5"/>
  <c r="Q162" i="5"/>
  <c r="P163" i="5"/>
  <c r="Q163" i="5"/>
  <c r="P164" i="5"/>
  <c r="Q164" i="5"/>
  <c r="P165" i="5"/>
  <c r="Q165" i="5"/>
  <c r="P166" i="5"/>
  <c r="Q166" i="5"/>
  <c r="P167" i="5"/>
  <c r="Q167" i="5"/>
  <c r="P168" i="5"/>
  <c r="Q168" i="5"/>
  <c r="P169" i="5"/>
  <c r="Q169" i="5"/>
  <c r="P170" i="5"/>
  <c r="Q170" i="5"/>
  <c r="P171" i="5"/>
  <c r="Q171" i="5"/>
  <c r="P172" i="5"/>
  <c r="Q172" i="5"/>
  <c r="P173" i="5"/>
  <c r="Q173" i="5"/>
  <c r="P174" i="5"/>
  <c r="Q174" i="5"/>
  <c r="P175" i="5"/>
  <c r="Q175" i="5"/>
  <c r="P176" i="5"/>
  <c r="Q176" i="5"/>
  <c r="P177" i="5"/>
  <c r="Q177" i="5"/>
  <c r="P178" i="5"/>
  <c r="Q178" i="5"/>
  <c r="P179" i="5"/>
  <c r="Q179" i="5"/>
  <c r="P180" i="5"/>
  <c r="Q180" i="5"/>
  <c r="P181" i="5"/>
  <c r="Q181" i="5"/>
  <c r="P182" i="5"/>
  <c r="Q182" i="5"/>
  <c r="P183" i="5"/>
  <c r="Q183" i="5"/>
  <c r="P184" i="5"/>
  <c r="Q184" i="5"/>
  <c r="P185" i="5"/>
  <c r="Q185" i="5"/>
  <c r="P186" i="5"/>
  <c r="Q186" i="5"/>
  <c r="P187" i="5"/>
  <c r="Q187" i="5"/>
  <c r="P188" i="5"/>
  <c r="Q188" i="5"/>
  <c r="P189" i="5"/>
  <c r="Q189" i="5"/>
  <c r="P190" i="5"/>
  <c r="Q190" i="5"/>
  <c r="P191" i="5"/>
  <c r="Q191" i="5"/>
  <c r="P192" i="5"/>
  <c r="Q192" i="5"/>
  <c r="P193" i="5"/>
  <c r="Q193" i="5"/>
  <c r="P194" i="5"/>
  <c r="Q194" i="5"/>
  <c r="P195" i="5"/>
  <c r="Q195" i="5"/>
  <c r="P196" i="5"/>
  <c r="Q196" i="5"/>
  <c r="P197" i="5"/>
  <c r="Q197" i="5"/>
  <c r="P198" i="5"/>
  <c r="Q198" i="5"/>
  <c r="Q10" i="5"/>
  <c r="P10" i="5"/>
  <c r="K14" i="2" l="1"/>
  <c r="L14" i="2" s="1"/>
  <c r="K15" i="2"/>
  <c r="L15" i="2" s="1"/>
  <c r="K16" i="2"/>
  <c r="L16" i="2" s="1"/>
  <c r="K17" i="2"/>
  <c r="L17" i="2" s="1"/>
  <c r="K20" i="2"/>
  <c r="L20" i="2" s="1"/>
  <c r="K21" i="2"/>
  <c r="L21" i="2" s="1"/>
  <c r="K22" i="2"/>
  <c r="L22" i="2" s="1"/>
  <c r="K23" i="2"/>
  <c r="L23" i="2" s="1"/>
  <c r="K27" i="2"/>
  <c r="L27" i="2" s="1"/>
  <c r="K30" i="2"/>
  <c r="L30" i="2" s="1"/>
  <c r="K51" i="2"/>
  <c r="L51" i="2" s="1"/>
  <c r="K52" i="2"/>
  <c r="L52" i="2" s="1"/>
  <c r="K53" i="2"/>
  <c r="L53" i="2" s="1"/>
  <c r="K54" i="2"/>
  <c r="L54" i="2" s="1"/>
  <c r="K55" i="2"/>
  <c r="L55" i="2" s="1"/>
  <c r="K56" i="2"/>
  <c r="L56" i="2" s="1"/>
  <c r="K57" i="2"/>
  <c r="L57" i="2" s="1"/>
  <c r="K59" i="2"/>
  <c r="L59" i="2" s="1"/>
  <c r="K60" i="2"/>
  <c r="L60" i="2" s="1"/>
  <c r="K61" i="2"/>
  <c r="L61" i="2" s="1"/>
  <c r="K64" i="2"/>
  <c r="L64" i="2" s="1"/>
  <c r="K65" i="2"/>
  <c r="L65" i="2" s="1"/>
  <c r="K66" i="2"/>
  <c r="L66" i="2" s="1"/>
  <c r="K67" i="2"/>
  <c r="L67" i="2" s="1"/>
  <c r="K68" i="2"/>
  <c r="L68" i="2" s="1"/>
  <c r="K69" i="2"/>
  <c r="L69" i="2" s="1"/>
  <c r="K70" i="2"/>
  <c r="L70" i="2" s="1"/>
  <c r="K72" i="2"/>
  <c r="L72" i="2" s="1"/>
  <c r="K73" i="2"/>
  <c r="L73" i="2" s="1"/>
  <c r="K74" i="2"/>
  <c r="L74" i="2" s="1"/>
  <c r="K75" i="2"/>
  <c r="L75" i="2" s="1"/>
  <c r="K78" i="2"/>
  <c r="L78" i="2" s="1"/>
  <c r="K79" i="2"/>
  <c r="L79" i="2" s="1"/>
  <c r="K80" i="2"/>
  <c r="L80" i="2" s="1"/>
  <c r="K81" i="2"/>
  <c r="L81" i="2" s="1"/>
  <c r="K82" i="2"/>
  <c r="L82" i="2" s="1"/>
  <c r="K83" i="2"/>
  <c r="L83" i="2" s="1"/>
  <c r="K84" i="2"/>
  <c r="L84" i="2" s="1"/>
  <c r="K85" i="2"/>
  <c r="L85" i="2" s="1"/>
  <c r="K86" i="2"/>
  <c r="L86" i="2" s="1"/>
  <c r="K87" i="2"/>
  <c r="L87" i="2" s="1"/>
  <c r="K88" i="2"/>
  <c r="L88" i="2" s="1"/>
  <c r="K89" i="2"/>
  <c r="L89" i="2" s="1"/>
  <c r="K90" i="2"/>
  <c r="L90" i="2" s="1"/>
  <c r="K91" i="2"/>
  <c r="L91" i="2" s="1"/>
  <c r="K92" i="2"/>
  <c r="L92" i="2" s="1"/>
  <c r="K93" i="2"/>
  <c r="L93" i="2" s="1"/>
  <c r="K95" i="2"/>
  <c r="L95" i="2" s="1"/>
  <c r="K96" i="2"/>
  <c r="L96" i="2" s="1"/>
  <c r="K97" i="2"/>
  <c r="L97" i="2" s="1"/>
  <c r="K98" i="2"/>
  <c r="L98" i="2" s="1"/>
  <c r="K101" i="2"/>
  <c r="L101" i="2" s="1"/>
  <c r="K102" i="2"/>
  <c r="L102" i="2" s="1"/>
  <c r="K103" i="2"/>
  <c r="L103" i="2" s="1"/>
  <c r="K104" i="2"/>
  <c r="L104" i="2" s="1"/>
  <c r="K105" i="2"/>
  <c r="L105" i="2" s="1"/>
  <c r="K106" i="2"/>
  <c r="L106" i="2" s="1"/>
  <c r="K107" i="2"/>
  <c r="L107" i="2" s="1"/>
  <c r="K109" i="2"/>
  <c r="L109" i="2" s="1"/>
  <c r="K110" i="2"/>
  <c r="L110" i="2" s="1"/>
  <c r="K111" i="2"/>
  <c r="L111" i="2" s="1"/>
  <c r="K114" i="2"/>
  <c r="L114" i="2" s="1"/>
  <c r="K115" i="2"/>
  <c r="L115" i="2" s="1"/>
  <c r="K116" i="2"/>
  <c r="L116" i="2" s="1"/>
  <c r="K117" i="2"/>
  <c r="L117" i="2" s="1"/>
  <c r="K118" i="2"/>
  <c r="L118" i="2" s="1"/>
  <c r="K119" i="2"/>
  <c r="L119" i="2" s="1"/>
  <c r="K120" i="2"/>
  <c r="L120" i="2" s="1"/>
  <c r="K122" i="2"/>
  <c r="L122" i="2" s="1"/>
  <c r="K123" i="2"/>
  <c r="L123" i="2" s="1"/>
  <c r="K124" i="2"/>
  <c r="L124" i="2" s="1"/>
  <c r="K125" i="2"/>
  <c r="L125" i="2" s="1"/>
  <c r="K128" i="2"/>
  <c r="L128" i="2" s="1"/>
  <c r="K129" i="2"/>
  <c r="L129" i="2" s="1"/>
  <c r="K130" i="2"/>
  <c r="L130" i="2" s="1"/>
  <c r="K131" i="2"/>
  <c r="L131" i="2" s="1"/>
  <c r="K132" i="2"/>
  <c r="L132" i="2" s="1"/>
  <c r="K133" i="2"/>
  <c r="L133" i="2" s="1"/>
  <c r="K134" i="2"/>
  <c r="L134" i="2" s="1"/>
  <c r="K135" i="2"/>
  <c r="L135" i="2" s="1"/>
  <c r="K136" i="2"/>
  <c r="L136" i="2" s="1"/>
  <c r="K137" i="2"/>
  <c r="L137" i="2" s="1"/>
  <c r="K138" i="2"/>
  <c r="L138" i="2" s="1"/>
  <c r="K139" i="2"/>
  <c r="L139" i="2" s="1"/>
  <c r="K140" i="2"/>
  <c r="L140" i="2" s="1"/>
  <c r="K141" i="2"/>
  <c r="L141" i="2" s="1"/>
  <c r="K142" i="2"/>
  <c r="L142" i="2" s="1"/>
  <c r="K143" i="2"/>
  <c r="L143" i="2" s="1"/>
  <c r="K145" i="2"/>
  <c r="L145" i="2" s="1"/>
  <c r="K146" i="2"/>
  <c r="L146" i="2" s="1"/>
  <c r="K147" i="2"/>
  <c r="L147" i="2" s="1"/>
  <c r="K148" i="2"/>
  <c r="L148" i="2" s="1"/>
  <c r="K151" i="2"/>
  <c r="L151" i="2" s="1"/>
  <c r="K152" i="2"/>
  <c r="L152" i="2" s="1"/>
  <c r="K153" i="2"/>
  <c r="L153" i="2" s="1"/>
  <c r="K154" i="2"/>
  <c r="L154" i="2" s="1"/>
  <c r="K155" i="2"/>
  <c r="L155" i="2" s="1"/>
  <c r="K156" i="2"/>
  <c r="L156" i="2" s="1"/>
  <c r="K157" i="2"/>
  <c r="L157" i="2" s="1"/>
  <c r="K158" i="2"/>
  <c r="L158" i="2" s="1"/>
  <c r="K159" i="2"/>
  <c r="L159" i="2" s="1"/>
  <c r="K160" i="2"/>
  <c r="L160" i="2" s="1"/>
  <c r="K161" i="2"/>
  <c r="L161" i="2" s="1"/>
  <c r="K162" i="2"/>
  <c r="L162" i="2" s="1"/>
  <c r="K163" i="2"/>
  <c r="L163" i="2" s="1"/>
  <c r="K164" i="2"/>
  <c r="L164" i="2" s="1"/>
  <c r="K165" i="2"/>
  <c r="L165" i="2" s="1"/>
  <c r="K166" i="2"/>
  <c r="L166" i="2" s="1"/>
  <c r="K168" i="2"/>
  <c r="L168" i="2" s="1"/>
  <c r="K169" i="2"/>
  <c r="L169" i="2" s="1"/>
  <c r="K170" i="2"/>
  <c r="L170" i="2" s="1"/>
  <c r="K171" i="2"/>
  <c r="L171" i="2" s="1"/>
  <c r="K174" i="2"/>
  <c r="K175" i="2"/>
  <c r="L175" i="2" s="1"/>
  <c r="K176" i="2"/>
  <c r="L176" i="2" s="1"/>
  <c r="K177" i="2"/>
  <c r="L177" i="2" s="1"/>
  <c r="K178" i="2"/>
  <c r="L178" i="2" s="1"/>
  <c r="K179" i="2"/>
  <c r="L179" i="2" s="1"/>
  <c r="K180" i="2"/>
  <c r="L180" i="2" s="1"/>
  <c r="K181" i="2"/>
  <c r="L181" i="2" s="1"/>
  <c r="K182" i="2"/>
  <c r="L182" i="2" s="1"/>
  <c r="K183" i="2"/>
  <c r="L183" i="2" s="1"/>
  <c r="K184" i="2"/>
  <c r="L184" i="2" s="1"/>
  <c r="K185" i="2"/>
  <c r="L185" i="2" s="1"/>
  <c r="K186" i="2"/>
  <c r="L186" i="2" s="1"/>
  <c r="K187" i="2"/>
  <c r="L187" i="2" s="1"/>
  <c r="K188" i="2"/>
  <c r="L188" i="2" s="1"/>
  <c r="K189" i="2"/>
  <c r="L189" i="2" s="1"/>
  <c r="K191" i="2"/>
  <c r="L191" i="2" s="1"/>
  <c r="K192" i="2"/>
  <c r="L192" i="2" s="1"/>
  <c r="K193" i="2"/>
  <c r="L193" i="2" s="1"/>
  <c r="K194" i="2"/>
  <c r="L194" i="2" s="1"/>
  <c r="U80" i="2"/>
  <c r="U81" i="2"/>
  <c r="U82" i="2"/>
  <c r="U90" i="2"/>
  <c r="U91" i="2"/>
  <c r="U92" i="2"/>
  <c r="U95" i="2"/>
  <c r="U96" i="2"/>
  <c r="U97" i="2"/>
  <c r="U98" i="2"/>
  <c r="Q70" i="2"/>
  <c r="U79" i="2"/>
  <c r="U30" i="2"/>
  <c r="U27" i="2"/>
  <c r="T25" i="2"/>
  <c r="K25" i="2" s="1"/>
  <c r="L25" i="2" s="1"/>
  <c r="U22" i="2"/>
  <c r="U17" i="2"/>
  <c r="U16" i="2"/>
  <c r="U15" i="2"/>
  <c r="U14" i="2"/>
  <c r="L172" i="2" l="1"/>
  <c r="L76" i="2"/>
  <c r="L126" i="2"/>
  <c r="L62" i="2"/>
  <c r="L99" i="2"/>
  <c r="L195" i="2"/>
  <c r="L112" i="2"/>
  <c r="L149" i="2"/>
  <c r="U25" i="2"/>
  <c r="Q194" i="2"/>
  <c r="Q193" i="2"/>
  <c r="Q192" i="2"/>
  <c r="Q191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1" i="2"/>
  <c r="Q170" i="2"/>
  <c r="Q169" i="2"/>
  <c r="Q168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48" i="2"/>
  <c r="Q147" i="2"/>
  <c r="Q146" i="2"/>
  <c r="Q145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5" i="2"/>
  <c r="Q124" i="2"/>
  <c r="Q123" i="2"/>
  <c r="Q122" i="2"/>
  <c r="Q120" i="2"/>
  <c r="Q119" i="2"/>
  <c r="Q118" i="2"/>
  <c r="Q117" i="2"/>
  <c r="Q116" i="2"/>
  <c r="Q115" i="2"/>
  <c r="Q114" i="2"/>
  <c r="Q111" i="2"/>
  <c r="Q110" i="2"/>
  <c r="Q109" i="2"/>
  <c r="Q107" i="2"/>
  <c r="Q106" i="2"/>
  <c r="Q105" i="2"/>
  <c r="Q104" i="2"/>
  <c r="Q103" i="2"/>
  <c r="Q102" i="2"/>
  <c r="Q101" i="2"/>
  <c r="Q98" i="2"/>
  <c r="Q97" i="2"/>
  <c r="Q96" i="2"/>
  <c r="Q95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5" i="2"/>
  <c r="Q74" i="2"/>
  <c r="Q73" i="2"/>
  <c r="Q72" i="2"/>
  <c r="Q69" i="2"/>
  <c r="Q68" i="2"/>
  <c r="Q67" i="2"/>
  <c r="Q66" i="2"/>
  <c r="Q65" i="2"/>
  <c r="Q64" i="2"/>
  <c r="Q61" i="2"/>
  <c r="Q60" i="2"/>
  <c r="Q59" i="2"/>
  <c r="Q57" i="2"/>
  <c r="Q56" i="2"/>
  <c r="Q55" i="2"/>
  <c r="Q54" i="2"/>
  <c r="Q53" i="2"/>
  <c r="Q52" i="2"/>
  <c r="Q51" i="2"/>
  <c r="Q48" i="2"/>
  <c r="T48" i="2" s="1"/>
  <c r="K48" i="2" s="1"/>
  <c r="L48" i="2" s="1"/>
  <c r="Q47" i="2"/>
  <c r="T47" i="2" s="1"/>
  <c r="K47" i="2" s="1"/>
  <c r="L47" i="2" s="1"/>
  <c r="Q46" i="2"/>
  <c r="T46" i="2" s="1"/>
  <c r="K46" i="2" s="1"/>
  <c r="L46" i="2" s="1"/>
  <c r="Q45" i="2"/>
  <c r="T45" i="2" s="1"/>
  <c r="K45" i="2" s="1"/>
  <c r="L45" i="2" s="1"/>
  <c r="Q42" i="2"/>
  <c r="T42" i="2" s="1"/>
  <c r="K42" i="2" s="1"/>
  <c r="L42" i="2" s="1"/>
  <c r="Q41" i="2"/>
  <c r="T41" i="2" s="1"/>
  <c r="K41" i="2" s="1"/>
  <c r="L41" i="2" s="1"/>
  <c r="Q40" i="2"/>
  <c r="T40" i="2" s="1"/>
  <c r="K40" i="2" s="1"/>
  <c r="L40" i="2" s="1"/>
  <c r="Q39" i="2"/>
  <c r="T39" i="2" s="1"/>
  <c r="K39" i="2" s="1"/>
  <c r="L39" i="2" s="1"/>
  <c r="Q36" i="2"/>
  <c r="T36" i="2" s="1"/>
  <c r="K36" i="2" s="1"/>
  <c r="L36" i="2" s="1"/>
  <c r="Q35" i="2"/>
  <c r="T35" i="2" s="1"/>
  <c r="K35" i="2" s="1"/>
  <c r="L35" i="2" s="1"/>
  <c r="Q34" i="2"/>
  <c r="T34" i="2" s="1"/>
  <c r="K34" i="2" s="1"/>
  <c r="L34" i="2" s="1"/>
  <c r="Q33" i="2"/>
  <c r="T33" i="2" s="1"/>
  <c r="K33" i="2" s="1"/>
  <c r="L33" i="2" s="1"/>
  <c r="L37" i="2" s="1"/>
  <c r="Q30" i="2"/>
  <c r="Q29" i="2"/>
  <c r="T29" i="2" s="1"/>
  <c r="Q28" i="2"/>
  <c r="T28" i="2" s="1"/>
  <c r="Q27" i="2"/>
  <c r="Q25" i="2"/>
  <c r="Q24" i="2"/>
  <c r="T24" i="2" s="1"/>
  <c r="Q23" i="2"/>
  <c r="Q22" i="2"/>
  <c r="Q21" i="2"/>
  <c r="Q20" i="2"/>
  <c r="Q19" i="2"/>
  <c r="T19" i="2" s="1"/>
  <c r="Q18" i="2"/>
  <c r="Q17" i="2"/>
  <c r="Q16" i="2"/>
  <c r="Q15" i="2"/>
  <c r="Q14" i="2"/>
  <c r="Q13" i="2"/>
  <c r="T13" i="2" s="1"/>
  <c r="K13" i="2" s="1"/>
  <c r="R18" i="2"/>
  <c r="V18" i="2" l="1"/>
  <c r="L43" i="2"/>
  <c r="L49" i="2"/>
  <c r="U24" i="2"/>
  <c r="K24" i="2"/>
  <c r="L24" i="2" s="1"/>
  <c r="U28" i="2"/>
  <c r="K28" i="2"/>
  <c r="L28" i="2" s="1"/>
  <c r="U13" i="2"/>
  <c r="L13" i="2"/>
  <c r="U18" i="2"/>
  <c r="K18" i="2"/>
  <c r="L18" i="2" s="1"/>
  <c r="U29" i="2"/>
  <c r="K29" i="2"/>
  <c r="L29" i="2" s="1"/>
  <c r="U19" i="2"/>
  <c r="K19" i="2"/>
  <c r="L19" i="2" s="1"/>
  <c r="S131" i="2"/>
  <c r="U131" i="2" s="1"/>
  <c r="S194" i="2"/>
  <c r="U194" i="2" s="1"/>
  <c r="S193" i="2"/>
  <c r="U193" i="2" s="1"/>
  <c r="S192" i="2"/>
  <c r="U192" i="2" s="1"/>
  <c r="S191" i="2"/>
  <c r="U191" i="2" s="1"/>
  <c r="S189" i="2"/>
  <c r="U189" i="2" s="1"/>
  <c r="S188" i="2"/>
  <c r="U188" i="2" s="1"/>
  <c r="S187" i="2"/>
  <c r="U187" i="2" s="1"/>
  <c r="S186" i="2"/>
  <c r="U186" i="2" s="1"/>
  <c r="S185" i="2"/>
  <c r="S184" i="2"/>
  <c r="S183" i="2"/>
  <c r="S182" i="2"/>
  <c r="S181" i="2"/>
  <c r="S180" i="2"/>
  <c r="S179" i="2"/>
  <c r="S178" i="2"/>
  <c r="U178" i="2" s="1"/>
  <c r="S177" i="2"/>
  <c r="U177" i="2" s="1"/>
  <c r="S176" i="2"/>
  <c r="U176" i="2" s="1"/>
  <c r="S175" i="2"/>
  <c r="U175" i="2" s="1"/>
  <c r="S174" i="2"/>
  <c r="S171" i="2"/>
  <c r="U171" i="2" s="1"/>
  <c r="S170" i="2"/>
  <c r="U170" i="2" s="1"/>
  <c r="S169" i="2"/>
  <c r="U169" i="2" s="1"/>
  <c r="S168" i="2"/>
  <c r="U168" i="2" s="1"/>
  <c r="S166" i="2"/>
  <c r="U166" i="2" s="1"/>
  <c r="S165" i="2"/>
  <c r="U165" i="2" s="1"/>
  <c r="S164" i="2"/>
  <c r="U164" i="2" s="1"/>
  <c r="S163" i="2"/>
  <c r="U163" i="2" s="1"/>
  <c r="S162" i="2"/>
  <c r="S161" i="2"/>
  <c r="S160" i="2"/>
  <c r="S159" i="2"/>
  <c r="S158" i="2"/>
  <c r="S157" i="2"/>
  <c r="S156" i="2"/>
  <c r="S155" i="2"/>
  <c r="U155" i="2" s="1"/>
  <c r="S154" i="2"/>
  <c r="U154" i="2" s="1"/>
  <c r="S153" i="2"/>
  <c r="U153" i="2" s="1"/>
  <c r="S152" i="2"/>
  <c r="U152" i="2" s="1"/>
  <c r="S151" i="2"/>
  <c r="S148" i="2"/>
  <c r="U148" i="2" s="1"/>
  <c r="S147" i="2"/>
  <c r="S146" i="2"/>
  <c r="U146" i="2" s="1"/>
  <c r="S145" i="2"/>
  <c r="U145" i="2" s="1"/>
  <c r="S143" i="2"/>
  <c r="U143" i="2" s="1"/>
  <c r="S142" i="2"/>
  <c r="U142" i="2" s="1"/>
  <c r="S141" i="2"/>
  <c r="U141" i="2" s="1"/>
  <c r="S140" i="2"/>
  <c r="U140" i="2" s="1"/>
  <c r="S139" i="2"/>
  <c r="S138" i="2"/>
  <c r="S137" i="2"/>
  <c r="S136" i="2"/>
  <c r="S135" i="2"/>
  <c r="S134" i="2"/>
  <c r="S133" i="2"/>
  <c r="S132" i="2"/>
  <c r="U132" i="2" s="1"/>
  <c r="S130" i="2"/>
  <c r="U130" i="2" s="1"/>
  <c r="S129" i="2"/>
  <c r="U129" i="2" s="1"/>
  <c r="S128" i="2"/>
  <c r="S125" i="2"/>
  <c r="U125" i="2" s="1"/>
  <c r="S124" i="2"/>
  <c r="U124" i="2" s="1"/>
  <c r="S122" i="2"/>
  <c r="U122" i="2" s="1"/>
  <c r="S120" i="2"/>
  <c r="U120" i="2" s="1"/>
  <c r="S119" i="2"/>
  <c r="U119" i="2" s="1"/>
  <c r="S118" i="2"/>
  <c r="U118" i="2" s="1"/>
  <c r="S117" i="2"/>
  <c r="U117" i="2" s="1"/>
  <c r="S116" i="2"/>
  <c r="U116" i="2" s="1"/>
  <c r="S115" i="2"/>
  <c r="U115" i="2" s="1"/>
  <c r="S114" i="2"/>
  <c r="S111" i="2"/>
  <c r="U111" i="2" s="1"/>
  <c r="S110" i="2"/>
  <c r="U110" i="2" s="1"/>
  <c r="S109" i="2"/>
  <c r="U109" i="2" s="1"/>
  <c r="S107" i="2"/>
  <c r="U107" i="2" s="1"/>
  <c r="S106" i="2"/>
  <c r="U106" i="2" s="1"/>
  <c r="S105" i="2"/>
  <c r="U105" i="2" s="1"/>
  <c r="S104" i="2"/>
  <c r="U104" i="2" s="1"/>
  <c r="S103" i="2"/>
  <c r="U103" i="2" s="1"/>
  <c r="S102" i="2"/>
  <c r="U102" i="2" s="1"/>
  <c r="S101" i="2"/>
  <c r="S98" i="2"/>
  <c r="S97" i="2"/>
  <c r="S96" i="2"/>
  <c r="S95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5" i="2"/>
  <c r="U75" i="2" s="1"/>
  <c r="S74" i="2"/>
  <c r="U74" i="2" s="1"/>
  <c r="S73" i="2"/>
  <c r="U73" i="2" s="1"/>
  <c r="S72" i="2"/>
  <c r="U72" i="2" s="1"/>
  <c r="S70" i="2"/>
  <c r="U70" i="2" s="1"/>
  <c r="S69" i="2"/>
  <c r="U69" i="2" s="1"/>
  <c r="S68" i="2"/>
  <c r="U68" i="2" s="1"/>
  <c r="S67" i="2"/>
  <c r="U67" i="2" s="1"/>
  <c r="S66" i="2"/>
  <c r="U66" i="2" s="1"/>
  <c r="S64" i="2"/>
  <c r="S61" i="2"/>
  <c r="U61" i="2" s="1"/>
  <c r="S60" i="2"/>
  <c r="U60" i="2" s="1"/>
  <c r="S59" i="2"/>
  <c r="U59" i="2" s="1"/>
  <c r="S57" i="2"/>
  <c r="U57" i="2" s="1"/>
  <c r="S56" i="2"/>
  <c r="U56" i="2" s="1"/>
  <c r="S55" i="2"/>
  <c r="U55" i="2" s="1"/>
  <c r="S54" i="2"/>
  <c r="U54" i="2" s="1"/>
  <c r="S53" i="2"/>
  <c r="U53" i="2" s="1"/>
  <c r="S52" i="2"/>
  <c r="U52" i="2" s="1"/>
  <c r="S51" i="2"/>
  <c r="S48" i="2"/>
  <c r="U48" i="2" s="1"/>
  <c r="S47" i="2"/>
  <c r="U47" i="2" s="1"/>
  <c r="S46" i="2"/>
  <c r="U46" i="2" s="1"/>
  <c r="S45" i="2"/>
  <c r="S42" i="2"/>
  <c r="U42" i="2" s="1"/>
  <c r="S41" i="2"/>
  <c r="U41" i="2" s="1"/>
  <c r="S40" i="2"/>
  <c r="U40" i="2" s="1"/>
  <c r="S39" i="2"/>
  <c r="S36" i="2"/>
  <c r="U36" i="2" s="1"/>
  <c r="S35" i="2"/>
  <c r="U35" i="2" s="1"/>
  <c r="S34" i="2"/>
  <c r="U34" i="2" s="1"/>
  <c r="S33" i="2"/>
  <c r="S30" i="2"/>
  <c r="S29" i="2"/>
  <c r="S28" i="2"/>
  <c r="S27" i="2"/>
  <c r="S13" i="2"/>
  <c r="S14" i="2"/>
  <c r="S15" i="2"/>
  <c r="S16" i="2"/>
  <c r="S17" i="2"/>
  <c r="S18" i="2"/>
  <c r="S19" i="2"/>
  <c r="S20" i="2"/>
  <c r="S21" i="2"/>
  <c r="S22" i="2"/>
  <c r="S24" i="2"/>
  <c r="S25" i="2"/>
  <c r="S123" i="2"/>
  <c r="U123" i="2" s="1"/>
  <c r="S65" i="2"/>
  <c r="U65" i="2" s="1"/>
  <c r="S23" i="2"/>
  <c r="G189" i="2"/>
  <c r="G166" i="2"/>
  <c r="G143" i="2"/>
  <c r="G93" i="2"/>
  <c r="G25" i="2"/>
  <c r="G183" i="2"/>
  <c r="G180" i="2"/>
  <c r="G160" i="2"/>
  <c r="G157" i="2"/>
  <c r="G137" i="2"/>
  <c r="G134" i="2"/>
  <c r="G179" i="2"/>
  <c r="G156" i="2"/>
  <c r="G133" i="2"/>
  <c r="G182" i="2"/>
  <c r="G159" i="2"/>
  <c r="G136" i="2"/>
  <c r="G87" i="2"/>
  <c r="G82" i="2"/>
  <c r="G88" i="2"/>
  <c r="G89" i="2"/>
  <c r="G90" i="2"/>
  <c r="G91" i="2"/>
  <c r="G92" i="2"/>
  <c r="G83" i="2"/>
  <c r="G84" i="2"/>
  <c r="G85" i="2"/>
  <c r="G86" i="2"/>
  <c r="G174" i="2"/>
  <c r="G151" i="2"/>
  <c r="G128" i="2"/>
  <c r="G78" i="2"/>
  <c r="G68" i="2"/>
  <c r="G194" i="2"/>
  <c r="G171" i="2"/>
  <c r="G148" i="2"/>
  <c r="G125" i="2"/>
  <c r="G111" i="2"/>
  <c r="G98" i="2"/>
  <c r="G193" i="2"/>
  <c r="G170" i="2"/>
  <c r="G147" i="2"/>
  <c r="G124" i="2"/>
  <c r="G97" i="2"/>
  <c r="G188" i="2"/>
  <c r="G165" i="2"/>
  <c r="G142" i="2"/>
  <c r="G120" i="2"/>
  <c r="G107" i="2"/>
  <c r="G187" i="2"/>
  <c r="G164" i="2"/>
  <c r="G141" i="2"/>
  <c r="G119" i="2"/>
  <c r="G106" i="2"/>
  <c r="G55" i="2"/>
  <c r="G186" i="2"/>
  <c r="G163" i="2"/>
  <c r="G140" i="2"/>
  <c r="G118" i="2"/>
  <c r="G105" i="2"/>
  <c r="G73" i="2"/>
  <c r="G74" i="2"/>
  <c r="G75" i="2"/>
  <c r="G65" i="2"/>
  <c r="G66" i="2"/>
  <c r="G67" i="2"/>
  <c r="G69" i="2"/>
  <c r="G70" i="2"/>
  <c r="G60" i="2"/>
  <c r="G61" i="2"/>
  <c r="G59" i="2"/>
  <c r="G52" i="2"/>
  <c r="G53" i="2"/>
  <c r="G54" i="2"/>
  <c r="G56" i="2"/>
  <c r="G57" i="2"/>
  <c r="G51" i="2"/>
  <c r="G40" i="2"/>
  <c r="G41" i="2"/>
  <c r="G42" i="2"/>
  <c r="G39" i="2"/>
  <c r="G34" i="2"/>
  <c r="G35" i="2"/>
  <c r="G36" i="2"/>
  <c r="G33" i="2"/>
  <c r="G28" i="2"/>
  <c r="G29" i="2"/>
  <c r="G30" i="2"/>
  <c r="G13" i="2"/>
  <c r="G14" i="2"/>
  <c r="G15" i="2"/>
  <c r="G16" i="2"/>
  <c r="G17" i="2"/>
  <c r="G18" i="2"/>
  <c r="G19" i="2"/>
  <c r="G20" i="2"/>
  <c r="G21" i="2"/>
  <c r="G22" i="2"/>
  <c r="G23" i="2"/>
  <c r="G24" i="2"/>
  <c r="G12" i="2"/>
  <c r="G46" i="2"/>
  <c r="G47" i="2"/>
  <c r="G48" i="2"/>
  <c r="G45" i="2"/>
  <c r="G192" i="2"/>
  <c r="G185" i="2"/>
  <c r="G184" i="2"/>
  <c r="G181" i="2"/>
  <c r="G178" i="2"/>
  <c r="G169" i="2"/>
  <c r="G162" i="2"/>
  <c r="G161" i="2"/>
  <c r="G158" i="2"/>
  <c r="G155" i="2"/>
  <c r="G146" i="2"/>
  <c r="G139" i="2"/>
  <c r="G138" i="2"/>
  <c r="G135" i="2"/>
  <c r="G132" i="2"/>
  <c r="G123" i="2"/>
  <c r="G110" i="2"/>
  <c r="G96" i="2"/>
  <c r="G145" i="2"/>
  <c r="G122" i="2"/>
  <c r="G109" i="2"/>
  <c r="G95" i="2"/>
  <c r="G72" i="2"/>
  <c r="G27" i="2"/>
  <c r="G177" i="2"/>
  <c r="G176" i="2"/>
  <c r="S195" i="2" l="1"/>
  <c r="U39" i="2"/>
  <c r="S43" i="2"/>
  <c r="S172" i="2"/>
  <c r="U45" i="2"/>
  <c r="S49" i="2"/>
  <c r="U114" i="2"/>
  <c r="S126" i="2"/>
  <c r="U101" i="2"/>
  <c r="S112" i="2"/>
  <c r="S99" i="2"/>
  <c r="U64" i="2"/>
  <c r="S76" i="2"/>
  <c r="U33" i="2"/>
  <c r="S37" i="2"/>
  <c r="U51" i="2"/>
  <c r="S62" i="2"/>
  <c r="S149" i="2"/>
  <c r="G168" i="2"/>
  <c r="G191" i="2"/>
  <c r="G31" i="2" s="1"/>
  <c r="G104" i="2"/>
  <c r="G117" i="2"/>
  <c r="G81" i="2"/>
  <c r="G131" i="2"/>
  <c r="G154" i="2"/>
  <c r="G103" i="2"/>
  <c r="G116" i="2"/>
  <c r="G80" i="2"/>
  <c r="G102" i="2"/>
  <c r="G130" i="2"/>
  <c r="G153" i="2"/>
  <c r="G115" i="2"/>
  <c r="G175" i="2"/>
  <c r="G79" i="2"/>
  <c r="G101" i="2"/>
  <c r="G129" i="2"/>
  <c r="G64" i="2"/>
  <c r="G152" i="2"/>
  <c r="G114" i="2"/>
  <c r="G37" i="2" l="1"/>
  <c r="G43" i="2" s="1"/>
  <c r="G49" i="2" l="1"/>
  <c r="G62" i="2" s="1"/>
  <c r="G76" i="2" l="1"/>
  <c r="G99" i="2" s="1"/>
  <c r="G112" i="2" l="1"/>
  <c r="G126" i="2" s="1"/>
  <c r="G149" i="2" l="1"/>
  <c r="G172" i="2" s="1"/>
  <c r="G195" i="2" s="1"/>
  <c r="G196" i="2" s="1"/>
  <c r="G200" i="2" s="1"/>
  <c r="Q12" i="2" l="1"/>
  <c r="S12" i="2" s="1"/>
  <c r="S31" i="2" s="1"/>
  <c r="S196" i="2" s="1"/>
  <c r="U12" i="2" l="1"/>
  <c r="U196" i="2" s="1"/>
  <c r="U200" i="2" s="1"/>
  <c r="T12" i="2"/>
  <c r="K12" i="2" s="1"/>
  <c r="L12" i="2" s="1"/>
  <c r="L31" i="2" l="1"/>
  <c r="L196" i="2" s="1"/>
  <c r="L200" i="2" s="1"/>
</calcChain>
</file>

<file path=xl/sharedStrings.xml><?xml version="1.0" encoding="utf-8"?>
<sst xmlns="http://schemas.openxmlformats.org/spreadsheetml/2006/main" count="3684" uniqueCount="335">
  <si>
    <t>Приложение к исходная смета: C:\Рабочий стол\Шеллрокк\!! Коломна\!!! Модернизация жд пути\!ЛСР для ДС на корр. НДС\ЛСР_Модернизация и замена жд пути_95 219 253,85_оригинал.gsfx
акт: Акт выполненных работ № 2 от 23.12.2025. Период с 01.12.2025 по 31.12.2025.</t>
  </si>
  <si>
    <t>ЛОКАЛЬНАЯ СМЕТА № 2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</si>
  <si>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</si>
  <si>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№ п/п</t>
  </si>
  <si>
    <t>Наименование работ</t>
  </si>
  <si>
    <t>Обоснование цены</t>
  </si>
  <si>
    <t>Ед. изм.</t>
  </si>
  <si>
    <t>Кол-во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</si>
  <si>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</si>
  <si>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</si>
  <si>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</si>
  <si>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t>ФЕР01-02-058-05</t>
  </si>
  <si>
    <t>100 м3</t>
  </si>
  <si>
    <t>2</t>
  </si>
  <si>
    <t>Разборка пути звеньями рельсошпальной решетки, шпалы: деревянные</t>
  </si>
  <si>
    <t>ФЕР28-01-006-01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</si>
  <si>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</si>
  <si>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</si>
  <si>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</si>
  <si>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</t>
  </si>
  <si>
    <t>4</t>
  </si>
  <si>
    <t>Уплотнение грунта пневматическими трамбовками, группа грунтов: 1-2</t>
  </si>
  <si>
    <t>ФЕР01-02-005-01</t>
  </si>
  <si>
    <t>5</t>
  </si>
  <si>
    <t>Устройство подстилающих и выравнивающих слоев оснований: из щебня</t>
  </si>
  <si>
    <t>ФЕР27-04-001-04</t>
  </si>
  <si>
    <t>6</t>
  </si>
  <si>
    <t>Щебень гранитный 20/40 (РЖД)</t>
  </si>
  <si>
    <t>УПД №6 от 16.03.2026г. ООО "Шеллрокк"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</si>
  <si>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</si>
  <si>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</si>
  <si>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</si>
  <si>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</si>
  <si>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шт</t>
  </si>
  <si>
    <t>10</t>
  </si>
  <si>
    <t>Шпала железобетонная, Ш1 1-й сорт, в комплекте со скреплением КБ-65</t>
  </si>
  <si>
    <t>УПД №7 от 16.03.2026г. ООО "Шеллрокк"</t>
  </si>
  <si>
    <t>12</t>
  </si>
  <si>
    <t>Болт стыковой М27х160 в сборе</t>
  </si>
  <si>
    <t>УПД №4 от 06.03.2026г. ООО "Шеллрокк"</t>
  </si>
  <si>
    <t>тн</t>
  </si>
  <si>
    <t>14</t>
  </si>
  <si>
    <t>Накладка 1Р-65 (106 шт.)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</si>
  <si>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</si>
  <si>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</si>
  <si>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</si>
  <si>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</si>
  <si>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</si>
  <si>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</si>
  <si>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</si>
  <si>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t>ФЕР09-05-006-01
Применительно</t>
  </si>
  <si>
    <t>м реза</t>
  </si>
  <si>
    <t>19</t>
  </si>
  <si>
    <t>Балластировка пути и стрелочных переводов на железобетонных шпалах, балласт: щебеночный</t>
  </si>
  <si>
    <t>ФЕР28-01-027-04</t>
  </si>
  <si>
    <t>1000 м3</t>
  </si>
  <si>
    <t>Прочие работы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</si>
  <si>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</si>
  <si>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</si>
  <si>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</t>
  </si>
  <si>
    <t>1 т груза</t>
  </si>
  <si>
    <t>21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</si>
  <si>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</si>
  <si>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ФССЦпг-01-01-01-026</t>
  </si>
  <si>
    <t>22</t>
  </si>
  <si>
    <t>Погрузка при автомобильных перевозках леса пиленого, погонажа плотничного, шпал/погрузка демонтированной шпалы</t>
  </si>
  <si>
    <t>ФССЦпг-01-01-01-008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</si>
  <si>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</si>
  <si>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</si>
  <si>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</si>
  <si>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Итого по разделу 1 Устройство путей</t>
  </si>
  <si>
    <t>Раздел 2. Демонтаж СП 6/в 1/6, правая</t>
  </si>
  <si>
    <t>24</t>
  </si>
  <si>
    <t>Разборка стрелочных переводов на деревянных брусьях на базе, марка перевода: 1/9. Прим.</t>
  </si>
  <si>
    <t>ФЕР28-01-023-02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</si>
  <si>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</si>
  <si>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</si>
  <si>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</si>
  <si>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</si>
  <si>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</si>
  <si>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</si>
  <si>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</si>
  <si>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</si>
  <si>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</si>
  <si>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</si>
  <si>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</si>
  <si>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</si>
  <si>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</si>
  <si>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</si>
  <si>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</si>
  <si>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</si>
  <si>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</si>
  <si>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</si>
  <si>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</si>
  <si>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</si>
  <si>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</si>
  <si>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</si>
  <si>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</si>
  <si>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</si>
  <si>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ТЦ_25.1.00.00_50_5047268891_30.07.2025_02</t>
  </si>
  <si>
    <t>49</t>
  </si>
  <si>
    <t>Сборка стыков на болтах/применит. Монтаж стыковочных накладок Р-65 (6-ти отверстных)</t>
  </si>
  <si>
    <t>ФЕР32-09-001-01
Применительно</t>
  </si>
  <si>
    <t>100 шт</t>
  </si>
  <si>
    <t>51</t>
  </si>
  <si>
    <t>Накладка 1Р-65 (12 шт.)</t>
  </si>
  <si>
    <t>ТЦ_25.1.05.05_77_7801649287_02.09.2025_02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</si>
  <si>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</si>
  <si>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</si>
  <si>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</si>
  <si>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</si>
  <si>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</si>
  <si>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</si>
  <si>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</si>
  <si>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</si>
  <si>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</si>
  <si>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</si>
  <si>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</si>
  <si>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</si>
  <si>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</si>
  <si>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</si>
  <si>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</si>
  <si>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</si>
  <si>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</si>
  <si>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</si>
  <si>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</si>
  <si>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</si>
  <si>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</si>
  <si>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</si>
  <si>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</si>
  <si>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</si>
  <si>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</si>
  <si>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</si>
  <si>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</si>
  <si>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</si>
  <si>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</t>
  </si>
  <si>
    <t>86</t>
  </si>
  <si>
    <t>Брус композитный</t>
  </si>
  <si>
    <t>ТЦ_25.1.01.02_77_7729790078_30.07.2025_02</t>
  </si>
  <si>
    <t>комплект</t>
  </si>
  <si>
    <t>87</t>
  </si>
  <si>
    <t>Перевод стрелочный типа Р65 марки 1/7 проект ЛПTП.665121.103M, левый</t>
  </si>
  <si>
    <t>ТЦ_25.1.06.15_77_7718148430_01.07.2025_02</t>
  </si>
  <si>
    <t>88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</si>
  <si>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</si>
  <si>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</si>
  <si>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90</t>
  </si>
  <si>
    <t>Брусья полимерные композитные 4.5 м</t>
  </si>
  <si>
    <t>ТЦ_25.1.01.02_77_7729790078_30.07.2025_03</t>
  </si>
  <si>
    <t>91</t>
  </si>
  <si>
    <t>Ручной переводной механизм проект ЛПТП665131.009 (в комплекте с закладкой стрелочной)</t>
  </si>
  <si>
    <t>ТЦ_25.1.06.00_77_7718148430_01.07.2025_02</t>
  </si>
  <si>
    <t>92</t>
  </si>
  <si>
    <t>Закладка запорная в сборе</t>
  </si>
  <si>
    <t>93</t>
  </si>
  <si>
    <t>95</t>
  </si>
  <si>
    <t>96</t>
  </si>
  <si>
    <t>97</t>
  </si>
  <si>
    <t>Балластировка пути и стрелочных переводов на деревянных шпалах, балласт: щебеночный</t>
  </si>
  <si>
    <t>ФЕР28-01-027-01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</si>
  <si>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</si>
  <si>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</si>
  <si>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</si>
  <si>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</si>
  <si>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</si>
  <si>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</si>
  <si>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</si>
  <si>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</si>
  <si>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</si>
  <si>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</si>
  <si>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</si>
  <si>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</si>
  <si>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</si>
  <si>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</si>
  <si>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</si>
  <si>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</si>
  <si>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</si>
  <si>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</si>
  <si>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</si>
  <si>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</si>
  <si>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</si>
  <si>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</si>
  <si>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</si>
  <si>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</si>
  <si>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</si>
  <si>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</si>
  <si>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</si>
  <si>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</si>
  <si>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</si>
  <si>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</si>
  <si>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</si>
  <si>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</si>
  <si>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</si>
  <si>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</si>
  <si>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</si>
  <si>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</si>
  <si>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</si>
  <si>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</si>
  <si>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</si>
  <si>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</si>
  <si>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156</t>
  </si>
  <si>
    <t>157</t>
  </si>
  <si>
    <t>158</t>
  </si>
  <si>
    <t>159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</si>
  <si>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</si>
  <si>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</si>
  <si>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</si>
  <si>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</si>
  <si>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</si>
  <si>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</si>
  <si>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</si>
  <si>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</si>
  <si>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</si>
  <si>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</si>
  <si>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</si>
  <si>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</si>
  <si>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</si>
  <si>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</si>
  <si>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</si>
  <si>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</si>
  <si>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</si>
  <si>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</si>
  <si>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</si>
  <si>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178</t>
  </si>
  <si>
    <t>179</t>
  </si>
  <si>
    <t>180</t>
  </si>
  <si>
    <t>181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</si>
  <si>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</si>
  <si>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</si>
  <si>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</si>
  <si>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</si>
  <si>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</si>
  <si>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</si>
  <si>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</si>
  <si>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</si>
  <si>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</si>
  <si>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</si>
  <si>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</si>
  <si>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</si>
  <si>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</si>
  <si>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</si>
  <si>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</si>
  <si>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</si>
  <si>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УПД №2 от 30.01.2026г. ООО "Шеллрокк"</t>
  </si>
  <si>
    <t>197</t>
  </si>
  <si>
    <t>198</t>
  </si>
  <si>
    <t>200</t>
  </si>
  <si>
    <t>201</t>
  </si>
  <si>
    <t>202</t>
  </si>
  <si>
    <t>203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</si>
  <si>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</si>
  <si>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</si>
  <si>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</si>
  <si>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</si>
  <si>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</si>
  <si>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</si>
  <si>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</si>
  <si>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</si>
  <si>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ВСЕГО по смете</t>
  </si>
  <si>
    <t>Цена за единицу, руб., с НДС и с ЗУ-1,92%</t>
  </si>
  <si>
    <t>ВСЕГО, Стоимость работ, руб., с НДС</t>
  </si>
  <si>
    <t>остаток</t>
  </si>
  <si>
    <t>май</t>
  </si>
  <si>
    <t>июнь</t>
  </si>
  <si>
    <t>июль</t>
  </si>
  <si>
    <t>август</t>
  </si>
  <si>
    <t>Договор</t>
  </si>
  <si>
    <t>ЛСР на 2026г. (!!!!)</t>
  </si>
  <si>
    <t>не закроется обьем</t>
  </si>
  <si>
    <t>не закроется деньги</t>
  </si>
  <si>
    <t>закрыть ЭЭ!!!</t>
  </si>
  <si>
    <t>ЖУРНАЛ УЧЕТА ВЫПОЛНЕННЫХ РАБОТ</t>
  </si>
  <si>
    <t>с начала строительства</t>
  </si>
  <si>
    <t>Модернизация железнодорожного пути и стрелочных переводов  на территории АО "Коломенский завод".</t>
  </si>
  <si>
    <t>(наименование работ и затрат)</t>
  </si>
  <si>
    <t>Номер</t>
  </si>
  <si>
    <t>Конструктивные элементы и видыработ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</si>
  <si>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</si>
  <si>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</si>
  <si>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</si>
  <si>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</si>
  <si>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</si>
  <si>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п.п.</t>
  </si>
  <si>
    <t>поз. по сме-
те</t>
  </si>
  <si>
    <t>Январь 2026г.</t>
  </si>
  <si>
    <t>Февраль 2026г.</t>
  </si>
  <si>
    <t>Март 2026г.</t>
  </si>
  <si>
    <t>Апрель 2026г.</t>
  </si>
  <si>
    <t>8</t>
  </si>
  <si>
    <t>Шпалы железобетонные Ш1, объем бетона 0,106 м3, расход стали 7,25 кг</t>
  </si>
  <si>
    <t>9</t>
  </si>
  <si>
    <t>Подкладка раздельного скрепления железнодорожного пути КБ-65</t>
  </si>
  <si>
    <t>11</t>
  </si>
  <si>
    <t>Болты для рельсовых стыков железнодорожного пути с гайками, М27х160-180 мм</t>
  </si>
  <si>
    <t>т</t>
  </si>
  <si>
    <t>13</t>
  </si>
  <si>
    <t>Накладка рельсовая двухголовая 2Р65</t>
  </si>
  <si>
    <t>15</t>
  </si>
  <si>
    <t>Рельсы железнодорожные Р-65 категория Т1</t>
  </si>
  <si>
    <t>м</t>
  </si>
  <si>
    <t>50</t>
  </si>
  <si>
    <t>Болты для рельсовых стыков, диаметр 24 мм, класс 8,8</t>
  </si>
  <si>
    <t>72</t>
  </si>
  <si>
    <t>89</t>
  </si>
  <si>
    <t>Шпалы непропитанные для железных дорог, тип I</t>
  </si>
  <si>
    <t>94</t>
  </si>
  <si>
    <t>116</t>
  </si>
  <si>
    <t>138</t>
  </si>
  <si>
    <t>155</t>
  </si>
  <si>
    <t>160</t>
  </si>
  <si>
    <t>177</t>
  </si>
  <si>
    <t>182</t>
  </si>
  <si>
    <t>199</t>
  </si>
  <si>
    <t>204</t>
  </si>
  <si>
    <t>Всего, с НДС 22%:</t>
  </si>
  <si>
    <t>количество</t>
  </si>
  <si>
    <t>стоимость</t>
  </si>
  <si>
    <t>Не закроется</t>
  </si>
  <si>
    <t>ПЛАНИРУЕМОЕ к закрытию</t>
  </si>
  <si>
    <t>%-но декабрь 25г.</t>
  </si>
  <si>
    <t>была подписана смета, с НДС 20%</t>
  </si>
  <si>
    <t>смета всего, 25/26г</t>
  </si>
  <si>
    <t>(НДС 20% и 22%)</t>
  </si>
  <si>
    <t>Договор, с Кдог=1,967183</t>
  </si>
  <si>
    <t>ЗУ</t>
  </si>
  <si>
    <t>Кдог</t>
  </si>
  <si>
    <t>Давальческий материал</t>
  </si>
  <si>
    <t>выполнено ВСЕГО, Стоимость работ, руб., с НДС</t>
  </si>
  <si>
    <t>остаток ВСЕГО, Стоимость работ, руб., с НДС</t>
  </si>
  <si>
    <t>V выполнено за янв.-апрель 2026г.</t>
  </si>
  <si>
    <t>планируемые V к закрытию</t>
  </si>
  <si>
    <t>планируемая ст-ть к закрытию, руб. с НДС</t>
  </si>
  <si>
    <t>Шеллрокк</t>
  </si>
  <si>
    <t>ЭЭ</t>
  </si>
  <si>
    <t>новая смета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</si>
</sst>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000"/>
    <numFmt numFmtId="165" formatCode="0.000"/>
    <numFmt numFmtId="166" formatCode="0.0"/>
    <numFmt numFmtId="167" formatCode="0.00000"/>
    <numFmt numFmtId="168" formatCode="#,##0.0000"/>
    <numFmt numFmtId="169" formatCode="#,##0.00000"/>
    <numFmt numFmtId="170" formatCode="#,##0.00_ ;[Red]\-#,##0.00\ "/>
    <numFmt numFmtId="171" formatCode="#,##0.000_ ;[Red]\-#,##0.000\ "/>
    <numFmt numFmtId="172" formatCode="#,##0.0000_ ;[Red]\-#,##0.0000\ "/>
    <numFmt numFmtId="173" formatCode="#,##0.000000"/>
    <numFmt numFmtId="174" formatCode="0.000000"/>
    <numFmt numFmtId="175" formatCode="#,##0.0"/>
  </numFmts>
  <fonts count="4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theme="4"/>
      <name val="Times New Roman"/>
      <family val="1"/>
      <charset val="204"/>
    </font>
    <font>
      <b/>
      <sz val="11"/>
      <color theme="4"/>
      <name val="Calibri"/>
      <family val="2"/>
      <charset val="204"/>
    </font>
    <font>
      <b/>
      <sz val="8"/>
      <color theme="4"/>
      <name val="Arial"/>
      <family val="2"/>
      <charset val="204"/>
    </font>
    <font>
      <b/>
      <sz val="11"/>
      <color rgb="FFC00000"/>
      <name val="Times New Roman"/>
      <family val="1"/>
      <charset val="204"/>
    </font>
    <font>
      <b/>
      <sz val="11"/>
      <color rgb="FFC00000"/>
      <name val="Calibri"/>
      <family val="2"/>
      <charset val="204"/>
    </font>
    <font>
      <b/>
      <sz val="8"/>
      <color rgb="FFC00000"/>
      <name val="Arial"/>
      <family val="2"/>
      <charset val="204"/>
    </font>
    <font>
      <sz val="20"/>
      <color rgb="FF000000"/>
      <name val="Calibri"/>
      <family val="2"/>
      <charset val="204"/>
    </font>
    <font>
      <b/>
      <sz val="16"/>
      <color theme="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theme="9" tint="-0.499984740745262"/>
      <name val="Calibri"/>
      <family val="2"/>
      <charset val="204"/>
    </font>
    <font>
      <b/>
      <sz val="11"/>
      <color theme="9" tint="-0.499984740745262"/>
      <name val="Times New Roman"/>
      <family val="1"/>
      <charset val="204"/>
    </font>
    <font>
      <b/>
      <sz val="8"/>
      <color theme="9" tint="-0.499984740745262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1"/>
      <color theme="5"/>
      <name val="Calibri"/>
      <family val="2"/>
      <charset val="204"/>
    </font>
    <font>
      <b/>
      <sz val="11"/>
      <color theme="5"/>
      <name val="Times New Roman"/>
      <family val="1"/>
      <charset val="204"/>
    </font>
    <font>
      <sz val="11"/>
      <color theme="5"/>
      <name val="Times New Roman"/>
      <family val="1"/>
      <charset val="204"/>
    </font>
    <font>
      <sz val="8"/>
      <color theme="5"/>
      <name val="Arial"/>
      <family val="2"/>
      <charset val="204"/>
    </font>
    <font>
      <sz val="10"/>
      <color theme="5"/>
      <name val="Arial"/>
      <family val="2"/>
      <charset val="204"/>
    </font>
    <font>
      <i/>
      <sz val="11"/>
      <color rgb="FF0070C0"/>
      <name val="Times New Roman"/>
      <family val="1"/>
      <charset val="204"/>
    </font>
    <font>
      <b/>
      <i/>
      <sz val="11"/>
      <color rgb="FF0070C0"/>
      <name val="Times New Roman"/>
      <family val="1"/>
      <charset val="204"/>
    </font>
    <font>
      <i/>
      <sz val="11"/>
      <color rgb="FF0070C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8"/>
      <color theme="9" tint="-0.499984740745262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4" fillId="0" borderId="0"/>
    <xf numFmtId="0" fontId="28" fillId="0" borderId="0"/>
  </cellStyleXfs>
  <cellXfs count="303">
    <xf numFmtId="0" fontId="0" fillId="0" borderId="0" xfId="0"/>
    <xf numFmtId="0" fontId="1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4" fontId="0" fillId="0" borderId="0" xfId="0" applyNumberFormat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/>
    <xf numFmtId="4" fontId="9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0" fontId="9" fillId="2" borderId="2" xfId="0" applyNumberFormat="1" applyFont="1" applyFill="1" applyBorder="1" applyAlignment="1" applyProtection="1">
      <alignment vertical="center"/>
    </xf>
    <xf numFmtId="0" fontId="9" fillId="2" borderId="2" xfId="0" applyNumberFormat="1" applyFont="1" applyFill="1" applyBorder="1" applyAlignment="1" applyProtection="1">
      <alignment horizontal="center" vertical="center"/>
    </xf>
    <xf numFmtId="4" fontId="8" fillId="2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 applyProtection="1">
      <alignment horizontal="center" vertical="center" wrapText="1"/>
    </xf>
    <xf numFmtId="165" fontId="10" fillId="0" borderId="2" xfId="0" applyNumberFormat="1" applyFont="1" applyFill="1" applyBorder="1" applyAlignment="1" applyProtection="1">
      <alignment horizontal="center" vertical="center" wrapText="1"/>
    </xf>
    <xf numFmtId="164" fontId="10" fillId="4" borderId="2" xfId="0" applyNumberFormat="1" applyFont="1" applyFill="1" applyBorder="1" applyAlignment="1" applyProtection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 applyProtection="1">
      <alignment horizontal="center" vertical="center" wrapText="1"/>
    </xf>
    <xf numFmtId="2" fontId="10" fillId="0" borderId="2" xfId="0" applyNumberFormat="1" applyFont="1" applyFill="1" applyBorder="1" applyAlignment="1" applyProtection="1">
      <alignment horizontal="center" vertical="center" wrapText="1"/>
    </xf>
    <xf numFmtId="167" fontId="10" fillId="0" borderId="2" xfId="0" applyNumberFormat="1" applyFont="1" applyFill="1" applyBorder="1" applyAlignment="1" applyProtection="1">
      <alignment horizontal="center" vertical="center" wrapText="1"/>
    </xf>
    <xf numFmtId="0" fontId="9" fillId="5" borderId="2" xfId="0" applyNumberFormat="1" applyFont="1" applyFill="1" applyBorder="1" applyAlignment="1" applyProtection="1">
      <alignment horizontal="center" vertical="center" wrapText="1"/>
    </xf>
    <xf numFmtId="4" fontId="8" fillId="5" borderId="2" xfId="0" applyNumberFormat="1" applyFont="1" applyFill="1" applyBorder="1" applyAlignment="1">
      <alignment horizontal="center" vertical="center" wrapText="1"/>
    </xf>
    <xf numFmtId="4" fontId="9" fillId="5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9" fillId="2" borderId="2" xfId="0" applyNumberFormat="1" applyFont="1" applyFill="1" applyBorder="1" applyAlignment="1" applyProtection="1">
      <alignment horizontal="left" vertical="center"/>
    </xf>
    <xf numFmtId="0" fontId="9" fillId="5" borderId="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166" fontId="10" fillId="0" borderId="2" xfId="0" applyNumberFormat="1" applyFont="1" applyFill="1" applyBorder="1" applyAlignment="1" applyProtection="1">
      <alignment horizontal="center" vertical="center" wrapText="1"/>
    </xf>
    <xf numFmtId="168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9" fillId="6" borderId="2" xfId="0" applyNumberFormat="1" applyFont="1" applyFill="1" applyBorder="1" applyAlignment="1" applyProtection="1">
      <alignment horizontal="left" vertical="center"/>
    </xf>
    <xf numFmtId="0" fontId="9" fillId="3" borderId="2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168" fontId="9" fillId="0" borderId="0" xfId="0" applyNumberFormat="1" applyFont="1" applyFill="1" applyBorder="1" applyAlignment="1" applyProtection="1">
      <alignment horizontal="left" vertical="center" wrapText="1"/>
    </xf>
    <xf numFmtId="168" fontId="9" fillId="0" borderId="2" xfId="0" applyNumberFormat="1" applyFont="1" applyBorder="1" applyAlignment="1">
      <alignment horizontal="center" vertical="center" wrapText="1"/>
    </xf>
    <xf numFmtId="168" fontId="8" fillId="2" borderId="2" xfId="0" applyNumberFormat="1" applyFont="1" applyFill="1" applyBorder="1" applyAlignment="1">
      <alignment horizontal="center" vertical="center" wrapText="1"/>
    </xf>
    <xf numFmtId="168" fontId="8" fillId="5" borderId="2" xfId="0" applyNumberFormat="1" applyFont="1" applyFill="1" applyBorder="1" applyAlignment="1">
      <alignment horizontal="center" vertical="center" wrapText="1"/>
    </xf>
    <xf numFmtId="168" fontId="8" fillId="6" borderId="2" xfId="0" applyNumberFormat="1" applyFont="1" applyFill="1" applyBorder="1" applyAlignment="1">
      <alignment horizontal="left" vertical="center" wrapText="1"/>
    </xf>
    <xf numFmtId="168" fontId="8" fillId="3" borderId="2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 applyProtection="1">
      <alignment horizontal="center" vertical="center" wrapText="1"/>
    </xf>
    <xf numFmtId="169" fontId="8" fillId="0" borderId="2" xfId="0" applyNumberFormat="1" applyFont="1" applyBorder="1" applyAlignment="1">
      <alignment horizontal="center" vertical="center" wrapText="1"/>
    </xf>
    <xf numFmtId="169" fontId="8" fillId="4" borderId="2" xfId="0" applyNumberFormat="1" applyFont="1" applyFill="1" applyBorder="1" applyAlignment="1">
      <alignment horizontal="center" vertical="center" wrapText="1"/>
    </xf>
    <xf numFmtId="170" fontId="0" fillId="0" borderId="0" xfId="0" applyNumberFormat="1" applyAlignment="1">
      <alignment horizontal="center" vertical="center" wrapText="1"/>
    </xf>
    <xf numFmtId="170" fontId="9" fillId="0" borderId="0" xfId="0" applyNumberFormat="1" applyFont="1" applyFill="1" applyBorder="1" applyAlignment="1" applyProtection="1">
      <alignment horizontal="left" vertical="center" wrapText="1"/>
    </xf>
    <xf numFmtId="170" fontId="9" fillId="0" borderId="2" xfId="0" applyNumberFormat="1" applyFont="1" applyBorder="1" applyAlignment="1">
      <alignment horizontal="center" vertical="center" wrapText="1"/>
    </xf>
    <xf numFmtId="170" fontId="8" fillId="0" borderId="2" xfId="0" applyNumberFormat="1" applyFont="1" applyBorder="1" applyAlignment="1">
      <alignment horizontal="center" vertical="center" wrapText="1"/>
    </xf>
    <xf numFmtId="170" fontId="8" fillId="2" borderId="2" xfId="0" applyNumberFormat="1" applyFont="1" applyFill="1" applyBorder="1" applyAlignment="1">
      <alignment horizontal="center" vertical="center" wrapText="1"/>
    </xf>
    <xf numFmtId="170" fontId="8" fillId="4" borderId="2" xfId="0" applyNumberFormat="1" applyFont="1" applyFill="1" applyBorder="1" applyAlignment="1">
      <alignment horizontal="center" vertical="center" wrapText="1"/>
    </xf>
    <xf numFmtId="170" fontId="8" fillId="5" borderId="2" xfId="0" applyNumberFormat="1" applyFont="1" applyFill="1" applyBorder="1" applyAlignment="1">
      <alignment horizontal="center" vertical="center" wrapText="1"/>
    </xf>
    <xf numFmtId="170" fontId="8" fillId="6" borderId="2" xfId="0" applyNumberFormat="1" applyFont="1" applyFill="1" applyBorder="1" applyAlignment="1">
      <alignment horizontal="left" vertical="center" wrapText="1"/>
    </xf>
    <xf numFmtId="170" fontId="8" fillId="3" borderId="2" xfId="0" applyNumberFormat="1" applyFont="1" applyFill="1" applyBorder="1" applyAlignment="1">
      <alignment horizontal="center" vertical="center" wrapText="1"/>
    </xf>
    <xf numFmtId="170" fontId="9" fillId="3" borderId="2" xfId="0" applyNumberFormat="1" applyFont="1" applyFill="1" applyBorder="1" applyAlignment="1">
      <alignment horizontal="center" vertical="center" wrapText="1"/>
    </xf>
    <xf numFmtId="170" fontId="1" fillId="0" borderId="0" xfId="0" applyNumberFormat="1" applyFont="1" applyFill="1" applyBorder="1" applyAlignment="1" applyProtection="1">
      <alignment horizontal="center" vertical="center" wrapText="1"/>
    </xf>
    <xf numFmtId="4" fontId="11" fillId="0" borderId="0" xfId="0" applyNumberFormat="1" applyFont="1" applyFill="1" applyBorder="1" applyAlignment="1" applyProtection="1">
      <alignment horizontal="right" vertical="center" wrapText="1"/>
    </xf>
    <xf numFmtId="4" fontId="11" fillId="0" borderId="0" xfId="0" applyNumberFormat="1" applyFont="1" applyFill="1" applyBorder="1" applyAlignment="1" applyProtection="1">
      <alignment horizontal="center" vertical="center" wrapText="1"/>
    </xf>
    <xf numFmtId="168" fontId="12" fillId="0" borderId="0" xfId="0" applyNumberFormat="1" applyFont="1" applyFill="1" applyBorder="1" applyAlignment="1" applyProtection="1">
      <alignment horizontal="left" vertical="center" wrapText="1"/>
    </xf>
    <xf numFmtId="168" fontId="12" fillId="0" borderId="2" xfId="0" applyNumberFormat="1" applyFont="1" applyBorder="1" applyAlignment="1">
      <alignment horizontal="center" vertical="center" wrapText="1"/>
    </xf>
    <xf numFmtId="168" fontId="13" fillId="0" borderId="0" xfId="0" applyNumberFormat="1" applyFont="1" applyAlignment="1">
      <alignment horizontal="center" vertical="center" wrapText="1"/>
    </xf>
    <xf numFmtId="168" fontId="12" fillId="2" borderId="2" xfId="0" applyNumberFormat="1" applyFont="1" applyFill="1" applyBorder="1" applyAlignment="1">
      <alignment horizontal="center" vertical="center" wrapText="1"/>
    </xf>
    <xf numFmtId="169" fontId="12" fillId="4" borderId="2" xfId="0" applyNumberFormat="1" applyFont="1" applyFill="1" applyBorder="1" applyAlignment="1">
      <alignment horizontal="center" vertical="center" wrapText="1"/>
    </xf>
    <xf numFmtId="169" fontId="12" fillId="0" borderId="2" xfId="0" applyNumberFormat="1" applyFont="1" applyBorder="1" applyAlignment="1">
      <alignment horizontal="center" vertical="center" wrapText="1"/>
    </xf>
    <xf numFmtId="168" fontId="12" fillId="5" borderId="2" xfId="0" applyNumberFormat="1" applyFont="1" applyFill="1" applyBorder="1" applyAlignment="1">
      <alignment horizontal="center" vertical="center" wrapText="1"/>
    </xf>
    <xf numFmtId="168" fontId="12" fillId="6" borderId="2" xfId="0" applyNumberFormat="1" applyFont="1" applyFill="1" applyBorder="1" applyAlignment="1">
      <alignment horizontal="left" vertical="center" wrapText="1"/>
    </xf>
    <xf numFmtId="168" fontId="12" fillId="3" borderId="2" xfId="0" applyNumberFormat="1" applyFont="1" applyFill="1" applyBorder="1" applyAlignment="1">
      <alignment horizontal="center" vertical="center" wrapText="1"/>
    </xf>
    <xf numFmtId="168" fontId="14" fillId="0" borderId="0" xfId="0" applyNumberFormat="1" applyFont="1" applyFill="1" applyBorder="1" applyAlignment="1" applyProtection="1">
      <alignment horizontal="center" vertical="center" wrapText="1"/>
    </xf>
    <xf numFmtId="168" fontId="15" fillId="0" borderId="0" xfId="0" applyNumberFormat="1" applyFont="1" applyFill="1" applyBorder="1" applyAlignment="1" applyProtection="1">
      <alignment horizontal="left" vertical="center" wrapText="1"/>
    </xf>
    <xf numFmtId="168" fontId="15" fillId="0" borderId="2" xfId="0" applyNumberFormat="1" applyFont="1" applyBorder="1" applyAlignment="1">
      <alignment horizontal="center" vertical="center" wrapText="1"/>
    </xf>
    <xf numFmtId="168" fontId="16" fillId="0" borderId="0" xfId="0" applyNumberFormat="1" applyFont="1" applyAlignment="1">
      <alignment horizontal="center" vertical="center" wrapText="1"/>
    </xf>
    <xf numFmtId="168" fontId="15" fillId="2" borderId="2" xfId="0" applyNumberFormat="1" applyFont="1" applyFill="1" applyBorder="1" applyAlignment="1">
      <alignment horizontal="center" vertical="center" wrapText="1"/>
    </xf>
    <xf numFmtId="168" fontId="15" fillId="3" borderId="2" xfId="0" applyNumberFormat="1" applyFont="1" applyFill="1" applyBorder="1" applyAlignment="1">
      <alignment horizontal="center" vertical="center" wrapText="1"/>
    </xf>
    <xf numFmtId="168" fontId="17" fillId="0" borderId="0" xfId="0" applyNumberFormat="1" applyFont="1" applyFill="1" applyBorder="1" applyAlignment="1" applyProtection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18" fillId="7" borderId="0" xfId="0" applyFont="1" applyFill="1" applyAlignment="1">
      <alignment horizontal="left" vertical="center"/>
    </xf>
    <xf numFmtId="0" fontId="19" fillId="7" borderId="0" xfId="0" applyNumberFormat="1" applyFont="1" applyFill="1" applyBorder="1" applyAlignment="1" applyProtection="1">
      <alignment horizontal="left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170" fontId="8" fillId="2" borderId="0" xfId="0" applyNumberFormat="1" applyFont="1" applyFill="1" applyBorder="1" applyAlignment="1">
      <alignment horizontal="center" vertical="center" wrapText="1"/>
    </xf>
    <xf numFmtId="170" fontId="8" fillId="0" borderId="0" xfId="0" applyNumberFormat="1" applyFont="1" applyBorder="1" applyAlignment="1">
      <alignment horizontal="center" vertical="center" wrapText="1"/>
    </xf>
    <xf numFmtId="170" fontId="9" fillId="5" borderId="0" xfId="0" applyNumberFormat="1" applyFont="1" applyFill="1" applyBorder="1" applyAlignment="1">
      <alignment horizontal="center" vertical="center" wrapText="1"/>
    </xf>
    <xf numFmtId="170" fontId="8" fillId="6" borderId="0" xfId="0" applyNumberFormat="1" applyFont="1" applyFill="1" applyBorder="1" applyAlignment="1">
      <alignment horizontal="left" vertical="center" wrapText="1"/>
    </xf>
    <xf numFmtId="170" fontId="9" fillId="3" borderId="0" xfId="0" applyNumberFormat="1" applyFont="1" applyFill="1" applyBorder="1" applyAlignment="1">
      <alignment horizontal="center" vertical="center" wrapText="1"/>
    </xf>
    <xf numFmtId="171" fontId="8" fillId="0" borderId="0" xfId="0" applyNumberFormat="1" applyFont="1" applyBorder="1" applyAlignment="1">
      <alignment horizontal="center" vertical="center" wrapText="1"/>
    </xf>
    <xf numFmtId="172" fontId="8" fillId="0" borderId="0" xfId="0" applyNumberFormat="1" applyFont="1" applyBorder="1" applyAlignment="1">
      <alignment horizontal="center" vertical="center" wrapText="1"/>
    </xf>
    <xf numFmtId="172" fontId="8" fillId="0" borderId="2" xfId="0" applyNumberFormat="1" applyFont="1" applyBorder="1" applyAlignment="1">
      <alignment horizontal="center" vertical="center" wrapText="1"/>
    </xf>
    <xf numFmtId="0" fontId="20" fillId="3" borderId="0" xfId="0" applyFont="1" applyFill="1" applyAlignment="1"/>
    <xf numFmtId="168" fontId="21" fillId="8" borderId="0" xfId="0" applyNumberFormat="1" applyFont="1" applyFill="1" applyAlignment="1">
      <alignment horizontal="center" vertical="center" wrapText="1"/>
    </xf>
    <xf numFmtId="168" fontId="22" fillId="8" borderId="0" xfId="0" applyNumberFormat="1" applyFont="1" applyFill="1" applyBorder="1" applyAlignment="1" applyProtection="1">
      <alignment horizontal="left" vertical="center" wrapText="1"/>
    </xf>
    <xf numFmtId="168" fontId="22" fillId="8" borderId="2" xfId="0" applyNumberFormat="1" applyFont="1" applyFill="1" applyBorder="1" applyAlignment="1">
      <alignment horizontal="center" vertical="center" wrapText="1"/>
    </xf>
    <xf numFmtId="3" fontId="22" fillId="8" borderId="2" xfId="0" applyNumberFormat="1" applyFont="1" applyFill="1" applyBorder="1" applyAlignment="1">
      <alignment horizontal="center" vertical="center" wrapText="1"/>
    </xf>
    <xf numFmtId="168" fontId="12" fillId="8" borderId="2" xfId="0" applyNumberFormat="1" applyFont="1" applyFill="1" applyBorder="1" applyAlignment="1">
      <alignment horizontal="center" vertical="center" wrapText="1"/>
    </xf>
    <xf numFmtId="4" fontId="22" fillId="8" borderId="2" xfId="0" applyNumberFormat="1" applyFont="1" applyFill="1" applyBorder="1" applyAlignment="1">
      <alignment horizontal="center" vertical="center" wrapText="1"/>
    </xf>
    <xf numFmtId="168" fontId="23" fillId="8" borderId="0" xfId="0" applyNumberFormat="1" applyFont="1" applyFill="1" applyBorder="1" applyAlignment="1" applyProtection="1">
      <alignment horizontal="center" vertical="center" wrapText="1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0" xfId="1" applyFont="1"/>
    <xf numFmtId="170" fontId="28" fillId="3" borderId="0" xfId="0" applyNumberFormat="1" applyFont="1" applyFill="1" applyAlignment="1">
      <alignment horizontal="center" vertical="center" wrapText="1"/>
    </xf>
    <xf numFmtId="0" fontId="25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0" fontId="2" fillId="0" borderId="0" xfId="1" applyFont="1"/>
    <xf numFmtId="0" fontId="29" fillId="0" borderId="0" xfId="1" applyFont="1" applyAlignment="1">
      <alignment horizontal="center" vertical="top"/>
    </xf>
    <xf numFmtId="0" fontId="29" fillId="0" borderId="0" xfId="1" applyFont="1" applyAlignment="1">
      <alignment horizontal="left" vertical="top"/>
    </xf>
    <xf numFmtId="0" fontId="30" fillId="0" borderId="0" xfId="1" applyFont="1" applyAlignment="1">
      <alignment horizontal="center" vertical="top"/>
    </xf>
    <xf numFmtId="0" fontId="29" fillId="0" borderId="0" xfId="1" applyFont="1" applyAlignment="1">
      <alignment horizontal="right" vertical="top" wrapText="1"/>
    </xf>
    <xf numFmtId="0" fontId="29" fillId="0" borderId="0" xfId="1" applyFont="1" applyAlignment="1">
      <alignment horizontal="right" vertical="top"/>
    </xf>
    <xf numFmtId="0" fontId="29" fillId="0" borderId="3" xfId="1" applyFont="1" applyBorder="1" applyAlignment="1">
      <alignment horizontal="right" vertical="top"/>
    </xf>
    <xf numFmtId="0" fontId="29" fillId="0" borderId="0" xfId="1" applyFont="1" applyAlignment="1">
      <alignment vertical="top"/>
    </xf>
    <xf numFmtId="49" fontId="29" fillId="0" borderId="0" xfId="1" applyNumberFormat="1" applyFont="1" applyAlignment="1">
      <alignment horizontal="left" vertical="top"/>
    </xf>
    <xf numFmtId="0" fontId="30" fillId="0" borderId="0" xfId="1" applyFont="1" applyAlignment="1">
      <alignment horizontal="left" vertical="top"/>
    </xf>
    <xf numFmtId="0" fontId="29" fillId="0" borderId="0" xfId="1" applyFont="1" applyAlignment="1">
      <alignment horizontal="left" vertical="center"/>
    </xf>
    <xf numFmtId="0" fontId="29" fillId="0" borderId="0" xfId="1" applyFont="1" applyAlignment="1">
      <alignment horizontal="left" vertical="justify"/>
    </xf>
    <xf numFmtId="0" fontId="29" fillId="0" borderId="0" xfId="1" applyFont="1" applyAlignment="1">
      <alignment horizontal="center" vertical="center"/>
    </xf>
    <xf numFmtId="0" fontId="29" fillId="0" borderId="1" xfId="1" applyFont="1" applyBorder="1" applyAlignment="1">
      <alignment horizontal="left" vertical="top"/>
    </xf>
    <xf numFmtId="0" fontId="29" fillId="0" borderId="0" xfId="1" applyFont="1" applyAlignment="1">
      <alignment horizontal="left"/>
    </xf>
    <xf numFmtId="0" fontId="29" fillId="0" borderId="0" xfId="1" applyFont="1" applyAlignment="1">
      <alignment horizontal="center" vertical="top" wrapText="1"/>
    </xf>
    <xf numFmtId="0" fontId="29" fillId="0" borderId="3" xfId="1" applyFont="1" applyBorder="1"/>
    <xf numFmtId="0" fontId="31" fillId="0" borderId="3" xfId="1" applyFont="1" applyBorder="1" applyAlignment="1">
      <alignment horizontal="center" vertical="top"/>
    </xf>
    <xf numFmtId="0" fontId="32" fillId="0" borderId="2" xfId="1" applyFont="1" applyBorder="1" applyAlignment="1">
      <alignment horizontal="center" vertical="center" wrapText="1"/>
    </xf>
    <xf numFmtId="49" fontId="30" fillId="0" borderId="2" xfId="1" quotePrefix="1" applyNumberFormat="1" applyFont="1" applyBorder="1" applyAlignment="1">
      <alignment horizontal="center" vertical="top"/>
    </xf>
    <xf numFmtId="0" fontId="30" fillId="0" borderId="2" xfId="1" applyFont="1" applyBorder="1" applyAlignment="1">
      <alignment horizontal="left" vertical="top" wrapText="1"/>
    </xf>
    <xf numFmtId="0" fontId="30" fillId="0" borderId="2" xfId="1" applyFont="1" applyBorder="1" applyAlignment="1">
      <alignment horizontal="center" vertical="top" wrapText="1"/>
    </xf>
    <xf numFmtId="0" fontId="30" fillId="0" borderId="2" xfId="1" applyFont="1" applyBorder="1" applyAlignment="1">
      <alignment horizontal="right" vertical="top" wrapText="1"/>
    </xf>
    <xf numFmtId="0" fontId="30" fillId="0" borderId="2" xfId="1" applyFont="1" applyBorder="1" applyAlignment="1">
      <alignment horizontal="right" vertical="top"/>
    </xf>
    <xf numFmtId="0" fontId="35" fillId="0" borderId="2" xfId="1" applyFont="1" applyBorder="1" applyAlignment="1">
      <alignment horizontal="right" vertical="top"/>
    </xf>
    <xf numFmtId="0" fontId="33" fillId="0" borderId="2" xfId="1" applyFont="1" applyBorder="1" applyAlignment="1">
      <alignment vertical="top"/>
    </xf>
    <xf numFmtId="0" fontId="33" fillId="0" borderId="2" xfId="1" applyFont="1" applyBorder="1"/>
    <xf numFmtId="0" fontId="33" fillId="0" borderId="2" xfId="1" applyFont="1" applyBorder="1" applyAlignment="1">
      <alignment horizontal="right" vertical="top"/>
    </xf>
    <xf numFmtId="0" fontId="29" fillId="0" borderId="2" xfId="1" applyFont="1" applyBorder="1" applyAlignment="1">
      <alignment horizontal="right" vertical="top"/>
    </xf>
    <xf numFmtId="0" fontId="29" fillId="0" borderId="0" xfId="1" applyFont="1" applyAlignment="1">
      <alignment horizontal="center" vertical="justify"/>
    </xf>
    <xf numFmtId="0" fontId="33" fillId="0" borderId="0" xfId="1" applyFont="1" applyAlignment="1">
      <alignment vertical="top"/>
    </xf>
    <xf numFmtId="0" fontId="33" fillId="0" borderId="0" xfId="1" applyFont="1"/>
    <xf numFmtId="0" fontId="32" fillId="0" borderId="8" xfId="1" applyFont="1" applyBorder="1" applyAlignment="1">
      <alignment horizontal="center" vertical="center" wrapText="1"/>
    </xf>
    <xf numFmtId="0" fontId="29" fillId="0" borderId="8" xfId="1" applyFont="1" applyBorder="1" applyAlignment="1">
      <alignment horizontal="center" vertical="center" wrapText="1"/>
    </xf>
    <xf numFmtId="0" fontId="34" fillId="0" borderId="10" xfId="1" applyFont="1" applyBorder="1" applyAlignment="1">
      <alignment horizontal="center" vertical="justify"/>
    </xf>
    <xf numFmtId="0" fontId="29" fillId="0" borderId="14" xfId="1" applyFont="1" applyBorder="1" applyAlignment="1">
      <alignment horizontal="center" vertical="center"/>
    </xf>
    <xf numFmtId="4" fontId="36" fillId="0" borderId="14" xfId="1" applyNumberFormat="1" applyFont="1" applyBorder="1" applyAlignment="1">
      <alignment horizontal="center" vertical="center"/>
    </xf>
    <xf numFmtId="4" fontId="32" fillId="0" borderId="14" xfId="1" applyNumberFormat="1" applyFont="1" applyBorder="1" applyAlignment="1">
      <alignment horizontal="center" vertical="center"/>
    </xf>
    <xf numFmtId="0" fontId="34" fillId="0" borderId="12" xfId="1" applyFont="1" applyBorder="1" applyAlignment="1">
      <alignment horizontal="center" vertical="justify"/>
    </xf>
    <xf numFmtId="49" fontId="30" fillId="0" borderId="15" xfId="1" quotePrefix="1" applyNumberFormat="1" applyFont="1" applyBorder="1" applyAlignment="1">
      <alignment horizontal="center" vertical="top"/>
    </xf>
    <xf numFmtId="0" fontId="30" fillId="0" borderId="15" xfId="1" applyFont="1" applyBorder="1" applyAlignment="1">
      <alignment horizontal="left" vertical="top" wrapText="1"/>
    </xf>
    <xf numFmtId="0" fontId="30" fillId="0" borderId="15" xfId="1" applyFont="1" applyBorder="1" applyAlignment="1">
      <alignment horizontal="center" vertical="top" wrapText="1"/>
    </xf>
    <xf numFmtId="0" fontId="30" fillId="0" borderId="15" xfId="1" applyFont="1" applyBorder="1" applyAlignment="1">
      <alignment horizontal="right" vertical="top" wrapText="1"/>
    </xf>
    <xf numFmtId="0" fontId="30" fillId="0" borderId="15" xfId="1" applyFont="1" applyBorder="1" applyAlignment="1">
      <alignment horizontal="right" vertical="top"/>
    </xf>
    <xf numFmtId="0" fontId="35" fillId="0" borderId="15" xfId="1" applyFont="1" applyBorder="1" applyAlignment="1">
      <alignment horizontal="right" vertical="top"/>
    </xf>
    <xf numFmtId="0" fontId="33" fillId="0" borderId="15" xfId="1" applyFont="1" applyBorder="1" applyAlignment="1">
      <alignment vertical="top"/>
    </xf>
    <xf numFmtId="0" fontId="33" fillId="0" borderId="15" xfId="1" applyFont="1" applyBorder="1"/>
    <xf numFmtId="0" fontId="33" fillId="0" borderId="15" xfId="1" applyFont="1" applyBorder="1" applyAlignment="1">
      <alignment horizontal="right" vertical="top"/>
    </xf>
    <xf numFmtId="0" fontId="32" fillId="0" borderId="11" xfId="1" applyFont="1" applyBorder="1" applyAlignment="1">
      <alignment horizontal="center" vertical="center" wrapText="1"/>
    </xf>
    <xf numFmtId="0" fontId="33" fillId="0" borderId="11" xfId="1" applyFont="1" applyBorder="1"/>
    <xf numFmtId="0" fontId="33" fillId="0" borderId="11" xfId="1" applyFont="1" applyBorder="1" applyAlignment="1">
      <alignment horizontal="right" vertical="top"/>
    </xf>
    <xf numFmtId="4" fontId="36" fillId="0" borderId="17" xfId="1" applyNumberFormat="1" applyFont="1" applyBorder="1" applyAlignment="1">
      <alignment horizontal="center" vertical="center"/>
    </xf>
    <xf numFmtId="0" fontId="33" fillId="0" borderId="16" xfId="1" applyFont="1" applyBorder="1" applyAlignment="1">
      <alignment horizontal="right" vertical="top"/>
    </xf>
    <xf numFmtId="0" fontId="29" fillId="0" borderId="1" xfId="1" applyFont="1" applyBorder="1" applyAlignment="1">
      <alignment horizontal="right" vertical="top"/>
    </xf>
    <xf numFmtId="0" fontId="29" fillId="0" borderId="14" xfId="1" applyFont="1" applyBorder="1" applyAlignment="1">
      <alignment horizontal="right" vertical="center"/>
    </xf>
    <xf numFmtId="4" fontId="30" fillId="0" borderId="14" xfId="1" applyNumberFormat="1" applyFont="1" applyBorder="1" applyAlignment="1">
      <alignment horizontal="right" vertical="center"/>
    </xf>
    <xf numFmtId="4" fontId="29" fillId="0" borderId="14" xfId="1" applyNumberFormat="1" applyFont="1" applyBorder="1" applyAlignment="1">
      <alignment vertical="center"/>
    </xf>
    <xf numFmtId="4" fontId="30" fillId="0" borderId="17" xfId="1" applyNumberFormat="1" applyFont="1" applyBorder="1" applyAlignment="1">
      <alignment horizontal="right" vertical="center"/>
    </xf>
    <xf numFmtId="0" fontId="32" fillId="0" borderId="8" xfId="1" applyFont="1" applyBorder="1" applyAlignment="1">
      <alignment vertical="center" wrapText="1"/>
    </xf>
    <xf numFmtId="0" fontId="32" fillId="0" borderId="5" xfId="1" applyFont="1" applyBorder="1" applyAlignment="1">
      <alignment vertical="center" wrapText="1"/>
    </xf>
    <xf numFmtId="0" fontId="32" fillId="0" borderId="2" xfId="1" applyFont="1" applyBorder="1" applyAlignment="1">
      <alignment vertical="center" wrapText="1"/>
    </xf>
    <xf numFmtId="0" fontId="29" fillId="0" borderId="5" xfId="1" applyFont="1" applyBorder="1" applyAlignment="1">
      <alignment vertical="center" wrapText="1"/>
    </xf>
    <xf numFmtId="0" fontId="29" fillId="0" borderId="2" xfId="1" applyFont="1" applyBorder="1" applyAlignment="1">
      <alignment vertical="center" wrapText="1"/>
    </xf>
    <xf numFmtId="0" fontId="37" fillId="0" borderId="10" xfId="1" applyFont="1" applyBorder="1" applyAlignment="1">
      <alignment vertical="top"/>
    </xf>
    <xf numFmtId="0" fontId="29" fillId="0" borderId="2" xfId="1" applyFont="1" applyBorder="1" applyAlignment="1"/>
    <xf numFmtId="0" fontId="29" fillId="0" borderId="11" xfId="1" applyFont="1" applyBorder="1" applyAlignment="1"/>
    <xf numFmtId="0" fontId="33" fillId="0" borderId="9" xfId="1" applyFont="1" applyBorder="1" applyAlignment="1">
      <alignment vertical="center" wrapText="1"/>
    </xf>
    <xf numFmtId="0" fontId="33" fillId="0" borderId="10" xfId="1" applyFont="1" applyBorder="1" applyAlignment="1">
      <alignment vertical="center" wrapText="1"/>
    </xf>
    <xf numFmtId="49" fontId="33" fillId="0" borderId="4" xfId="1" applyNumberFormat="1" applyFont="1" applyBorder="1" applyAlignment="1">
      <alignment vertical="center" wrapText="1"/>
    </xf>
    <xf numFmtId="49" fontId="33" fillId="0" borderId="2" xfId="1" applyNumberFormat="1" applyFont="1" applyBorder="1" applyAlignment="1">
      <alignment vertical="center" wrapText="1"/>
    </xf>
    <xf numFmtId="0" fontId="32" fillId="0" borderId="6" xfId="1" applyFont="1" applyBorder="1" applyAlignment="1">
      <alignment vertical="center" wrapText="1"/>
    </xf>
    <xf numFmtId="0" fontId="32" fillId="0" borderId="7" xfId="1" applyFont="1" applyBorder="1" applyAlignment="1">
      <alignment vertical="center" wrapText="1"/>
    </xf>
    <xf numFmtId="0" fontId="30" fillId="0" borderId="13" xfId="1" applyFont="1" applyBorder="1" applyAlignment="1">
      <alignment vertical="center"/>
    </xf>
    <xf numFmtId="0" fontId="29" fillId="0" borderId="14" xfId="1" applyFont="1" applyBorder="1" applyAlignment="1">
      <alignment vertical="center"/>
    </xf>
    <xf numFmtId="0" fontId="34" fillId="0" borderId="10" xfId="1" applyFont="1" applyBorder="1" applyAlignment="1">
      <alignment vertical="top"/>
    </xf>
    <xf numFmtId="4" fontId="38" fillId="9" borderId="14" xfId="1" applyNumberFormat="1" applyFont="1" applyFill="1" applyBorder="1" applyAlignment="1">
      <alignment horizontal="right" vertical="center"/>
    </xf>
    <xf numFmtId="173" fontId="1" fillId="0" borderId="0" xfId="0" applyNumberFormat="1" applyFont="1" applyFill="1" applyBorder="1" applyAlignment="1" applyProtection="1">
      <alignment horizontal="center" vertical="center" wrapText="1"/>
    </xf>
    <xf numFmtId="4" fontId="39" fillId="0" borderId="0" xfId="0" applyNumberFormat="1" applyFont="1" applyAlignment="1">
      <alignment horizontal="center" vertical="center" wrapText="1"/>
    </xf>
    <xf numFmtId="174" fontId="39" fillId="0" borderId="0" xfId="0" applyNumberFormat="1" applyFont="1" applyAlignment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left" vertical="center" wrapText="1"/>
    </xf>
    <xf numFmtId="174" fontId="40" fillId="0" borderId="0" xfId="0" applyNumberFormat="1" applyFont="1" applyFill="1" applyBorder="1" applyAlignment="1" applyProtection="1">
      <alignment horizontal="left" vertical="center" wrapText="1"/>
    </xf>
    <xf numFmtId="4" fontId="40" fillId="0" borderId="2" xfId="0" applyNumberFormat="1" applyFont="1" applyBorder="1" applyAlignment="1">
      <alignment horizontal="center" vertical="center" wrapText="1"/>
    </xf>
    <xf numFmtId="174" fontId="40" fillId="0" borderId="2" xfId="0" applyNumberFormat="1" applyFont="1" applyBorder="1" applyAlignment="1">
      <alignment horizontal="center" vertical="center" wrapText="1"/>
    </xf>
    <xf numFmtId="3" fontId="41" fillId="0" borderId="2" xfId="0" applyNumberFormat="1" applyFont="1" applyBorder="1" applyAlignment="1">
      <alignment horizontal="center" vertical="center" wrapText="1"/>
    </xf>
    <xf numFmtId="174" fontId="41" fillId="0" borderId="2" xfId="0" applyNumberFormat="1" applyFont="1" applyBorder="1" applyAlignment="1">
      <alignment horizontal="center" vertical="center" wrapText="1"/>
    </xf>
    <xf numFmtId="4" fontId="41" fillId="2" borderId="2" xfId="0" applyNumberFormat="1" applyFont="1" applyFill="1" applyBorder="1" applyAlignment="1">
      <alignment horizontal="center" vertical="center" wrapText="1"/>
    </xf>
    <xf numFmtId="174" fontId="41" fillId="2" borderId="2" xfId="0" applyNumberFormat="1" applyFont="1" applyFill="1" applyBorder="1" applyAlignment="1">
      <alignment horizontal="center" vertical="center" wrapText="1"/>
    </xf>
    <xf numFmtId="168" fontId="41" fillId="0" borderId="2" xfId="0" applyNumberFormat="1" applyFont="1" applyBorder="1" applyAlignment="1">
      <alignment horizontal="center" vertical="center" wrapText="1"/>
    </xf>
    <xf numFmtId="4" fontId="40" fillId="5" borderId="2" xfId="0" applyNumberFormat="1" applyFont="1" applyFill="1" applyBorder="1" applyAlignment="1">
      <alignment horizontal="center" vertical="center" wrapText="1"/>
    </xf>
    <xf numFmtId="174" fontId="40" fillId="5" borderId="2" xfId="0" applyNumberFormat="1" applyFont="1" applyFill="1" applyBorder="1" applyAlignment="1">
      <alignment horizontal="center" vertical="center" wrapText="1"/>
    </xf>
    <xf numFmtId="4" fontId="40" fillId="3" borderId="2" xfId="0" applyNumberFormat="1" applyFont="1" applyFill="1" applyBorder="1" applyAlignment="1">
      <alignment horizontal="center" vertical="center" wrapText="1"/>
    </xf>
    <xf numFmtId="174" fontId="40" fillId="3" borderId="2" xfId="0" applyNumberFormat="1" applyFont="1" applyFill="1" applyBorder="1" applyAlignment="1">
      <alignment horizontal="center" vertical="center" wrapText="1"/>
    </xf>
    <xf numFmtId="4" fontId="42" fillId="0" borderId="0" xfId="0" applyNumberFormat="1" applyFont="1" applyFill="1" applyBorder="1" applyAlignment="1" applyProtection="1">
      <alignment horizontal="center" vertical="center" wrapText="1"/>
    </xf>
    <xf numFmtId="174" fontId="42" fillId="0" borderId="0" xfId="0" applyNumberFormat="1" applyFont="1" applyFill="1" applyBorder="1" applyAlignment="1" applyProtection="1">
      <alignment horizontal="center" vertical="center" wrapText="1"/>
    </xf>
    <xf numFmtId="4" fontId="43" fillId="0" borderId="0" xfId="0" applyNumberFormat="1" applyFont="1" applyFill="1" applyBorder="1" applyAlignment="1" applyProtection="1">
      <alignment horizontal="center" vertical="center" wrapText="1"/>
    </xf>
    <xf numFmtId="174" fontId="43" fillId="0" borderId="0" xfId="0" applyNumberFormat="1" applyFont="1" applyFill="1" applyBorder="1" applyAlignment="1" applyProtection="1">
      <alignment horizontal="center" vertical="center" wrapText="1"/>
    </xf>
    <xf numFmtId="173" fontId="42" fillId="0" borderId="0" xfId="0" applyNumberFormat="1" applyFont="1" applyFill="1" applyBorder="1" applyAlignment="1" applyProtection="1">
      <alignment horizontal="center" vertical="center" wrapText="1"/>
    </xf>
    <xf numFmtId="49" fontId="44" fillId="0" borderId="2" xfId="0" applyNumberFormat="1" applyFont="1" applyFill="1" applyBorder="1" applyAlignment="1" applyProtection="1">
      <alignment horizontal="center" vertical="center" wrapText="1"/>
    </xf>
    <xf numFmtId="0" fontId="44" fillId="0" borderId="2" xfId="0" applyNumberFormat="1" applyFont="1" applyFill="1" applyBorder="1" applyAlignment="1" applyProtection="1">
      <alignment horizontal="left" vertical="center" wrapText="1"/>
    </xf>
    <xf numFmtId="0" fontId="44" fillId="0" borderId="2" xfId="0" applyNumberFormat="1" applyFont="1" applyFill="1" applyBorder="1" applyAlignment="1" applyProtection="1">
      <alignment horizontal="center" vertical="center" wrapText="1"/>
    </xf>
    <xf numFmtId="1" fontId="44" fillId="0" borderId="2" xfId="0" applyNumberFormat="1" applyFont="1" applyFill="1" applyBorder="1" applyAlignment="1" applyProtection="1">
      <alignment horizontal="center" vertical="center" wrapText="1"/>
    </xf>
    <xf numFmtId="4" fontId="44" fillId="0" borderId="2" xfId="0" applyNumberFormat="1" applyFont="1" applyBorder="1" applyAlignment="1">
      <alignment horizontal="center" vertical="center" wrapText="1"/>
    </xf>
    <xf numFmtId="165" fontId="44" fillId="0" borderId="2" xfId="0" applyNumberFormat="1" applyFont="1" applyFill="1" applyBorder="1" applyAlignment="1" applyProtection="1">
      <alignment horizontal="center" vertical="center" wrapText="1"/>
    </xf>
    <xf numFmtId="2" fontId="44" fillId="0" borderId="2" xfId="0" applyNumberFormat="1" applyFont="1" applyFill="1" applyBorder="1" applyAlignment="1" applyProtection="1">
      <alignment horizontal="center" vertical="center" wrapText="1"/>
    </xf>
    <xf numFmtId="168" fontId="45" fillId="0" borderId="2" xfId="0" applyNumberFormat="1" applyFont="1" applyBorder="1" applyAlignment="1">
      <alignment horizontal="center" vertical="center" wrapText="1"/>
    </xf>
    <xf numFmtId="168" fontId="45" fillId="8" borderId="2" xfId="0" applyNumberFormat="1" applyFont="1" applyFill="1" applyBorder="1" applyAlignment="1">
      <alignment horizontal="center" vertical="center" wrapText="1"/>
    </xf>
    <xf numFmtId="170" fontId="44" fillId="0" borderId="0" xfId="0" applyNumberFormat="1" applyFont="1" applyBorder="1" applyAlignment="1">
      <alignment horizontal="center" vertical="center" wrapText="1"/>
    </xf>
    <xf numFmtId="4" fontId="46" fillId="3" borderId="0" xfId="0" applyNumberFormat="1" applyFont="1" applyFill="1" applyAlignment="1">
      <alignment horizontal="center" vertical="center"/>
    </xf>
    <xf numFmtId="0" fontId="46" fillId="0" borderId="0" xfId="0" applyFont="1" applyAlignment="1"/>
    <xf numFmtId="0" fontId="46" fillId="3" borderId="0" xfId="0" applyFont="1" applyFill="1" applyAlignment="1">
      <alignment horizontal="center" vertical="center"/>
    </xf>
    <xf numFmtId="172" fontId="44" fillId="0" borderId="2" xfId="0" applyNumberFormat="1" applyFont="1" applyBorder="1" applyAlignment="1">
      <alignment horizontal="center" vertical="center" wrapText="1"/>
    </xf>
    <xf numFmtId="170" fontId="44" fillId="3" borderId="2" xfId="0" applyNumberFormat="1" applyFont="1" applyFill="1" applyBorder="1" applyAlignment="1">
      <alignment horizontal="center" vertical="center" wrapText="1"/>
    </xf>
    <xf numFmtId="172" fontId="44" fillId="0" borderId="0" xfId="0" applyNumberFormat="1" applyFont="1" applyBorder="1" applyAlignment="1">
      <alignment horizontal="center" vertical="center" wrapText="1"/>
    </xf>
    <xf numFmtId="171" fontId="44" fillId="0" borderId="0" xfId="0" applyNumberFormat="1" applyFont="1" applyBorder="1" applyAlignment="1">
      <alignment horizontal="center" vertical="center" wrapText="1"/>
    </xf>
    <xf numFmtId="0" fontId="9" fillId="8" borderId="2" xfId="0" applyNumberFormat="1" applyFont="1" applyFill="1" applyBorder="1" applyAlignment="1" applyProtection="1">
      <alignment horizontal="left" vertical="center"/>
    </xf>
    <xf numFmtId="0" fontId="9" fillId="8" borderId="2" xfId="0" applyNumberFormat="1" applyFont="1" applyFill="1" applyBorder="1" applyAlignment="1" applyProtection="1">
      <alignment horizontal="center" vertical="center"/>
    </xf>
    <xf numFmtId="4" fontId="23" fillId="8" borderId="0" xfId="0" applyNumberFormat="1" applyFont="1" applyFill="1" applyBorder="1" applyAlignment="1" applyProtection="1">
      <alignment horizontal="center" vertical="center" wrapText="1"/>
    </xf>
    <xf numFmtId="175" fontId="23" fillId="8" borderId="0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/>
    </xf>
    <xf numFmtId="170" fontId="1" fillId="0" borderId="0" xfId="0" applyNumberFormat="1" applyFont="1" applyFill="1" applyBorder="1" applyAlignment="1" applyProtection="1">
      <alignment horizontal="center" vertical="center"/>
    </xf>
    <xf numFmtId="170" fontId="8" fillId="10" borderId="0" xfId="0" applyNumberFormat="1" applyFont="1" applyFill="1" applyBorder="1" applyAlignment="1">
      <alignment horizontal="center" vertical="center" wrapText="1"/>
    </xf>
    <xf numFmtId="168" fontId="0" fillId="0" borderId="0" xfId="0" applyNumberFormat="1" applyAlignment="1"/>
    <xf numFmtId="0" fontId="9" fillId="0" borderId="0" xfId="0" applyNumberFormat="1" applyFont="1" applyFill="1" applyBorder="1" applyAlignment="1" applyProtection="1">
      <alignment horizontal="left" vertical="center" wrapText="1"/>
    </xf>
    <xf numFmtId="170" fontId="47" fillId="0" borderId="0" xfId="0" applyNumberFormat="1" applyFont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24" fillId="0" borderId="19" xfId="1" applyBorder="1" applyAlignment="1">
      <alignment horizontal="center" vertical="center" wrapText="1"/>
    </xf>
    <xf numFmtId="0" fontId="24" fillId="0" borderId="20" xfId="1" applyBorder="1" applyAlignment="1">
      <alignment horizontal="center" vertical="center" wrapText="1"/>
    </xf>
    <xf numFmtId="0" fontId="32" fillId="0" borderId="19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 wrapText="1"/>
    </xf>
    <xf numFmtId="0" fontId="36" fillId="0" borderId="2" xfId="1" applyFont="1" applyBorder="1" applyAlignment="1">
      <alignment horizontal="center" vertical="center" wrapText="1"/>
    </xf>
    <xf numFmtId="0" fontId="30" fillId="0" borderId="2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right" vertical="center"/>
    </xf>
    <xf numFmtId="0" fontId="29" fillId="0" borderId="14" xfId="1" applyFont="1" applyBorder="1" applyAlignment="1">
      <alignment horizontal="right" vertical="center"/>
    </xf>
    <xf numFmtId="0" fontId="27" fillId="0" borderId="10" xfId="1" applyFont="1" applyBorder="1" applyAlignment="1">
      <alignment horizontal="left" vertical="top" wrapText="1"/>
    </xf>
    <xf numFmtId="0" fontId="24" fillId="0" borderId="2" xfId="1" applyBorder="1" applyAlignment="1">
      <alignment wrapText="1"/>
    </xf>
    <xf numFmtId="0" fontId="24" fillId="0" borderId="11" xfId="1" applyBorder="1" applyAlignment="1">
      <alignment wrapText="1"/>
    </xf>
    <xf numFmtId="0" fontId="26" fillId="0" borderId="10" xfId="1" applyFont="1" applyBorder="1" applyAlignment="1">
      <alignment horizontal="left" vertical="top"/>
    </xf>
    <xf numFmtId="0" fontId="24" fillId="0" borderId="2" xfId="1" applyBorder="1" applyAlignment="1"/>
    <xf numFmtId="0" fontId="24" fillId="0" borderId="11" xfId="1" applyBorder="1" applyAlignment="1"/>
    <xf numFmtId="0" fontId="32" fillId="0" borderId="18" xfId="1" applyFont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 wrapText="1"/>
    </xf>
    <xf numFmtId="49" fontId="33" fillId="0" borderId="2" xfId="1" applyNumberFormat="1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29" fillId="0" borderId="2" xfId="1" applyFont="1" applyBorder="1" applyAlignment="1">
      <alignment horizontal="center" vertical="center" wrapText="1"/>
    </xf>
    <xf numFmtId="0" fontId="30" fillId="0" borderId="11" xfId="1" applyFont="1" applyBorder="1" applyAlignment="1">
      <alignment horizontal="center" vertical="center" wrapText="1"/>
    </xf>
    <xf numFmtId="0" fontId="36" fillId="0" borderId="24" xfId="1" applyFont="1" applyBorder="1" applyAlignment="1">
      <alignment horizontal="center" vertical="center" wrapText="1"/>
    </xf>
    <xf numFmtId="0" fontId="36" fillId="0" borderId="25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37" fillId="0" borderId="10" xfId="1" applyFont="1" applyBorder="1" applyAlignment="1">
      <alignment horizontal="left" vertical="top"/>
    </xf>
    <xf numFmtId="0" fontId="29" fillId="0" borderId="2" xfId="1" applyFont="1" applyBorder="1"/>
    <xf numFmtId="0" fontId="29" fillId="0" borderId="11" xfId="1" applyFont="1" applyBorder="1"/>
    <xf numFmtId="0" fontId="33" fillId="0" borderId="9" xfId="1" applyFont="1" applyBorder="1" applyAlignment="1">
      <alignment horizontal="center" vertical="center" wrapText="1"/>
    </xf>
    <xf numFmtId="49" fontId="33" fillId="0" borderId="4" xfId="1" applyNumberFormat="1" applyFont="1" applyBorder="1" applyAlignment="1">
      <alignment horizontal="center" vertical="center" wrapText="1"/>
    </xf>
    <xf numFmtId="0" fontId="32" fillId="0" borderId="6" xfId="1" applyFont="1" applyBorder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29" fillId="0" borderId="8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34" fillId="0" borderId="10" xfId="1" applyFont="1" applyBorder="1" applyAlignment="1">
      <alignment horizontal="left" vertical="top" wrapText="1"/>
    </xf>
    <xf numFmtId="0" fontId="29" fillId="0" borderId="2" xfId="1" applyFont="1" applyBorder="1" applyAlignment="1">
      <alignment wrapText="1"/>
    </xf>
    <xf numFmtId="0" fontId="29" fillId="0" borderId="11" xfId="1" applyFont="1" applyBorder="1" applyAlignment="1">
      <alignment wrapText="1"/>
    </xf>
    <xf numFmtId="169" fontId="12" fillId="3" borderId="2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 applyProtection="1">
      <alignment horizontal="center" vertical="center" wrapText="1"/>
    </xf>
    <xf numFmtId="4" fontId="0" fillId="9" borderId="0" xfId="0" applyNumberFormat="1" applyFill="1" applyAlignment="1">
      <alignment horizontal="center" vertical="center" wrapText="1"/>
    </xf>
    <xf numFmtId="168" fontId="12" fillId="9" borderId="0" xfId="0" applyNumberFormat="1" applyFont="1" applyFill="1" applyBorder="1" applyAlignment="1" applyProtection="1">
      <alignment horizontal="left" vertical="center" wrapText="1"/>
    </xf>
    <xf numFmtId="4" fontId="9" fillId="9" borderId="2" xfId="0" applyNumberFormat="1" applyFont="1" applyFill="1" applyBorder="1" applyAlignment="1">
      <alignment horizontal="center" vertical="center" wrapText="1"/>
    </xf>
    <xf numFmtId="3" fontId="8" fillId="9" borderId="2" xfId="0" applyNumberFormat="1" applyFont="1" applyFill="1" applyBorder="1" applyAlignment="1">
      <alignment horizontal="center" vertical="center" wrapText="1"/>
    </xf>
    <xf numFmtId="0" fontId="9" fillId="9" borderId="2" xfId="0" applyNumberFormat="1" applyFont="1" applyFill="1" applyBorder="1" applyAlignment="1" applyProtection="1">
      <alignment horizontal="center" vertical="center"/>
    </xf>
    <xf numFmtId="4" fontId="8" fillId="9" borderId="2" xfId="0" applyNumberFormat="1" applyFont="1" applyFill="1" applyBorder="1" applyAlignment="1">
      <alignment horizontal="center" vertical="center" wrapText="1"/>
    </xf>
    <xf numFmtId="168" fontId="12" fillId="9" borderId="2" xfId="0" applyNumberFormat="1" applyFont="1" applyFill="1" applyBorder="1" applyAlignment="1">
      <alignment horizontal="center" vertical="center" wrapText="1"/>
    </xf>
    <xf numFmtId="0" fontId="9" fillId="9" borderId="2" xfId="0" applyNumberFormat="1" applyFont="1" applyFill="1" applyBorder="1" applyAlignment="1" applyProtection="1">
      <alignment horizontal="left" vertical="center"/>
    </xf>
    <xf numFmtId="173" fontId="1" fillId="9" borderId="0" xfId="0" applyNumberFormat="1" applyFont="1" applyFill="1" applyBorder="1" applyAlignment="1" applyProtection="1">
      <alignment horizontal="center" vertical="center" wrapText="1"/>
    </xf>
    <xf numFmtId="4" fontId="11" fillId="9" borderId="0" xfId="0" applyNumberFormat="1" applyFont="1" applyFill="1" applyBorder="1" applyAlignment="1" applyProtection="1">
      <alignment horizontal="center" vertical="center" wrapText="1"/>
    </xf>
    <xf numFmtId="4" fontId="1" fillId="9" borderId="0" xfId="0" applyNumberFormat="1" applyFont="1" applyFill="1" applyBorder="1" applyAlignment="1" applyProtection="1">
      <alignment horizontal="center" vertical="center" wrapText="1"/>
    </xf>
    <xf numFmtId="168" fontId="48" fillId="8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12926446-7B21-4D5E-B68E-B538C63DE706}"/>
    <cellStyle name="Обычный 3" xfId="2" xr:uid="{43B0B4AE-A0DB-49BB-8BD0-C756E0979E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46991-0245-4FDC-A5A9-9486A93E7515}">
  <sheetPr>
    <tabColor rgb="FFFFFF00"/>
    <pageSetUpPr fitToPage="1"/>
  </sheetPr>
  <dimension ref="A1:W203"/>
  <sheetViews>
    <sheetView topLeftCell="A7" zoomScale="90" zoomScaleNormal="90" workbookViewId="0">
      <pane ySplit="4" topLeftCell="A11" activePane="bottomLeft" state="frozen"/>
      <selection activeCell="A7" sqref="A7"/>
      <selection pane="bottomLeft" activeCell="S11" sqref="S11"/>
    </sheetView>
  </sheetViews>
  <sheetFormatPr defaultColWidth="9.140625" defaultRowHeight="11.25" customHeight="1" outlineLevelCol="1" x14ac:dyDescent="0.2"/>
  <cols>
    <col min="1" max="1" width="7" style="10" customWidth="1"/>
    <col min="2" max="2" width="42.28515625" style="46" customWidth="1"/>
    <col min="3" max="3" width="36.5703125" style="10" hidden="1" customWidth="1"/>
    <col min="4" max="4" width="9.5703125" style="10" customWidth="1"/>
    <col min="5" max="5" width="11.140625" style="10" customWidth="1"/>
    <col min="6" max="6" width="23.5703125" style="11" customWidth="1"/>
    <col min="7" max="7" width="22.28515625" style="11" hidden="1" customWidth="1"/>
    <col min="8" max="8" width="23.5703125" style="87" hidden="1" customWidth="1"/>
    <col min="9" max="9" width="24.140625" style="11" hidden="1" customWidth="1"/>
    <col min="10" max="11" width="23.5703125" style="116" hidden="1" customWidth="1"/>
    <col min="12" max="15" width="9.7109375" style="62" hidden="1" customWidth="1" outlineLevel="1"/>
    <col min="16" max="16" width="23.5703125" style="93" hidden="1" customWidth="1" collapsed="1"/>
    <col min="17" max="17" width="23.5703125" style="75" hidden="1" customWidth="1"/>
    <col min="18" max="18" width="22.28515625" style="75" hidden="1" customWidth="1"/>
    <col min="19" max="19" width="22.28515625" style="75" customWidth="1"/>
    <col min="20" max="20" width="17.85546875" style="10" customWidth="1"/>
    <col min="21" max="21" width="12.42578125" style="1" bestFit="1" customWidth="1"/>
    <col min="22" max="22" width="22.28515625" style="75" customWidth="1"/>
    <col min="23" max="23" width="17.85546875" style="10" customWidth="1"/>
    <col min="24" max="16384" width="9.140625" style="1"/>
  </cols>
  <sheetData>
    <row r="1" spans="1:23" s="3" customFormat="1" ht="15" x14ac:dyDescent="0.25">
      <c r="A1" s="10" t="s">
        <v>0</v>
      </c>
      <c r="B1" s="39"/>
      <c r="C1" s="5"/>
      <c r="D1" s="30"/>
      <c r="E1" s="5"/>
      <c r="F1" s="4"/>
      <c r="G1" s="4"/>
      <c r="H1" s="80"/>
      <c r="I1" s="4"/>
      <c r="J1" s="110"/>
      <c r="K1" s="110"/>
      <c r="L1" s="55"/>
      <c r="M1" s="55"/>
      <c r="N1" s="55"/>
      <c r="O1" s="55"/>
      <c r="P1" s="90"/>
      <c r="Q1" s="65"/>
      <c r="R1" s="65"/>
      <c r="S1" s="65"/>
      <c r="T1" s="6"/>
      <c r="V1" s="65"/>
      <c r="W1" s="6"/>
    </row>
    <row r="2" spans="1:23" s="3" customFormat="1" ht="15" x14ac:dyDescent="0.25">
      <c r="A2" s="2"/>
      <c r="B2" s="40"/>
      <c r="C2" s="2"/>
      <c r="D2" s="2"/>
      <c r="E2" s="2"/>
      <c r="F2" s="4"/>
      <c r="G2" s="4"/>
      <c r="H2" s="80"/>
      <c r="I2" s="4"/>
      <c r="J2" s="110"/>
      <c r="K2" s="110"/>
      <c r="L2" s="55"/>
      <c r="M2" s="55"/>
      <c r="N2" s="55"/>
      <c r="O2" s="55"/>
      <c r="P2" s="90"/>
      <c r="Q2" s="65"/>
      <c r="R2" s="65"/>
      <c r="S2" s="65"/>
      <c r="T2" s="6"/>
      <c r="V2" s="65"/>
      <c r="W2" s="6"/>
    </row>
    <row r="3" spans="1:23" s="3" customFormat="1" ht="15" x14ac:dyDescent="0.25">
      <c r="A3" s="7"/>
      <c r="B3" s="41"/>
      <c r="C3" s="7"/>
      <c r="D3" s="7"/>
      <c r="E3" s="7"/>
      <c r="F3" s="4"/>
      <c r="G3" s="4"/>
      <c r="H3" s="80"/>
      <c r="I3" s="4"/>
      <c r="J3" s="110"/>
      <c r="K3" s="110"/>
      <c r="L3" s="55"/>
      <c r="M3" s="55"/>
      <c r="N3" s="55"/>
      <c r="O3" s="55"/>
      <c r="P3" s="90"/>
      <c r="Q3" s="65"/>
      <c r="R3" s="65"/>
      <c r="S3" s="65"/>
      <c r="T3" s="6"/>
      <c r="V3" s="65"/>
      <c r="W3" s="6"/>
    </row>
    <row r="4" spans="1:23" s="3" customFormat="1" ht="15" x14ac:dyDescent="0.25">
      <c r="A4" s="38"/>
      <c r="B4" s="40"/>
      <c r="C4" s="2"/>
      <c r="D4" s="2"/>
      <c r="E4" s="2"/>
      <c r="F4" s="4"/>
      <c r="G4" s="4"/>
      <c r="H4" s="80"/>
      <c r="I4" s="4"/>
      <c r="J4" s="110"/>
      <c r="K4" s="110"/>
      <c r="L4" s="55"/>
      <c r="M4" s="55"/>
      <c r="N4" s="55"/>
      <c r="O4" s="55"/>
      <c r="P4" s="90"/>
      <c r="Q4" s="65"/>
      <c r="R4" s="65"/>
      <c r="S4" s="65"/>
      <c r="T4" s="6"/>
      <c r="V4" s="65"/>
      <c r="W4" s="6"/>
    </row>
    <row r="5" spans="1:23" s="3" customFormat="1" ht="15" customHeight="1" x14ac:dyDescent="0.25">
      <c r="A5" s="8" t="s">
        <v>1</v>
      </c>
      <c r="B5" s="42"/>
      <c r="C5" s="8"/>
      <c r="D5" s="8"/>
      <c r="E5" s="8"/>
      <c r="F5" s="4"/>
      <c r="G5" s="4"/>
      <c r="H5" s="80"/>
      <c r="I5" s="4"/>
      <c r="J5" s="110"/>
      <c r="K5" s="110"/>
      <c r="L5" s="55"/>
      <c r="M5" s="55"/>
      <c r="N5" s="55"/>
      <c r="O5" s="55"/>
      <c r="P5" s="90"/>
      <c r="Q5" s="65"/>
      <c r="R5" s="65"/>
      <c r="S5" s="65"/>
      <c r="T5" s="6"/>
      <c r="V5" s="65"/>
      <c r="W5" s="6"/>
    </row>
    <row r="6" spans="1:23" s="3" customFormat="1" ht="15" x14ac:dyDescent="0.25">
      <c r="A6" s="31"/>
      <c r="B6" s="43"/>
      <c r="C6" s="9"/>
      <c r="D6" s="9"/>
      <c r="E6" s="9"/>
      <c r="F6" s="4"/>
      <c r="G6" s="4"/>
      <c r="H6" s="80"/>
      <c r="I6" s="4"/>
      <c r="J6" s="110"/>
      <c r="K6" s="110"/>
      <c r="L6" s="55"/>
      <c r="M6" s="55"/>
      <c r="N6" s="55"/>
      <c r="O6" s="55"/>
      <c r="P6" s="90"/>
      <c r="Q6" s="65"/>
      <c r="R6" s="65"/>
      <c r="S6" s="65"/>
      <c r="T6" s="6"/>
      <c r="V6" s="65"/>
      <c r="W6" s="6"/>
    </row>
    <row r="7" spans="1:23" s="3" customFormat="1" ht="33" customHeight="1" x14ac:dyDescent="0.25">
      <c r="A7" s="247" t="s">
        <v>2</v>
      </c>
      <c r="B7" s="247"/>
      <c r="C7" s="247"/>
      <c r="D7" s="247"/>
      <c r="E7" s="247"/>
      <c r="F7" s="247"/>
      <c r="G7" s="247"/>
      <c r="H7" s="78"/>
      <c r="I7" s="78"/>
      <c r="J7" s="111"/>
      <c r="K7" s="111"/>
      <c r="L7" s="56"/>
      <c r="M7" s="56"/>
      <c r="N7" s="56"/>
      <c r="O7" s="56"/>
      <c r="P7" s="88"/>
      <c r="Q7" s="66"/>
      <c r="R7" s="66"/>
      <c r="S7" s="66"/>
      <c r="T7" s="6"/>
      <c r="V7" s="66"/>
      <c r="W7" s="6"/>
    </row>
    <row r="8" spans="1:23" s="3" customFormat="1" ht="21" customHeight="1" x14ac:dyDescent="0.25">
      <c r="A8" s="97" t="s">
        <v>267</v>
      </c>
      <c r="B8" s="96"/>
      <c r="C8" s="6"/>
      <c r="D8" s="6"/>
      <c r="E8" s="6"/>
      <c r="F8" s="4"/>
      <c r="G8" s="4"/>
      <c r="H8" s="80"/>
      <c r="I8" s="4"/>
      <c r="J8" s="110"/>
      <c r="K8" s="110"/>
      <c r="L8" s="55"/>
      <c r="M8" s="55"/>
      <c r="N8" s="55"/>
      <c r="O8" s="55"/>
      <c r="P8" s="90"/>
      <c r="Q8" s="65"/>
      <c r="R8" s="65"/>
      <c r="S8" s="248" t="s">
        <v>332</v>
      </c>
      <c r="T8" s="248"/>
      <c r="V8" s="248" t="s">
        <v>333</v>
      </c>
      <c r="W8" s="248"/>
    </row>
    <row r="9" spans="1:23" s="3" customFormat="1" ht="36" customHeight="1" x14ac:dyDescent="0.25">
      <c r="A9" s="34" t="s">
        <v>3</v>
      </c>
      <c r="B9" s="33" t="s">
        <v>4</v>
      </c>
      <c r="C9" s="34" t="s">
        <v>5</v>
      </c>
      <c r="D9" s="13" t="s">
        <v>6</v>
      </c>
      <c r="E9" s="13" t="s">
        <v>7</v>
      </c>
      <c r="F9" s="13" t="s">
        <v>259</v>
      </c>
      <c r="G9" s="13" t="s">
        <v>260</v>
      </c>
      <c r="H9" s="79" t="s">
        <v>329</v>
      </c>
      <c r="I9" s="13" t="s">
        <v>327</v>
      </c>
      <c r="J9" s="112" t="s">
        <v>330</v>
      </c>
      <c r="K9" s="112" t="s">
        <v>331</v>
      </c>
      <c r="L9" s="57" t="s">
        <v>262</v>
      </c>
      <c r="M9" s="57" t="s">
        <v>263</v>
      </c>
      <c r="N9" s="57" t="s">
        <v>264</v>
      </c>
      <c r="O9" s="57" t="s">
        <v>265</v>
      </c>
      <c r="P9" s="89" t="s">
        <v>261</v>
      </c>
      <c r="Q9" s="67" t="s">
        <v>259</v>
      </c>
      <c r="R9" s="67" t="s">
        <v>260</v>
      </c>
      <c r="S9" s="122" t="s">
        <v>268</v>
      </c>
      <c r="T9" s="98" t="s">
        <v>269</v>
      </c>
      <c r="V9" s="122" t="s">
        <v>268</v>
      </c>
      <c r="W9" s="98" t="s">
        <v>269</v>
      </c>
    </row>
    <row r="10" spans="1:23" s="3" customFormat="1" ht="15" customHeight="1" x14ac:dyDescent="0.25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49">
        <v>6</v>
      </c>
      <c r="G10" s="49">
        <v>7</v>
      </c>
      <c r="H10" s="95">
        <v>8</v>
      </c>
      <c r="I10" s="49">
        <v>7</v>
      </c>
      <c r="J10" s="113"/>
      <c r="K10" s="113"/>
      <c r="L10" s="49">
        <v>9</v>
      </c>
      <c r="M10" s="49">
        <v>10</v>
      </c>
      <c r="N10" s="49">
        <v>11</v>
      </c>
      <c r="O10" s="49">
        <v>12</v>
      </c>
      <c r="P10" s="94">
        <v>13</v>
      </c>
      <c r="Q10" s="49">
        <v>14</v>
      </c>
      <c r="R10" s="49">
        <v>15</v>
      </c>
      <c r="S10" s="102"/>
      <c r="T10" s="99"/>
      <c r="V10" s="102"/>
      <c r="W10" s="99"/>
    </row>
    <row r="11" spans="1:23" s="3" customFormat="1" ht="15" customHeight="1" x14ac:dyDescent="0.25">
      <c r="A11" s="239" t="s">
        <v>8</v>
      </c>
      <c r="B11" s="239"/>
      <c r="C11" s="17"/>
      <c r="D11" s="240"/>
      <c r="E11" s="240"/>
      <c r="F11" s="240"/>
      <c r="G11" s="240"/>
      <c r="H11" s="240"/>
      <c r="I11" s="240"/>
      <c r="J11" s="240"/>
      <c r="K11" s="240"/>
      <c r="L11" s="58"/>
      <c r="M11" s="58"/>
      <c r="N11" s="58"/>
      <c r="O11" s="58"/>
      <c r="P11" s="240"/>
      <c r="Q11" s="69"/>
      <c r="R11" s="240"/>
      <c r="S11" s="101"/>
      <c r="T11" s="99"/>
      <c r="V11" s="101"/>
      <c r="W11" s="99"/>
    </row>
    <row r="12" spans="1:23" s="3" customFormat="1" ht="45" x14ac:dyDescent="0.25">
      <c r="A12" s="32" t="s">
        <v>9</v>
      </c>
      <c r="B12" s="33" t="s">
        <v>10</v>
      </c>
      <c r="C12" s="34" t="s">
        <v>11</v>
      </c>
      <c r="D12" s="34" t="s">
        <v>12</v>
      </c>
      <c r="E12" s="19">
        <v>0.17549999999999999</v>
      </c>
      <c r="F12" s="15">
        <v>133246.1</v>
      </c>
      <c r="G12" s="15">
        <f t="shared" ref="G12:G25" si="0">E12*F12</f>
        <v>23384.69</v>
      </c>
      <c r="H12" s="79">
        <v>0</v>
      </c>
      <c r="I12" s="15">
        <f>F12*H12</f>
        <v>0</v>
      </c>
      <c r="J12" s="112">
        <f t="shared" ref="J12:J57" si="1">E12-H12-S12</f>
        <v>0</v>
      </c>
      <c r="K12" s="112">
        <f>J12*F12</f>
        <v>0</v>
      </c>
      <c r="L12" s="48"/>
      <c r="M12" s="48"/>
      <c r="N12" s="48"/>
      <c r="O12" s="48"/>
      <c r="P12" s="89">
        <f>E12-H12-L12-M12-N12-O12</f>
        <v>0.17549999999999999</v>
      </c>
      <c r="Q12" s="68">
        <v>133246.1</v>
      </c>
      <c r="R12" s="68">
        <f t="shared" ref="R12:R25" si="2">P12*Q12</f>
        <v>23384.69</v>
      </c>
      <c r="S12" s="107">
        <f>P12</f>
        <v>0.17549999999999999</v>
      </c>
      <c r="T12" s="100">
        <f>R12</f>
        <v>23384.69</v>
      </c>
      <c r="V12" s="107">
        <v>0.17549999999999999</v>
      </c>
      <c r="W12" s="100">
        <v>45135.37</v>
      </c>
    </row>
    <row r="13" spans="1:23" s="3" customFormat="1" ht="30" x14ac:dyDescent="0.25">
      <c r="A13" s="32" t="s">
        <v>13</v>
      </c>
      <c r="B13" s="33" t="s">
        <v>14</v>
      </c>
      <c r="C13" s="34" t="s">
        <v>15</v>
      </c>
      <c r="D13" s="34" t="s">
        <v>16</v>
      </c>
      <c r="E13" s="19">
        <v>0.69040000000000001</v>
      </c>
      <c r="F13" s="15">
        <v>331195.59999999998</v>
      </c>
      <c r="G13" s="15">
        <f t="shared" si="0"/>
        <v>228657.44</v>
      </c>
      <c r="H13" s="79">
        <v>0.23330000000000001</v>
      </c>
      <c r="I13" s="15">
        <f t="shared" ref="I13:I75" si="3">F13*H13</f>
        <v>77267.929999999993</v>
      </c>
      <c r="J13" s="112">
        <f t="shared" si="1"/>
        <v>0.12609999999999999</v>
      </c>
      <c r="K13" s="112">
        <f t="shared" ref="K13:K30" si="4">J13*F13</f>
        <v>41763.765200000002</v>
      </c>
      <c r="L13" s="48"/>
      <c r="M13" s="48"/>
      <c r="N13" s="48"/>
      <c r="O13" s="48"/>
      <c r="P13" s="89">
        <f t="shared" ref="P13:P25" si="5">E13-H13-L13-M13-N13-O13</f>
        <v>0.45710000000000001</v>
      </c>
      <c r="Q13" s="68">
        <v>331195.59999999998</v>
      </c>
      <c r="R13" s="68">
        <f t="shared" si="2"/>
        <v>151389.51</v>
      </c>
      <c r="S13" s="106">
        <f>P13-0.126</f>
        <v>0.33100000000000002</v>
      </c>
      <c r="T13" s="100">
        <f>S13*F13</f>
        <v>109625.74</v>
      </c>
      <c r="V13" s="106">
        <v>0.33100000000000002</v>
      </c>
      <c r="W13" s="100">
        <v>211591.35</v>
      </c>
    </row>
    <row r="14" spans="1:23" s="3" customFormat="1" ht="60" x14ac:dyDescent="0.25">
      <c r="A14" s="32" t="s">
        <v>17</v>
      </c>
      <c r="B14" s="33" t="s">
        <v>18</v>
      </c>
      <c r="C14" s="34" t="s">
        <v>19</v>
      </c>
      <c r="D14" s="34" t="s">
        <v>12</v>
      </c>
      <c r="E14" s="19">
        <v>3.7871000000000001</v>
      </c>
      <c r="F14" s="15">
        <v>24725.95</v>
      </c>
      <c r="G14" s="15">
        <f t="shared" si="0"/>
        <v>93639.65</v>
      </c>
      <c r="H14" s="79">
        <v>1.7726</v>
      </c>
      <c r="I14" s="15">
        <f t="shared" si="3"/>
        <v>43829.22</v>
      </c>
      <c r="J14" s="112">
        <f t="shared" si="1"/>
        <v>0.96450000000000002</v>
      </c>
      <c r="K14" s="112">
        <f t="shared" si="4"/>
        <v>23848.178800000002</v>
      </c>
      <c r="L14" s="48"/>
      <c r="M14" s="48"/>
      <c r="N14" s="48"/>
      <c r="O14" s="48"/>
      <c r="P14" s="89">
        <f t="shared" si="5"/>
        <v>2.0145</v>
      </c>
      <c r="Q14" s="68">
        <v>24725.95</v>
      </c>
      <c r="R14" s="68">
        <f t="shared" si="2"/>
        <v>49810.43</v>
      </c>
      <c r="S14" s="102">
        <v>1.05</v>
      </c>
      <c r="T14" s="100">
        <f>F14*S14</f>
        <v>25962.25</v>
      </c>
      <c r="V14" s="102">
        <v>1.05</v>
      </c>
      <c r="W14" s="100">
        <v>50110.37</v>
      </c>
    </row>
    <row r="15" spans="1:23" s="3" customFormat="1" ht="30" x14ac:dyDescent="0.25">
      <c r="A15" s="32" t="s">
        <v>20</v>
      </c>
      <c r="B15" s="33" t="s">
        <v>21</v>
      </c>
      <c r="C15" s="34" t="s">
        <v>22</v>
      </c>
      <c r="D15" s="34" t="s">
        <v>12</v>
      </c>
      <c r="E15" s="19">
        <v>1.7325999999999999</v>
      </c>
      <c r="F15" s="15">
        <v>22997.55</v>
      </c>
      <c r="G15" s="15">
        <f t="shared" si="0"/>
        <v>39845.56</v>
      </c>
      <c r="H15" s="79">
        <v>0.84379999999999999</v>
      </c>
      <c r="I15" s="15">
        <f t="shared" si="3"/>
        <v>19405.330000000002</v>
      </c>
      <c r="J15" s="112">
        <f t="shared" si="1"/>
        <v>0.45879999999999999</v>
      </c>
      <c r="K15" s="112">
        <f t="shared" si="4"/>
        <v>10551.275900000001</v>
      </c>
      <c r="L15" s="48"/>
      <c r="M15" s="48"/>
      <c r="N15" s="48"/>
      <c r="O15" s="48"/>
      <c r="P15" s="89">
        <f t="shared" si="5"/>
        <v>0.88880000000000003</v>
      </c>
      <c r="Q15" s="68">
        <v>22997.55</v>
      </c>
      <c r="R15" s="68">
        <f t="shared" si="2"/>
        <v>20440.22</v>
      </c>
      <c r="S15" s="102">
        <v>0.43</v>
      </c>
      <c r="T15" s="100">
        <f>S15*F15</f>
        <v>9888.9500000000007</v>
      </c>
      <c r="V15" s="102">
        <v>0.43</v>
      </c>
      <c r="W15" s="100">
        <v>19086.900000000001</v>
      </c>
    </row>
    <row r="16" spans="1:23" s="3" customFormat="1" ht="30" x14ac:dyDescent="0.25">
      <c r="A16" s="32" t="s">
        <v>23</v>
      </c>
      <c r="B16" s="33" t="s">
        <v>24</v>
      </c>
      <c r="C16" s="34" t="s">
        <v>25</v>
      </c>
      <c r="D16" s="34" t="s">
        <v>12</v>
      </c>
      <c r="E16" s="19">
        <v>1.7325999999999999</v>
      </c>
      <c r="F16" s="15">
        <v>189045.71</v>
      </c>
      <c r="G16" s="15">
        <f t="shared" si="0"/>
        <v>327540.59999999998</v>
      </c>
      <c r="H16" s="79">
        <v>0.84379999999999999</v>
      </c>
      <c r="I16" s="15">
        <f t="shared" si="3"/>
        <v>159516.76999999999</v>
      </c>
      <c r="J16" s="112">
        <f t="shared" si="1"/>
        <v>0.45879999999999999</v>
      </c>
      <c r="K16" s="112">
        <f t="shared" si="4"/>
        <v>86734.171700000006</v>
      </c>
      <c r="L16" s="48"/>
      <c r="M16" s="48"/>
      <c r="N16" s="48"/>
      <c r="O16" s="48"/>
      <c r="P16" s="89">
        <f t="shared" si="5"/>
        <v>0.88880000000000003</v>
      </c>
      <c r="Q16" s="68">
        <v>189045.71</v>
      </c>
      <c r="R16" s="68">
        <f t="shared" si="2"/>
        <v>168023.83</v>
      </c>
      <c r="S16" s="102">
        <v>0.43</v>
      </c>
      <c r="T16" s="100">
        <f>S16*F16</f>
        <v>81289.66</v>
      </c>
      <c r="V16" s="102">
        <v>0.43</v>
      </c>
      <c r="W16" s="100">
        <v>156899.17000000001</v>
      </c>
    </row>
    <row r="17" spans="1:23" s="3" customFormat="1" ht="30" x14ac:dyDescent="0.25">
      <c r="A17" s="32" t="s">
        <v>26</v>
      </c>
      <c r="B17" s="33" t="s">
        <v>27</v>
      </c>
      <c r="C17" s="34" t="s">
        <v>28</v>
      </c>
      <c r="D17" s="34" t="s">
        <v>29</v>
      </c>
      <c r="E17" s="20">
        <v>218.30799999999999</v>
      </c>
      <c r="F17" s="15">
        <v>7726.29</v>
      </c>
      <c r="G17" s="15">
        <f t="shared" si="0"/>
        <v>1686710.92</v>
      </c>
      <c r="H17" s="79">
        <v>106.3188</v>
      </c>
      <c r="I17" s="15">
        <f t="shared" si="3"/>
        <v>821449.88</v>
      </c>
      <c r="J17" s="112">
        <f t="shared" si="1"/>
        <v>57.3292</v>
      </c>
      <c r="K17" s="112">
        <f t="shared" si="4"/>
        <v>442942.02470000001</v>
      </c>
      <c r="L17" s="48"/>
      <c r="M17" s="48"/>
      <c r="N17" s="48"/>
      <c r="O17" s="48"/>
      <c r="P17" s="89">
        <f t="shared" si="5"/>
        <v>111.9892</v>
      </c>
      <c r="Q17" s="68">
        <v>7726.29</v>
      </c>
      <c r="R17" s="68">
        <f t="shared" si="2"/>
        <v>865261.04</v>
      </c>
      <c r="S17" s="102">
        <v>54.66</v>
      </c>
      <c r="T17" s="100">
        <f>S17*F17</f>
        <v>422319.01</v>
      </c>
      <c r="V17" s="102">
        <v>54.66</v>
      </c>
      <c r="W17" s="100">
        <v>815128.18</v>
      </c>
    </row>
    <row r="18" spans="1:23" s="3" customFormat="1" ht="60" x14ac:dyDescent="0.25">
      <c r="A18" s="35" t="s">
        <v>30</v>
      </c>
      <c r="B18" s="36" t="s">
        <v>31</v>
      </c>
      <c r="C18" s="37" t="s">
        <v>32</v>
      </c>
      <c r="D18" s="37" t="s">
        <v>16</v>
      </c>
      <c r="E18" s="21">
        <v>0.36870000000000003</v>
      </c>
      <c r="F18" s="22">
        <v>5173696.57</v>
      </c>
      <c r="G18" s="15">
        <f t="shared" si="0"/>
        <v>1907541.93</v>
      </c>
      <c r="H18" s="82">
        <v>0.23327999999999999</v>
      </c>
      <c r="I18" s="15">
        <f t="shared" si="3"/>
        <v>1206919.94</v>
      </c>
      <c r="J18" s="112">
        <f t="shared" si="1"/>
        <v>0.126</v>
      </c>
      <c r="K18" s="112">
        <f t="shared" si="4"/>
        <v>651885.76780000003</v>
      </c>
      <c r="L18" s="64"/>
      <c r="M18" s="64"/>
      <c r="N18" s="64"/>
      <c r="O18" s="64"/>
      <c r="P18" s="89">
        <f t="shared" si="5"/>
        <v>0.13539999999999999</v>
      </c>
      <c r="Q18" s="70">
        <f>F18</f>
        <v>5173696.57</v>
      </c>
      <c r="R18" s="68">
        <f t="shared" si="2"/>
        <v>700518.52</v>
      </c>
      <c r="S18" s="107">
        <f>P18-0.126</f>
        <v>9.4000000000000004E-3</v>
      </c>
      <c r="T18" s="100">
        <f>F18*S18</f>
        <v>48632.75</v>
      </c>
      <c r="V18" s="107">
        <v>9.4000000000000004E-3</v>
      </c>
      <c r="W18" s="100">
        <v>93867.26</v>
      </c>
    </row>
    <row r="19" spans="1:23" s="3" customFormat="1" ht="30" x14ac:dyDescent="0.25">
      <c r="A19" s="32" t="s">
        <v>34</v>
      </c>
      <c r="B19" s="33" t="s">
        <v>35</v>
      </c>
      <c r="C19" s="34" t="s">
        <v>36</v>
      </c>
      <c r="D19" s="34" t="s">
        <v>33</v>
      </c>
      <c r="E19" s="23">
        <v>694</v>
      </c>
      <c r="F19" s="15">
        <v>16989.59</v>
      </c>
      <c r="G19" s="15">
        <f t="shared" si="0"/>
        <v>11790775.460000001</v>
      </c>
      <c r="H19" s="79">
        <v>392</v>
      </c>
      <c r="I19" s="15">
        <f t="shared" si="3"/>
        <v>6659919.2800000003</v>
      </c>
      <c r="J19" s="112">
        <f t="shared" si="1"/>
        <v>231.84</v>
      </c>
      <c r="K19" s="112">
        <f t="shared" si="4"/>
        <v>3938866.5455999998</v>
      </c>
      <c r="L19" s="48"/>
      <c r="M19" s="48"/>
      <c r="N19" s="48"/>
      <c r="O19" s="48"/>
      <c r="P19" s="89">
        <f t="shared" si="5"/>
        <v>302</v>
      </c>
      <c r="Q19" s="68">
        <v>16989.59</v>
      </c>
      <c r="R19" s="68">
        <f t="shared" si="2"/>
        <v>5130856.18</v>
      </c>
      <c r="S19" s="102">
        <f>P19-126*1.84</f>
        <v>70.16</v>
      </c>
      <c r="T19" s="100">
        <f>F19*S19</f>
        <v>1191989.6299999999</v>
      </c>
      <c r="V19" s="231">
        <v>0</v>
      </c>
      <c r="W19" s="232">
        <v>0</v>
      </c>
    </row>
    <row r="20" spans="1:23" s="3" customFormat="1" ht="30" x14ac:dyDescent="0.25">
      <c r="A20" s="32" t="s">
        <v>37</v>
      </c>
      <c r="B20" s="33" t="s">
        <v>38</v>
      </c>
      <c r="C20" s="34" t="s">
        <v>39</v>
      </c>
      <c r="D20" s="34" t="s">
        <v>40</v>
      </c>
      <c r="E20" s="20">
        <v>0.16500000000000001</v>
      </c>
      <c r="F20" s="15">
        <v>343465.33</v>
      </c>
      <c r="G20" s="15">
        <f t="shared" si="0"/>
        <v>56671.78</v>
      </c>
      <c r="H20" s="79">
        <v>0.16500000000000001</v>
      </c>
      <c r="I20" s="15">
        <f t="shared" si="3"/>
        <v>56671.78</v>
      </c>
      <c r="J20" s="112">
        <f t="shared" si="1"/>
        <v>0</v>
      </c>
      <c r="K20" s="112">
        <f t="shared" si="4"/>
        <v>0</v>
      </c>
      <c r="L20" s="48"/>
      <c r="M20" s="48"/>
      <c r="N20" s="48"/>
      <c r="O20" s="48"/>
      <c r="P20" s="89">
        <f t="shared" si="5"/>
        <v>0</v>
      </c>
      <c r="Q20" s="68">
        <v>343465.33</v>
      </c>
      <c r="R20" s="68">
        <f t="shared" si="2"/>
        <v>0</v>
      </c>
      <c r="S20" s="102"/>
      <c r="T20" s="99"/>
      <c r="V20" s="231"/>
      <c r="W20" s="234"/>
    </row>
    <row r="21" spans="1:23" s="3" customFormat="1" ht="30" x14ac:dyDescent="0.25">
      <c r="A21" s="32" t="s">
        <v>41</v>
      </c>
      <c r="B21" s="33" t="s">
        <v>42</v>
      </c>
      <c r="C21" s="34" t="s">
        <v>36</v>
      </c>
      <c r="D21" s="34" t="s">
        <v>40</v>
      </c>
      <c r="E21" s="24">
        <v>2.2200000000000002</v>
      </c>
      <c r="F21" s="15">
        <v>463535.63</v>
      </c>
      <c r="G21" s="15">
        <f t="shared" si="0"/>
        <v>1029049.1</v>
      </c>
      <c r="H21" s="79">
        <v>1.86</v>
      </c>
      <c r="I21" s="15">
        <f t="shared" si="3"/>
        <v>862176.27</v>
      </c>
      <c r="J21" s="112">
        <f t="shared" si="1"/>
        <v>0.36</v>
      </c>
      <c r="K21" s="112">
        <f t="shared" si="4"/>
        <v>166872.82680000001</v>
      </c>
      <c r="L21" s="48"/>
      <c r="M21" s="48"/>
      <c r="N21" s="48"/>
      <c r="O21" s="48"/>
      <c r="P21" s="89">
        <f t="shared" si="5"/>
        <v>0.36</v>
      </c>
      <c r="Q21" s="68">
        <v>463535.63</v>
      </c>
      <c r="R21" s="68">
        <f t="shared" si="2"/>
        <v>166872.82999999999</v>
      </c>
      <c r="S21" s="245"/>
      <c r="T21" s="100"/>
      <c r="V21" s="231"/>
      <c r="W21" s="232"/>
    </row>
    <row r="22" spans="1:23" s="3" customFormat="1" ht="30" x14ac:dyDescent="0.25">
      <c r="A22" s="32" t="s">
        <v>43</v>
      </c>
      <c r="B22" s="33" t="s">
        <v>44</v>
      </c>
      <c r="C22" s="34" t="s">
        <v>36</v>
      </c>
      <c r="D22" s="34" t="s">
        <v>40</v>
      </c>
      <c r="E22" s="24">
        <v>48.29</v>
      </c>
      <c r="F22" s="15">
        <v>216015.91</v>
      </c>
      <c r="G22" s="15">
        <f t="shared" si="0"/>
        <v>10431408.289999999</v>
      </c>
      <c r="H22" s="79">
        <v>30.268000000000001</v>
      </c>
      <c r="I22" s="15">
        <f t="shared" si="3"/>
        <v>6538369.5599999996</v>
      </c>
      <c r="J22" s="112">
        <f t="shared" si="1"/>
        <v>16.372</v>
      </c>
      <c r="K22" s="112">
        <f t="shared" si="4"/>
        <v>3536612.4785000002</v>
      </c>
      <c r="L22" s="48"/>
      <c r="M22" s="48"/>
      <c r="N22" s="48"/>
      <c r="O22" s="48"/>
      <c r="P22" s="89">
        <f t="shared" si="5"/>
        <v>18.021999999999998</v>
      </c>
      <c r="Q22" s="68">
        <v>216015.91</v>
      </c>
      <c r="R22" s="68">
        <f t="shared" si="2"/>
        <v>3893038.73</v>
      </c>
      <c r="S22" s="102">
        <v>1.65</v>
      </c>
      <c r="T22" s="100">
        <f>F22*S22</f>
        <v>356426.25</v>
      </c>
      <c r="V22" s="231">
        <v>1.65</v>
      </c>
      <c r="W22" s="232">
        <v>0</v>
      </c>
    </row>
    <row r="23" spans="1:23" s="3" customFormat="1" ht="30" x14ac:dyDescent="0.25">
      <c r="A23" s="32" t="s">
        <v>45</v>
      </c>
      <c r="B23" s="33" t="s">
        <v>46</v>
      </c>
      <c r="C23" s="34" t="s">
        <v>39</v>
      </c>
      <c r="D23" s="34" t="s">
        <v>47</v>
      </c>
      <c r="E23" s="23">
        <v>10</v>
      </c>
      <c r="F23" s="15">
        <v>20387.59</v>
      </c>
      <c r="G23" s="15">
        <f t="shared" si="0"/>
        <v>203875.9</v>
      </c>
      <c r="H23" s="79">
        <v>10</v>
      </c>
      <c r="I23" s="15">
        <f t="shared" si="3"/>
        <v>203875.9</v>
      </c>
      <c r="J23" s="112">
        <f t="shared" si="1"/>
        <v>0</v>
      </c>
      <c r="K23" s="112">
        <f t="shared" si="4"/>
        <v>0</v>
      </c>
      <c r="L23" s="48"/>
      <c r="M23" s="48"/>
      <c r="N23" s="48"/>
      <c r="O23" s="48"/>
      <c r="P23" s="89">
        <f t="shared" si="5"/>
        <v>0</v>
      </c>
      <c r="Q23" s="68">
        <v>20387.59</v>
      </c>
      <c r="R23" s="68">
        <f t="shared" si="2"/>
        <v>0</v>
      </c>
      <c r="S23" s="102"/>
      <c r="T23" s="99"/>
      <c r="V23" s="231"/>
      <c r="W23" s="234"/>
    </row>
    <row r="24" spans="1:23" s="3" customFormat="1" ht="45" x14ac:dyDescent="0.25">
      <c r="A24" s="32" t="s">
        <v>48</v>
      </c>
      <c r="B24" s="33" t="s">
        <v>49</v>
      </c>
      <c r="C24" s="34" t="s">
        <v>50</v>
      </c>
      <c r="D24" s="34" t="s">
        <v>51</v>
      </c>
      <c r="E24" s="24">
        <v>6.84</v>
      </c>
      <c r="F24" s="15">
        <v>486.5</v>
      </c>
      <c r="G24" s="15">
        <f t="shared" si="0"/>
        <v>3327.66</v>
      </c>
      <c r="H24" s="79">
        <v>0</v>
      </c>
      <c r="I24" s="15">
        <f t="shared" si="3"/>
        <v>0</v>
      </c>
      <c r="J24" s="112">
        <f t="shared" si="1"/>
        <v>0</v>
      </c>
      <c r="K24" s="112">
        <f t="shared" si="4"/>
        <v>0</v>
      </c>
      <c r="L24" s="48"/>
      <c r="M24" s="48"/>
      <c r="N24" s="48"/>
      <c r="O24" s="48"/>
      <c r="P24" s="89">
        <f t="shared" si="5"/>
        <v>6.84</v>
      </c>
      <c r="Q24" s="68">
        <v>486.5</v>
      </c>
      <c r="R24" s="68">
        <f t="shared" si="2"/>
        <v>3327.66</v>
      </c>
      <c r="S24" s="102">
        <f>P24</f>
        <v>6.84</v>
      </c>
      <c r="T24" s="100">
        <f>S24*F24</f>
        <v>3327.66</v>
      </c>
      <c r="U24" s="109" t="s">
        <v>270</v>
      </c>
      <c r="V24" s="102">
        <v>6.84</v>
      </c>
      <c r="W24" s="100">
        <v>6422.83</v>
      </c>
    </row>
    <row r="25" spans="1:23" s="3" customFormat="1" ht="45" x14ac:dyDescent="0.25">
      <c r="A25" s="32" t="s">
        <v>52</v>
      </c>
      <c r="B25" s="33" t="s">
        <v>53</v>
      </c>
      <c r="C25" s="34" t="s">
        <v>54</v>
      </c>
      <c r="D25" s="34" t="s">
        <v>55</v>
      </c>
      <c r="E25" s="25">
        <v>0.16603999999999999</v>
      </c>
      <c r="F25" s="15">
        <v>3239779.31</v>
      </c>
      <c r="G25" s="15">
        <f t="shared" si="0"/>
        <v>537932.96</v>
      </c>
      <c r="H25" s="83">
        <v>9.4820000000000002E-2</v>
      </c>
      <c r="I25" s="15">
        <f t="shared" si="3"/>
        <v>307195.87</v>
      </c>
      <c r="J25" s="112">
        <f t="shared" si="1"/>
        <v>2.12E-2</v>
      </c>
      <c r="K25" s="112">
        <f t="shared" si="4"/>
        <v>68683.321400000001</v>
      </c>
      <c r="L25" s="63"/>
      <c r="M25" s="63"/>
      <c r="N25" s="63"/>
      <c r="O25" s="63"/>
      <c r="P25" s="89">
        <f t="shared" si="5"/>
        <v>7.1199999999999999E-2</v>
      </c>
      <c r="Q25" s="68">
        <v>3240083</v>
      </c>
      <c r="R25" s="68">
        <f t="shared" si="2"/>
        <v>230693.91</v>
      </c>
      <c r="S25" s="102">
        <f>H25/H18*0.126</f>
        <v>0.05</v>
      </c>
      <c r="T25" s="100">
        <f>S25*F25</f>
        <v>161988.97</v>
      </c>
      <c r="V25" s="102">
        <v>0.05</v>
      </c>
      <c r="W25" s="100">
        <v>312658.89</v>
      </c>
    </row>
    <row r="26" spans="1:23" s="3" customFormat="1" ht="15" x14ac:dyDescent="0.25">
      <c r="A26" s="44" t="s">
        <v>56</v>
      </c>
      <c r="B26" s="44"/>
      <c r="C26" s="17"/>
      <c r="D26" s="17"/>
      <c r="E26" s="17"/>
      <c r="F26" s="18"/>
      <c r="G26" s="18"/>
      <c r="H26" s="81"/>
      <c r="I26" s="81"/>
      <c r="J26" s="81"/>
      <c r="K26" s="81"/>
      <c r="L26" s="58"/>
      <c r="M26" s="58"/>
      <c r="N26" s="58"/>
      <c r="O26" s="58"/>
      <c r="P26" s="81"/>
      <c r="Q26" s="69"/>
      <c r="R26" s="81"/>
      <c r="S26" s="101"/>
      <c r="T26" s="99"/>
      <c r="V26" s="101"/>
      <c r="W26" s="99"/>
    </row>
    <row r="27" spans="1:23" s="3" customFormat="1" ht="75" x14ac:dyDescent="0.25">
      <c r="A27" s="32" t="s">
        <v>57</v>
      </c>
      <c r="B27" s="33" t="s">
        <v>58</v>
      </c>
      <c r="C27" s="37" t="s">
        <v>59</v>
      </c>
      <c r="D27" s="34" t="s">
        <v>60</v>
      </c>
      <c r="E27" s="20">
        <v>693.44200000000001</v>
      </c>
      <c r="F27" s="15">
        <v>64.069999999999993</v>
      </c>
      <c r="G27" s="15">
        <f>E27*F27</f>
        <v>44428.83</v>
      </c>
      <c r="H27" s="79">
        <v>310.20549999999997</v>
      </c>
      <c r="I27" s="15">
        <f t="shared" si="3"/>
        <v>19874.87</v>
      </c>
      <c r="J27" s="112">
        <f t="shared" si="1"/>
        <v>167.6465</v>
      </c>
      <c r="K27" s="112">
        <f t="shared" si="4"/>
        <v>10741.1113</v>
      </c>
      <c r="L27" s="48"/>
      <c r="M27" s="48"/>
      <c r="N27" s="48"/>
      <c r="O27" s="48"/>
      <c r="P27" s="89">
        <f t="shared" ref="P27:P30" si="6">E27-H27-L27-M27-N27-O27</f>
        <v>383.23649999999998</v>
      </c>
      <c r="Q27" s="68">
        <v>64.069999999999993</v>
      </c>
      <c r="R27" s="68">
        <f>P27*Q27</f>
        <v>24553.96</v>
      </c>
      <c r="S27" s="102">
        <v>215.59</v>
      </c>
      <c r="T27" s="100">
        <f>S27*F27</f>
        <v>13812.85</v>
      </c>
      <c r="V27" s="102">
        <v>215.59</v>
      </c>
      <c r="W27" s="100">
        <v>26659.86</v>
      </c>
    </row>
    <row r="28" spans="1:23" s="3" customFormat="1" ht="60" x14ac:dyDescent="0.25">
      <c r="A28" s="32" t="s">
        <v>61</v>
      </c>
      <c r="B28" s="33" t="s">
        <v>62</v>
      </c>
      <c r="C28" s="34" t="s">
        <v>63</v>
      </c>
      <c r="D28" s="34" t="s">
        <v>60</v>
      </c>
      <c r="E28" s="24">
        <v>86.37</v>
      </c>
      <c r="F28" s="15">
        <v>163.91</v>
      </c>
      <c r="G28" s="15">
        <f>E28*F28</f>
        <v>14156.91</v>
      </c>
      <c r="H28" s="79">
        <v>0</v>
      </c>
      <c r="I28" s="15">
        <f t="shared" si="3"/>
        <v>0</v>
      </c>
      <c r="J28" s="112">
        <f t="shared" si="1"/>
        <v>0</v>
      </c>
      <c r="K28" s="112">
        <f t="shared" si="4"/>
        <v>0</v>
      </c>
      <c r="L28" s="48"/>
      <c r="M28" s="48"/>
      <c r="N28" s="48"/>
      <c r="O28" s="48"/>
      <c r="P28" s="89">
        <f t="shared" si="6"/>
        <v>86.37</v>
      </c>
      <c r="Q28" s="68">
        <v>163.91</v>
      </c>
      <c r="R28" s="68">
        <f>P28*Q28</f>
        <v>14156.91</v>
      </c>
      <c r="S28" s="102">
        <f>P28</f>
        <v>86.37</v>
      </c>
      <c r="T28" s="100">
        <f>S28*F28</f>
        <v>14156.91</v>
      </c>
      <c r="V28" s="102">
        <v>86.37</v>
      </c>
      <c r="W28" s="100">
        <v>27324.880000000001</v>
      </c>
    </row>
    <row r="29" spans="1:23" s="3" customFormat="1" ht="45" x14ac:dyDescent="0.25">
      <c r="A29" s="32" t="s">
        <v>64</v>
      </c>
      <c r="B29" s="33" t="s">
        <v>65</v>
      </c>
      <c r="C29" s="34" t="s">
        <v>66</v>
      </c>
      <c r="D29" s="34" t="s">
        <v>60</v>
      </c>
      <c r="E29" s="24">
        <v>133.68</v>
      </c>
      <c r="F29" s="15">
        <v>212.53</v>
      </c>
      <c r="G29" s="15">
        <f>E29*F29</f>
        <v>28411.01</v>
      </c>
      <c r="H29" s="79">
        <v>0</v>
      </c>
      <c r="I29" s="15">
        <f t="shared" si="3"/>
        <v>0</v>
      </c>
      <c r="J29" s="112">
        <f t="shared" si="1"/>
        <v>0</v>
      </c>
      <c r="K29" s="112">
        <f t="shared" si="4"/>
        <v>0</v>
      </c>
      <c r="L29" s="48"/>
      <c r="M29" s="48"/>
      <c r="N29" s="48"/>
      <c r="O29" s="48"/>
      <c r="P29" s="89">
        <f t="shared" si="6"/>
        <v>133.68</v>
      </c>
      <c r="Q29" s="68">
        <v>212.53</v>
      </c>
      <c r="R29" s="68">
        <f>P29*Q29</f>
        <v>28411.01</v>
      </c>
      <c r="S29" s="102">
        <f>P29</f>
        <v>133.68</v>
      </c>
      <c r="T29" s="100">
        <f>S29*F29</f>
        <v>28411.01</v>
      </c>
      <c r="V29" s="102">
        <v>133.68</v>
      </c>
      <c r="W29" s="100">
        <v>54836.87</v>
      </c>
    </row>
    <row r="30" spans="1:23" s="3" customFormat="1" ht="60" x14ac:dyDescent="0.25">
      <c r="A30" s="32" t="s">
        <v>67</v>
      </c>
      <c r="B30" s="33" t="s">
        <v>68</v>
      </c>
      <c r="C30" s="34" t="s">
        <v>69</v>
      </c>
      <c r="D30" s="34" t="s">
        <v>60</v>
      </c>
      <c r="E30" s="20">
        <v>913.49199999999996</v>
      </c>
      <c r="F30" s="15">
        <v>77.849999999999994</v>
      </c>
      <c r="G30" s="15">
        <f>E30*F30</f>
        <v>71115.350000000006</v>
      </c>
      <c r="H30" s="79">
        <v>310.20549999999997</v>
      </c>
      <c r="I30" s="15">
        <f t="shared" si="3"/>
        <v>24149.5</v>
      </c>
      <c r="J30" s="112">
        <f t="shared" si="1"/>
        <v>168.28649999999999</v>
      </c>
      <c r="K30" s="112">
        <f t="shared" si="4"/>
        <v>13101.103999999999</v>
      </c>
      <c r="L30" s="48"/>
      <c r="M30" s="48"/>
      <c r="N30" s="48"/>
      <c r="O30" s="48"/>
      <c r="P30" s="89">
        <f t="shared" si="6"/>
        <v>603.28650000000005</v>
      </c>
      <c r="Q30" s="68">
        <v>77.849999999999994</v>
      </c>
      <c r="R30" s="68">
        <f>P30*Q30</f>
        <v>46965.85</v>
      </c>
      <c r="S30" s="102">
        <v>435</v>
      </c>
      <c r="T30" s="100">
        <f>S30*F30</f>
        <v>33864.75</v>
      </c>
      <c r="V30" s="102">
        <v>435</v>
      </c>
      <c r="W30" s="100">
        <v>65363.1</v>
      </c>
    </row>
    <row r="31" spans="1:23" s="3" customFormat="1" ht="15" x14ac:dyDescent="0.25">
      <c r="A31" s="26"/>
      <c r="B31" s="45" t="s">
        <v>70</v>
      </c>
      <c r="C31" s="26"/>
      <c r="D31" s="26"/>
      <c r="E31" s="26"/>
      <c r="F31" s="27"/>
      <c r="G31" s="28">
        <f>SUM(G12:G30)</f>
        <v>28518474.039999999</v>
      </c>
      <c r="H31" s="28"/>
      <c r="I31" s="28">
        <f t="shared" ref="I31" si="7">SUM(I12:I30)</f>
        <v>17000622.100000001</v>
      </c>
      <c r="J31" s="28"/>
      <c r="K31" s="28">
        <f t="shared" ref="K31" si="8">SUM(K12:K30)</f>
        <v>8992602.5700000003</v>
      </c>
      <c r="L31" s="28"/>
      <c r="M31" s="28"/>
      <c r="N31" s="28"/>
      <c r="O31" s="28"/>
      <c r="P31" s="28"/>
      <c r="Q31" s="71"/>
      <c r="R31" s="28">
        <f t="shared" ref="R31" si="9">SUM(R12:R30)</f>
        <v>11517705.279999999</v>
      </c>
      <c r="S31" s="103"/>
      <c r="T31" s="99"/>
      <c r="U31" s="12"/>
      <c r="V31" s="103"/>
      <c r="W31" s="99"/>
    </row>
    <row r="32" spans="1:23" s="3" customFormat="1" ht="15" x14ac:dyDescent="0.25">
      <c r="A32" s="239" t="s">
        <v>71</v>
      </c>
      <c r="B32" s="239"/>
      <c r="C32" s="17"/>
      <c r="D32" s="239"/>
      <c r="E32" s="239"/>
      <c r="F32" s="239"/>
      <c r="G32" s="239"/>
      <c r="H32" s="239"/>
      <c r="I32" s="239"/>
      <c r="J32" s="239"/>
      <c r="K32" s="239"/>
      <c r="L32" s="60"/>
      <c r="M32" s="60"/>
      <c r="N32" s="60"/>
      <c r="O32" s="60"/>
      <c r="P32" s="239"/>
      <c r="Q32" s="72"/>
      <c r="R32" s="239"/>
      <c r="S32" s="104"/>
      <c r="T32" s="100"/>
      <c r="V32" s="104"/>
      <c r="W32" s="100"/>
    </row>
    <row r="33" spans="1:23" s="3" customFormat="1" ht="45" x14ac:dyDescent="0.25">
      <c r="A33" s="32" t="s">
        <v>72</v>
      </c>
      <c r="B33" s="33" t="s">
        <v>73</v>
      </c>
      <c r="C33" s="34" t="s">
        <v>74</v>
      </c>
      <c r="D33" s="34" t="s">
        <v>75</v>
      </c>
      <c r="E33" s="23">
        <v>1</v>
      </c>
      <c r="F33" s="15">
        <v>55847.66</v>
      </c>
      <c r="G33" s="15">
        <f>E33*F33</f>
        <v>55847.66</v>
      </c>
      <c r="H33" s="79">
        <v>0</v>
      </c>
      <c r="I33" s="15">
        <f t="shared" si="3"/>
        <v>0</v>
      </c>
      <c r="J33" s="112">
        <f t="shared" si="1"/>
        <v>0</v>
      </c>
      <c r="K33" s="112">
        <f t="shared" ref="K33:K36" si="10">J33*F33</f>
        <v>0</v>
      </c>
      <c r="L33" s="48"/>
      <c r="M33" s="48"/>
      <c r="N33" s="48"/>
      <c r="O33" s="48"/>
      <c r="P33" s="89">
        <f t="shared" ref="P33:P36" si="11">E33-H33-L33-M33-N33-O33</f>
        <v>1</v>
      </c>
      <c r="Q33" s="68">
        <v>55847.66</v>
      </c>
      <c r="R33" s="68">
        <f>P33*Q33</f>
        <v>55847.66</v>
      </c>
      <c r="S33" s="68">
        <f>P33</f>
        <v>1</v>
      </c>
      <c r="T33" s="73">
        <f>R33</f>
        <v>55847.66</v>
      </c>
      <c r="V33" s="68">
        <v>1</v>
      </c>
      <c r="W33" s="73">
        <v>107792.94</v>
      </c>
    </row>
    <row r="34" spans="1:23" s="3" customFormat="1" ht="30" x14ac:dyDescent="0.25">
      <c r="A34" s="32" t="s">
        <v>76</v>
      </c>
      <c r="B34" s="33" t="s">
        <v>77</v>
      </c>
      <c r="C34" s="34" t="s">
        <v>63</v>
      </c>
      <c r="D34" s="34" t="s">
        <v>60</v>
      </c>
      <c r="E34" s="24">
        <v>8.6199999999999992</v>
      </c>
      <c r="F34" s="15">
        <v>163.89</v>
      </c>
      <c r="G34" s="15">
        <f>E34*F34</f>
        <v>1412.73</v>
      </c>
      <c r="H34" s="79">
        <v>0</v>
      </c>
      <c r="I34" s="15">
        <f t="shared" si="3"/>
        <v>0</v>
      </c>
      <c r="J34" s="112">
        <f t="shared" si="1"/>
        <v>0</v>
      </c>
      <c r="K34" s="112">
        <f t="shared" si="10"/>
        <v>0</v>
      </c>
      <c r="L34" s="48"/>
      <c r="M34" s="48"/>
      <c r="N34" s="48"/>
      <c r="O34" s="48"/>
      <c r="P34" s="89">
        <f t="shared" si="11"/>
        <v>8.6199999999999992</v>
      </c>
      <c r="Q34" s="68">
        <v>163.89</v>
      </c>
      <c r="R34" s="68">
        <f>P34*Q34</f>
        <v>1412.73</v>
      </c>
      <c r="S34" s="68">
        <f t="shared" ref="S34:S36" si="12">P34</f>
        <v>8.6199999999999992</v>
      </c>
      <c r="T34" s="73">
        <f t="shared" ref="T34:T36" si="13">R34</f>
        <v>1412.73</v>
      </c>
      <c r="V34" s="68">
        <v>8.6199999999999992</v>
      </c>
      <c r="W34" s="73">
        <v>2726.76</v>
      </c>
    </row>
    <row r="35" spans="1:23" s="3" customFormat="1" ht="30" x14ac:dyDescent="0.25">
      <c r="A35" s="32" t="s">
        <v>78</v>
      </c>
      <c r="B35" s="33" t="s">
        <v>79</v>
      </c>
      <c r="C35" s="34" t="s">
        <v>66</v>
      </c>
      <c r="D35" s="34" t="s">
        <v>60</v>
      </c>
      <c r="E35" s="24">
        <v>5.04</v>
      </c>
      <c r="F35" s="15">
        <v>212.53</v>
      </c>
      <c r="G35" s="15">
        <f>E35*F35</f>
        <v>1071.1500000000001</v>
      </c>
      <c r="H35" s="79">
        <v>0</v>
      </c>
      <c r="I35" s="15">
        <f t="shared" si="3"/>
        <v>0</v>
      </c>
      <c r="J35" s="112">
        <f t="shared" si="1"/>
        <v>0</v>
      </c>
      <c r="K35" s="112">
        <f t="shared" si="10"/>
        <v>0</v>
      </c>
      <c r="L35" s="48"/>
      <c r="M35" s="48"/>
      <c r="N35" s="48"/>
      <c r="O35" s="48"/>
      <c r="P35" s="89">
        <f t="shared" si="11"/>
        <v>5.04</v>
      </c>
      <c r="Q35" s="68">
        <v>212.53</v>
      </c>
      <c r="R35" s="68">
        <f>P35*Q35</f>
        <v>1071.1500000000001</v>
      </c>
      <c r="S35" s="68">
        <f t="shared" si="12"/>
        <v>5.04</v>
      </c>
      <c r="T35" s="73">
        <f t="shared" si="13"/>
        <v>1071.1500000000001</v>
      </c>
      <c r="V35" s="68">
        <v>5.04</v>
      </c>
      <c r="W35" s="73">
        <v>2067.46</v>
      </c>
    </row>
    <row r="36" spans="1:23" s="3" customFormat="1" ht="60" x14ac:dyDescent="0.25">
      <c r="A36" s="32" t="s">
        <v>80</v>
      </c>
      <c r="B36" s="33" t="s">
        <v>68</v>
      </c>
      <c r="C36" s="34" t="s">
        <v>69</v>
      </c>
      <c r="D36" s="34" t="s">
        <v>60</v>
      </c>
      <c r="E36" s="24">
        <v>13.66</v>
      </c>
      <c r="F36" s="15">
        <v>77.849999999999994</v>
      </c>
      <c r="G36" s="15">
        <f>E36*F36</f>
        <v>1063.43</v>
      </c>
      <c r="H36" s="79">
        <v>0</v>
      </c>
      <c r="I36" s="15">
        <f t="shared" si="3"/>
        <v>0</v>
      </c>
      <c r="J36" s="112">
        <f t="shared" si="1"/>
        <v>0</v>
      </c>
      <c r="K36" s="112">
        <f t="shared" si="10"/>
        <v>0</v>
      </c>
      <c r="L36" s="48"/>
      <c r="M36" s="48"/>
      <c r="N36" s="48"/>
      <c r="O36" s="48"/>
      <c r="P36" s="89">
        <f t="shared" si="11"/>
        <v>13.66</v>
      </c>
      <c r="Q36" s="68">
        <v>77.849999999999994</v>
      </c>
      <c r="R36" s="68">
        <f>P36*Q36</f>
        <v>1063.43</v>
      </c>
      <c r="S36" s="68">
        <f t="shared" si="12"/>
        <v>13.66</v>
      </c>
      <c r="T36" s="73">
        <f t="shared" si="13"/>
        <v>1063.43</v>
      </c>
      <c r="V36" s="68">
        <v>13.66</v>
      </c>
      <c r="W36" s="73">
        <v>2052.5500000000002</v>
      </c>
    </row>
    <row r="37" spans="1:23" s="3" customFormat="1" ht="18" customHeight="1" x14ac:dyDescent="0.25">
      <c r="A37" s="26"/>
      <c r="B37" s="45" t="s">
        <v>81</v>
      </c>
      <c r="C37" s="26"/>
      <c r="D37" s="26"/>
      <c r="E37" s="26"/>
      <c r="F37" s="27"/>
      <c r="G37" s="28">
        <f>SUM(G33:G36)</f>
        <v>59394.97</v>
      </c>
      <c r="H37" s="28"/>
      <c r="I37" s="28">
        <f t="shared" ref="I37" si="14">SUM(I33:I36)</f>
        <v>0</v>
      </c>
      <c r="J37" s="28"/>
      <c r="K37" s="28">
        <f t="shared" ref="K37" si="15">SUM(K33:K36)</f>
        <v>0</v>
      </c>
      <c r="L37" s="59"/>
      <c r="M37" s="59"/>
      <c r="N37" s="59"/>
      <c r="O37" s="59"/>
      <c r="P37" s="28"/>
      <c r="Q37" s="71"/>
      <c r="R37" s="28">
        <f t="shared" ref="R37" si="16">SUM(R33:R36)</f>
        <v>59394.97</v>
      </c>
      <c r="S37" s="103"/>
      <c r="T37" s="99"/>
      <c r="V37" s="103"/>
      <c r="W37" s="99"/>
    </row>
    <row r="38" spans="1:23" s="3" customFormat="1" ht="15" customHeight="1" x14ac:dyDescent="0.25">
      <c r="A38" s="239" t="s">
        <v>82</v>
      </c>
      <c r="B38" s="239"/>
      <c r="C38" s="17"/>
      <c r="D38" s="239"/>
      <c r="E38" s="239"/>
      <c r="F38" s="239"/>
      <c r="G38" s="239"/>
      <c r="H38" s="239"/>
      <c r="I38" s="239"/>
      <c r="J38" s="239"/>
      <c r="K38" s="239"/>
      <c r="L38" s="60"/>
      <c r="M38" s="60"/>
      <c r="N38" s="60"/>
      <c r="O38" s="60"/>
      <c r="P38" s="239"/>
      <c r="Q38" s="72"/>
      <c r="R38" s="239"/>
      <c r="S38" s="104"/>
      <c r="T38" s="99"/>
      <c r="V38" s="104"/>
      <c r="W38" s="99"/>
    </row>
    <row r="39" spans="1:23" s="3" customFormat="1" ht="45" x14ac:dyDescent="0.25">
      <c r="A39" s="32" t="s">
        <v>83</v>
      </c>
      <c r="B39" s="33" t="s">
        <v>73</v>
      </c>
      <c r="C39" s="34" t="s">
        <v>74</v>
      </c>
      <c r="D39" s="34" t="s">
        <v>75</v>
      </c>
      <c r="E39" s="23">
        <v>1</v>
      </c>
      <c r="F39" s="15">
        <v>55847.66</v>
      </c>
      <c r="G39" s="15">
        <f>F39*E39</f>
        <v>55847.66</v>
      </c>
      <c r="H39" s="79">
        <v>0</v>
      </c>
      <c r="I39" s="15">
        <f t="shared" si="3"/>
        <v>0</v>
      </c>
      <c r="J39" s="112">
        <f t="shared" si="1"/>
        <v>0</v>
      </c>
      <c r="K39" s="112">
        <f t="shared" ref="K39:K42" si="17">J39*F39</f>
        <v>0</v>
      </c>
      <c r="L39" s="48"/>
      <c r="M39" s="48"/>
      <c r="N39" s="48"/>
      <c r="O39" s="48"/>
      <c r="P39" s="89">
        <f t="shared" ref="P39:P42" si="18">E39-H39-L39-M39-N39-O39</f>
        <v>1</v>
      </c>
      <c r="Q39" s="68">
        <v>55847.66</v>
      </c>
      <c r="R39" s="68">
        <f>Q39*P39</f>
        <v>55847.66</v>
      </c>
      <c r="S39" s="68">
        <f t="shared" ref="S39:S42" si="19">P39</f>
        <v>1</v>
      </c>
      <c r="T39" s="73">
        <f t="shared" ref="T39:T42" si="20">R39</f>
        <v>55847.66</v>
      </c>
      <c r="V39" s="68">
        <v>1</v>
      </c>
      <c r="W39" s="73">
        <v>107792.94</v>
      </c>
    </row>
    <row r="40" spans="1:23" s="3" customFormat="1" ht="30" x14ac:dyDescent="0.25">
      <c r="A40" s="32" t="s">
        <v>84</v>
      </c>
      <c r="B40" s="33" t="s">
        <v>77</v>
      </c>
      <c r="C40" s="34" t="s">
        <v>63</v>
      </c>
      <c r="D40" s="34" t="s">
        <v>60</v>
      </c>
      <c r="E40" s="24">
        <v>8.6199999999999992</v>
      </c>
      <c r="F40" s="15">
        <v>163.89</v>
      </c>
      <c r="G40" s="15">
        <f>F40*E40</f>
        <v>1412.73</v>
      </c>
      <c r="H40" s="79">
        <v>0</v>
      </c>
      <c r="I40" s="15">
        <f t="shared" si="3"/>
        <v>0</v>
      </c>
      <c r="J40" s="112">
        <f t="shared" si="1"/>
        <v>0</v>
      </c>
      <c r="K40" s="112">
        <f t="shared" si="17"/>
        <v>0</v>
      </c>
      <c r="L40" s="48"/>
      <c r="M40" s="48"/>
      <c r="N40" s="48"/>
      <c r="O40" s="48"/>
      <c r="P40" s="89">
        <f t="shared" si="18"/>
        <v>8.6199999999999992</v>
      </c>
      <c r="Q40" s="68">
        <v>163.89</v>
      </c>
      <c r="R40" s="68">
        <f>Q40*P40</f>
        <v>1412.73</v>
      </c>
      <c r="S40" s="68">
        <f t="shared" si="19"/>
        <v>8.6199999999999992</v>
      </c>
      <c r="T40" s="73">
        <f t="shared" si="20"/>
        <v>1412.73</v>
      </c>
      <c r="V40" s="68">
        <v>8.6199999999999992</v>
      </c>
      <c r="W40" s="73">
        <v>2726.76</v>
      </c>
    </row>
    <row r="41" spans="1:23" s="3" customFormat="1" ht="30" x14ac:dyDescent="0.25">
      <c r="A41" s="32" t="s">
        <v>85</v>
      </c>
      <c r="B41" s="33" t="s">
        <v>79</v>
      </c>
      <c r="C41" s="34" t="s">
        <v>66</v>
      </c>
      <c r="D41" s="34" t="s">
        <v>60</v>
      </c>
      <c r="E41" s="24">
        <v>5.04</v>
      </c>
      <c r="F41" s="15">
        <v>212.53</v>
      </c>
      <c r="G41" s="15">
        <f>F41*E41</f>
        <v>1071.1500000000001</v>
      </c>
      <c r="H41" s="79">
        <v>0</v>
      </c>
      <c r="I41" s="15">
        <f t="shared" si="3"/>
        <v>0</v>
      </c>
      <c r="J41" s="112">
        <f t="shared" si="1"/>
        <v>0</v>
      </c>
      <c r="K41" s="112">
        <f t="shared" si="17"/>
        <v>0</v>
      </c>
      <c r="L41" s="48"/>
      <c r="M41" s="48"/>
      <c r="N41" s="48"/>
      <c r="O41" s="48"/>
      <c r="P41" s="89">
        <f t="shared" si="18"/>
        <v>5.04</v>
      </c>
      <c r="Q41" s="68">
        <v>212.53</v>
      </c>
      <c r="R41" s="68">
        <f>Q41*P41</f>
        <v>1071.1500000000001</v>
      </c>
      <c r="S41" s="68">
        <f t="shared" si="19"/>
        <v>5.04</v>
      </c>
      <c r="T41" s="73">
        <f t="shared" si="20"/>
        <v>1071.1500000000001</v>
      </c>
      <c r="V41" s="68">
        <v>5.04</v>
      </c>
      <c r="W41" s="73">
        <v>2067.46</v>
      </c>
    </row>
    <row r="42" spans="1:23" s="3" customFormat="1" ht="60" x14ac:dyDescent="0.25">
      <c r="A42" s="32" t="s">
        <v>86</v>
      </c>
      <c r="B42" s="33" t="s">
        <v>68</v>
      </c>
      <c r="C42" s="34" t="s">
        <v>69</v>
      </c>
      <c r="D42" s="34" t="s">
        <v>60</v>
      </c>
      <c r="E42" s="24">
        <v>13.66</v>
      </c>
      <c r="F42" s="15">
        <v>77.849999999999994</v>
      </c>
      <c r="G42" s="15">
        <f>F42*E42</f>
        <v>1063.43</v>
      </c>
      <c r="H42" s="79">
        <v>0</v>
      </c>
      <c r="I42" s="15">
        <f t="shared" si="3"/>
        <v>0</v>
      </c>
      <c r="J42" s="112">
        <f t="shared" si="1"/>
        <v>0</v>
      </c>
      <c r="K42" s="112">
        <f t="shared" si="17"/>
        <v>0</v>
      </c>
      <c r="L42" s="48"/>
      <c r="M42" s="48"/>
      <c r="N42" s="48"/>
      <c r="O42" s="48"/>
      <c r="P42" s="89">
        <f t="shared" si="18"/>
        <v>13.66</v>
      </c>
      <c r="Q42" s="68">
        <v>77.849999999999994</v>
      </c>
      <c r="R42" s="68">
        <f>Q42*P42</f>
        <v>1063.43</v>
      </c>
      <c r="S42" s="68">
        <f t="shared" si="19"/>
        <v>13.66</v>
      </c>
      <c r="T42" s="73">
        <f t="shared" si="20"/>
        <v>1063.43</v>
      </c>
      <c r="V42" s="68">
        <v>13.66</v>
      </c>
      <c r="W42" s="73">
        <v>2052.5500000000002</v>
      </c>
    </row>
    <row r="43" spans="1:23" s="3" customFormat="1" ht="18" customHeight="1" x14ac:dyDescent="0.25">
      <c r="A43" s="26"/>
      <c r="B43" s="45" t="s">
        <v>87</v>
      </c>
      <c r="C43" s="26"/>
      <c r="D43" s="26"/>
      <c r="E43" s="26"/>
      <c r="F43" s="27"/>
      <c r="G43" s="28">
        <f>SUM(G39:G42)</f>
        <v>59394.97</v>
      </c>
      <c r="H43" s="28"/>
      <c r="I43" s="28">
        <f t="shared" ref="I43" si="21">SUM(I39:I42)</f>
        <v>0</v>
      </c>
      <c r="J43" s="28"/>
      <c r="K43" s="28">
        <f t="shared" ref="K43" si="22">SUM(K39:K42)</f>
        <v>0</v>
      </c>
      <c r="L43" s="59"/>
      <c r="M43" s="59"/>
      <c r="N43" s="59"/>
      <c r="O43" s="59"/>
      <c r="P43" s="28"/>
      <c r="Q43" s="71"/>
      <c r="R43" s="28">
        <f t="shared" ref="R43" si="23">SUM(R39:R42)</f>
        <v>59394.97</v>
      </c>
      <c r="S43" s="103"/>
      <c r="T43" s="99"/>
      <c r="V43" s="103"/>
      <c r="W43" s="99"/>
    </row>
    <row r="44" spans="1:23" s="3" customFormat="1" ht="15" customHeight="1" x14ac:dyDescent="0.25">
      <c r="A44" s="239" t="s">
        <v>88</v>
      </c>
      <c r="B44" s="239"/>
      <c r="C44" s="17"/>
      <c r="D44" s="239"/>
      <c r="E44" s="239"/>
      <c r="F44" s="239"/>
      <c r="G44" s="239"/>
      <c r="H44" s="239"/>
      <c r="I44" s="239"/>
      <c r="J44" s="239"/>
      <c r="K44" s="239"/>
      <c r="L44" s="60"/>
      <c r="M44" s="60"/>
      <c r="N44" s="60"/>
      <c r="O44" s="60"/>
      <c r="P44" s="239"/>
      <c r="Q44" s="72"/>
      <c r="R44" s="239"/>
      <c r="S44" s="104"/>
      <c r="T44" s="99"/>
      <c r="V44" s="104"/>
      <c r="W44" s="99"/>
    </row>
    <row r="45" spans="1:23" s="3" customFormat="1" ht="45" x14ac:dyDescent="0.25">
      <c r="A45" s="32" t="s">
        <v>89</v>
      </c>
      <c r="B45" s="33" t="s">
        <v>73</v>
      </c>
      <c r="C45" s="34" t="s">
        <v>74</v>
      </c>
      <c r="D45" s="34" t="s">
        <v>75</v>
      </c>
      <c r="E45" s="23">
        <v>1</v>
      </c>
      <c r="F45" s="15">
        <v>55847.66</v>
      </c>
      <c r="G45" s="15">
        <f>E45*F45</f>
        <v>55847.66</v>
      </c>
      <c r="H45" s="79">
        <v>0</v>
      </c>
      <c r="I45" s="15">
        <f t="shared" si="3"/>
        <v>0</v>
      </c>
      <c r="J45" s="112">
        <f t="shared" si="1"/>
        <v>0</v>
      </c>
      <c r="K45" s="112">
        <f t="shared" ref="K45:K48" si="24">J45*F45</f>
        <v>0</v>
      </c>
      <c r="L45" s="48"/>
      <c r="M45" s="48"/>
      <c r="N45" s="48"/>
      <c r="O45" s="48"/>
      <c r="P45" s="89">
        <f t="shared" ref="P45:P48" si="25">E45-H45-L45-M45-N45-O45</f>
        <v>1</v>
      </c>
      <c r="Q45" s="68">
        <v>55847.66</v>
      </c>
      <c r="R45" s="68">
        <f>P45*Q45</f>
        <v>55847.66</v>
      </c>
      <c r="S45" s="68">
        <f t="shared" ref="S45:S48" si="26">P45</f>
        <v>1</v>
      </c>
      <c r="T45" s="73">
        <f t="shared" ref="T45:T48" si="27">R45</f>
        <v>55847.66</v>
      </c>
      <c r="V45" s="68">
        <v>1</v>
      </c>
      <c r="W45" s="73">
        <v>107792.94</v>
      </c>
    </row>
    <row r="46" spans="1:23" s="3" customFormat="1" ht="30" x14ac:dyDescent="0.25">
      <c r="A46" s="32" t="s">
        <v>90</v>
      </c>
      <c r="B46" s="33" t="s">
        <v>77</v>
      </c>
      <c r="C46" s="34" t="s">
        <v>63</v>
      </c>
      <c r="D46" s="34" t="s">
        <v>60</v>
      </c>
      <c r="E46" s="24">
        <v>11.71</v>
      </c>
      <c r="F46" s="15">
        <v>163.89</v>
      </c>
      <c r="G46" s="15">
        <f>E46*F46</f>
        <v>1919.15</v>
      </c>
      <c r="H46" s="79">
        <v>0</v>
      </c>
      <c r="I46" s="15">
        <f t="shared" si="3"/>
        <v>0</v>
      </c>
      <c r="J46" s="112">
        <f t="shared" si="1"/>
        <v>0</v>
      </c>
      <c r="K46" s="112">
        <f t="shared" si="24"/>
        <v>0</v>
      </c>
      <c r="L46" s="48"/>
      <c r="M46" s="48"/>
      <c r="N46" s="48"/>
      <c r="O46" s="48"/>
      <c r="P46" s="89">
        <f t="shared" si="25"/>
        <v>11.71</v>
      </c>
      <c r="Q46" s="68">
        <v>163.89</v>
      </c>
      <c r="R46" s="68">
        <f>P46*Q46</f>
        <v>1919.15</v>
      </c>
      <c r="S46" s="68">
        <f t="shared" si="26"/>
        <v>11.71</v>
      </c>
      <c r="T46" s="73">
        <f t="shared" si="27"/>
        <v>1919.15</v>
      </c>
      <c r="V46" s="68">
        <v>11.71</v>
      </c>
      <c r="W46" s="73">
        <v>3704.22</v>
      </c>
    </row>
    <row r="47" spans="1:23" s="3" customFormat="1" ht="30" x14ac:dyDescent="0.25">
      <c r="A47" s="32" t="s">
        <v>91</v>
      </c>
      <c r="B47" s="33" t="s">
        <v>79</v>
      </c>
      <c r="C47" s="34" t="s">
        <v>66</v>
      </c>
      <c r="D47" s="34" t="s">
        <v>60</v>
      </c>
      <c r="E47" s="24">
        <v>5.04</v>
      </c>
      <c r="F47" s="15">
        <v>212.53</v>
      </c>
      <c r="G47" s="15">
        <f>E47*F47</f>
        <v>1071.1500000000001</v>
      </c>
      <c r="H47" s="79">
        <v>0</v>
      </c>
      <c r="I47" s="15">
        <f t="shared" si="3"/>
        <v>0</v>
      </c>
      <c r="J47" s="112">
        <f t="shared" si="1"/>
        <v>0</v>
      </c>
      <c r="K47" s="112">
        <f t="shared" si="24"/>
        <v>0</v>
      </c>
      <c r="L47" s="48"/>
      <c r="M47" s="48"/>
      <c r="N47" s="48"/>
      <c r="O47" s="48"/>
      <c r="P47" s="89">
        <f t="shared" si="25"/>
        <v>5.04</v>
      </c>
      <c r="Q47" s="68">
        <v>212.53</v>
      </c>
      <c r="R47" s="68">
        <f>P47*Q47</f>
        <v>1071.1500000000001</v>
      </c>
      <c r="S47" s="68">
        <f t="shared" si="26"/>
        <v>5.04</v>
      </c>
      <c r="T47" s="73">
        <f t="shared" si="27"/>
        <v>1071.1500000000001</v>
      </c>
      <c r="V47" s="68">
        <v>5.04</v>
      </c>
      <c r="W47" s="73">
        <v>2067.46</v>
      </c>
    </row>
    <row r="48" spans="1:23" s="3" customFormat="1" ht="60" x14ac:dyDescent="0.25">
      <c r="A48" s="32" t="s">
        <v>92</v>
      </c>
      <c r="B48" s="33" t="s">
        <v>68</v>
      </c>
      <c r="C48" s="34" t="s">
        <v>69</v>
      </c>
      <c r="D48" s="34" t="s">
        <v>60</v>
      </c>
      <c r="E48" s="24">
        <v>16.75</v>
      </c>
      <c r="F48" s="15">
        <v>77.849999999999994</v>
      </c>
      <c r="G48" s="15">
        <f>E48*F48</f>
        <v>1303.99</v>
      </c>
      <c r="H48" s="79">
        <v>0</v>
      </c>
      <c r="I48" s="15">
        <f t="shared" si="3"/>
        <v>0</v>
      </c>
      <c r="J48" s="112">
        <f t="shared" si="1"/>
        <v>0</v>
      </c>
      <c r="K48" s="112">
        <f t="shared" si="24"/>
        <v>0</v>
      </c>
      <c r="L48" s="48"/>
      <c r="M48" s="48"/>
      <c r="N48" s="48"/>
      <c r="O48" s="48"/>
      <c r="P48" s="89">
        <f t="shared" si="25"/>
        <v>16.75</v>
      </c>
      <c r="Q48" s="68">
        <v>77.849999999999994</v>
      </c>
      <c r="R48" s="68">
        <f>P48*Q48</f>
        <v>1303.99</v>
      </c>
      <c r="S48" s="68">
        <f t="shared" si="26"/>
        <v>16.75</v>
      </c>
      <c r="T48" s="73">
        <f t="shared" si="27"/>
        <v>1303.99</v>
      </c>
      <c r="V48" s="68">
        <v>16.75</v>
      </c>
      <c r="W48" s="73">
        <v>2516.86</v>
      </c>
    </row>
    <row r="49" spans="1:23" s="3" customFormat="1" ht="18" customHeight="1" x14ac:dyDescent="0.25">
      <c r="A49" s="26"/>
      <c r="B49" s="45" t="s">
        <v>93</v>
      </c>
      <c r="C49" s="26"/>
      <c r="D49" s="26"/>
      <c r="E49" s="26"/>
      <c r="F49" s="27"/>
      <c r="G49" s="28">
        <f>SUM(G45:G48)</f>
        <v>60141.95</v>
      </c>
      <c r="H49" s="28"/>
      <c r="I49" s="28">
        <f t="shared" ref="I49" si="28">SUM(I45:I48)</f>
        <v>0</v>
      </c>
      <c r="J49" s="28"/>
      <c r="K49" s="28">
        <f t="shared" ref="K49" si="29">SUM(K45:K48)</f>
        <v>0</v>
      </c>
      <c r="L49" s="59"/>
      <c r="M49" s="59"/>
      <c r="N49" s="59"/>
      <c r="O49" s="59"/>
      <c r="P49" s="28"/>
      <c r="Q49" s="71"/>
      <c r="R49" s="28">
        <f t="shared" ref="R49" si="30">SUM(R45:R48)</f>
        <v>60141.95</v>
      </c>
      <c r="S49" s="103"/>
      <c r="T49" s="99"/>
      <c r="V49" s="103"/>
      <c r="W49" s="99"/>
    </row>
    <row r="50" spans="1:23" s="3" customFormat="1" ht="15" customHeight="1" x14ac:dyDescent="0.25">
      <c r="A50" s="239" t="s">
        <v>94</v>
      </c>
      <c r="B50" s="239"/>
      <c r="C50" s="17"/>
      <c r="D50" s="239"/>
      <c r="E50" s="239"/>
      <c r="F50" s="239"/>
      <c r="G50" s="239"/>
      <c r="H50" s="239"/>
      <c r="I50" s="239"/>
      <c r="J50" s="239"/>
      <c r="K50" s="239"/>
      <c r="L50" s="60"/>
      <c r="M50" s="60"/>
      <c r="N50" s="60"/>
      <c r="O50" s="60"/>
      <c r="P50" s="239"/>
      <c r="Q50" s="72"/>
      <c r="R50" s="239"/>
      <c r="S50" s="104"/>
      <c r="T50" s="99"/>
      <c r="V50" s="104"/>
      <c r="W50" s="99"/>
    </row>
    <row r="51" spans="1:23" s="3" customFormat="1" ht="60" x14ac:dyDescent="0.25">
      <c r="A51" s="32" t="s">
        <v>95</v>
      </c>
      <c r="B51" s="33" t="s">
        <v>18</v>
      </c>
      <c r="C51" s="34" t="s">
        <v>19</v>
      </c>
      <c r="D51" s="34" t="s">
        <v>12</v>
      </c>
      <c r="E51" s="20">
        <v>0.13900000000000001</v>
      </c>
      <c r="F51" s="15">
        <v>24725.95</v>
      </c>
      <c r="G51" s="15">
        <f t="shared" ref="G51:G57" si="31">E51*F51</f>
        <v>3436.91</v>
      </c>
      <c r="H51" s="79">
        <v>0</v>
      </c>
      <c r="I51" s="15">
        <f t="shared" si="3"/>
        <v>0</v>
      </c>
      <c r="J51" s="112">
        <f t="shared" si="1"/>
        <v>0</v>
      </c>
      <c r="K51" s="112">
        <f t="shared" ref="K51:K61" si="32">J51*F51</f>
        <v>0</v>
      </c>
      <c r="L51" s="48"/>
      <c r="M51" s="48"/>
      <c r="N51" s="48"/>
      <c r="O51" s="48"/>
      <c r="P51" s="89">
        <f t="shared" ref="P51:P57" si="33">E51-H51-L51-M51-N51-O51</f>
        <v>0.13900000000000001</v>
      </c>
      <c r="Q51" s="68">
        <v>24725.95</v>
      </c>
      <c r="R51" s="68">
        <f t="shared" ref="R51:R57" si="34">P51*Q51</f>
        <v>3436.91</v>
      </c>
      <c r="S51" s="108">
        <v>0.13900000000000001</v>
      </c>
      <c r="T51" s="73">
        <f t="shared" ref="T51:T57" si="35">R51</f>
        <v>3436.91</v>
      </c>
      <c r="V51" s="108">
        <v>0.13900000000000001</v>
      </c>
      <c r="W51" s="73">
        <v>6633.66</v>
      </c>
    </row>
    <row r="52" spans="1:23" s="3" customFormat="1" ht="30" x14ac:dyDescent="0.25">
      <c r="A52" s="32" t="s">
        <v>96</v>
      </c>
      <c r="B52" s="33" t="s">
        <v>21</v>
      </c>
      <c r="C52" s="34" t="s">
        <v>22</v>
      </c>
      <c r="D52" s="34" t="s">
        <v>12</v>
      </c>
      <c r="E52" s="19">
        <v>5.45E-2</v>
      </c>
      <c r="F52" s="15">
        <v>22997.55</v>
      </c>
      <c r="G52" s="15">
        <f t="shared" si="31"/>
        <v>1253.3699999999999</v>
      </c>
      <c r="H52" s="79">
        <v>0</v>
      </c>
      <c r="I52" s="15">
        <f t="shared" si="3"/>
        <v>0</v>
      </c>
      <c r="J52" s="112">
        <f t="shared" si="1"/>
        <v>0</v>
      </c>
      <c r="K52" s="112">
        <f t="shared" si="32"/>
        <v>0</v>
      </c>
      <c r="L52" s="48"/>
      <c r="M52" s="48"/>
      <c r="N52" s="48"/>
      <c r="O52" s="48"/>
      <c r="P52" s="89">
        <f t="shared" si="33"/>
        <v>5.45E-2</v>
      </c>
      <c r="Q52" s="68">
        <v>22997.55</v>
      </c>
      <c r="R52" s="68">
        <f t="shared" si="34"/>
        <v>1253.3699999999999</v>
      </c>
      <c r="S52" s="108">
        <v>5.45E-2</v>
      </c>
      <c r="T52" s="73">
        <f t="shared" si="35"/>
        <v>1253.3699999999999</v>
      </c>
      <c r="V52" s="108">
        <v>5.45E-2</v>
      </c>
      <c r="W52" s="73">
        <v>2419.15</v>
      </c>
    </row>
    <row r="53" spans="1:23" s="3" customFormat="1" ht="30" x14ac:dyDescent="0.25">
      <c r="A53" s="32" t="s">
        <v>97</v>
      </c>
      <c r="B53" s="33" t="s">
        <v>24</v>
      </c>
      <c r="C53" s="34" t="s">
        <v>25</v>
      </c>
      <c r="D53" s="34" t="s">
        <v>12</v>
      </c>
      <c r="E53" s="19">
        <v>5.4100000000000002E-2</v>
      </c>
      <c r="F53" s="15">
        <v>189045.71</v>
      </c>
      <c r="G53" s="15">
        <f t="shared" si="31"/>
        <v>10227.370000000001</v>
      </c>
      <c r="H53" s="79">
        <v>0</v>
      </c>
      <c r="I53" s="15">
        <f t="shared" si="3"/>
        <v>0</v>
      </c>
      <c r="J53" s="112">
        <f t="shared" si="1"/>
        <v>0</v>
      </c>
      <c r="K53" s="112">
        <f t="shared" si="32"/>
        <v>0</v>
      </c>
      <c r="L53" s="48"/>
      <c r="M53" s="48"/>
      <c r="N53" s="48"/>
      <c r="O53" s="48"/>
      <c r="P53" s="89">
        <f t="shared" si="33"/>
        <v>5.4100000000000002E-2</v>
      </c>
      <c r="Q53" s="68">
        <v>189045.71</v>
      </c>
      <c r="R53" s="68">
        <f t="shared" si="34"/>
        <v>10227.370000000001</v>
      </c>
      <c r="S53" s="108">
        <v>5.4100000000000002E-2</v>
      </c>
      <c r="T53" s="73">
        <f t="shared" si="35"/>
        <v>10227.370000000001</v>
      </c>
      <c r="V53" s="108">
        <v>5.4100000000000002E-2</v>
      </c>
      <c r="W53" s="73">
        <v>19740.099999999999</v>
      </c>
    </row>
    <row r="54" spans="1:23" s="3" customFormat="1" ht="30" x14ac:dyDescent="0.25">
      <c r="A54" s="32" t="s">
        <v>98</v>
      </c>
      <c r="B54" s="33" t="s">
        <v>27</v>
      </c>
      <c r="C54" s="34" t="s">
        <v>99</v>
      </c>
      <c r="D54" s="34" t="s">
        <v>29</v>
      </c>
      <c r="E54" s="20">
        <v>6.8170000000000002</v>
      </c>
      <c r="F54" s="15">
        <v>7726.29</v>
      </c>
      <c r="G54" s="15">
        <f t="shared" si="31"/>
        <v>52670.12</v>
      </c>
      <c r="H54" s="79">
        <v>0</v>
      </c>
      <c r="I54" s="15">
        <f t="shared" si="3"/>
        <v>0</v>
      </c>
      <c r="J54" s="112">
        <f t="shared" si="1"/>
        <v>0</v>
      </c>
      <c r="K54" s="112">
        <f t="shared" si="32"/>
        <v>0</v>
      </c>
      <c r="L54" s="48"/>
      <c r="M54" s="48"/>
      <c r="N54" s="48"/>
      <c r="O54" s="48"/>
      <c r="P54" s="89">
        <f t="shared" si="33"/>
        <v>6.8170000000000002</v>
      </c>
      <c r="Q54" s="68">
        <v>7726.29</v>
      </c>
      <c r="R54" s="68">
        <f t="shared" si="34"/>
        <v>52670.12</v>
      </c>
      <c r="S54" s="108">
        <v>6.8170000000000002</v>
      </c>
      <c r="T54" s="73">
        <f t="shared" si="35"/>
        <v>52670.12</v>
      </c>
      <c r="V54" s="108">
        <v>6.8170000000000002</v>
      </c>
      <c r="W54" s="73">
        <v>101659.88</v>
      </c>
    </row>
    <row r="55" spans="1:23" s="3" customFormat="1" ht="45" x14ac:dyDescent="0.25">
      <c r="A55" s="32" t="s">
        <v>100</v>
      </c>
      <c r="B55" s="33" t="s">
        <v>101</v>
      </c>
      <c r="C55" s="34" t="s">
        <v>102</v>
      </c>
      <c r="D55" s="34" t="s">
        <v>103</v>
      </c>
      <c r="E55" s="24">
        <v>0.06</v>
      </c>
      <c r="F55" s="15">
        <v>268960.33</v>
      </c>
      <c r="G55" s="15">
        <f t="shared" si="31"/>
        <v>16137.62</v>
      </c>
      <c r="H55" s="79">
        <v>0</v>
      </c>
      <c r="I55" s="15">
        <f t="shared" si="3"/>
        <v>0</v>
      </c>
      <c r="J55" s="112">
        <f t="shared" si="1"/>
        <v>0</v>
      </c>
      <c r="K55" s="112">
        <f t="shared" si="32"/>
        <v>0</v>
      </c>
      <c r="L55" s="48"/>
      <c r="M55" s="48"/>
      <c r="N55" s="48"/>
      <c r="O55" s="48"/>
      <c r="P55" s="89">
        <f t="shared" si="33"/>
        <v>0.06</v>
      </c>
      <c r="Q55" s="68">
        <v>268960.33</v>
      </c>
      <c r="R55" s="68">
        <f t="shared" si="34"/>
        <v>16137.62</v>
      </c>
      <c r="S55" s="108">
        <v>0.06</v>
      </c>
      <c r="T55" s="73">
        <f t="shared" si="35"/>
        <v>16137.62</v>
      </c>
      <c r="V55" s="108">
        <v>0.06</v>
      </c>
      <c r="W55" s="73">
        <v>31147.62</v>
      </c>
    </row>
    <row r="56" spans="1:23" s="3" customFormat="1" ht="30" x14ac:dyDescent="0.25">
      <c r="A56" s="32" t="s">
        <v>104</v>
      </c>
      <c r="B56" s="33" t="s">
        <v>105</v>
      </c>
      <c r="C56" s="34" t="s">
        <v>106</v>
      </c>
      <c r="D56" s="34" t="s">
        <v>40</v>
      </c>
      <c r="E56" s="24">
        <v>0.36</v>
      </c>
      <c r="F56" s="15">
        <v>463535.61</v>
      </c>
      <c r="G56" s="15">
        <f t="shared" si="31"/>
        <v>166872.82</v>
      </c>
      <c r="H56" s="79">
        <v>0</v>
      </c>
      <c r="I56" s="15">
        <f t="shared" si="3"/>
        <v>0</v>
      </c>
      <c r="J56" s="112">
        <f t="shared" si="1"/>
        <v>0</v>
      </c>
      <c r="K56" s="112">
        <f t="shared" si="32"/>
        <v>0</v>
      </c>
      <c r="L56" s="48"/>
      <c r="M56" s="48"/>
      <c r="N56" s="48"/>
      <c r="O56" s="48"/>
      <c r="P56" s="89">
        <f t="shared" si="33"/>
        <v>0.36</v>
      </c>
      <c r="Q56" s="68">
        <v>463535.61</v>
      </c>
      <c r="R56" s="68">
        <f t="shared" si="34"/>
        <v>166872.82</v>
      </c>
      <c r="S56" s="108">
        <v>0.36</v>
      </c>
      <c r="T56" s="73">
        <f t="shared" si="35"/>
        <v>166872.82</v>
      </c>
      <c r="V56" s="235">
        <v>0.36</v>
      </c>
      <c r="W56" s="236">
        <v>0</v>
      </c>
    </row>
    <row r="57" spans="1:23" s="3" customFormat="1" ht="30" x14ac:dyDescent="0.25">
      <c r="A57" s="32" t="s">
        <v>107</v>
      </c>
      <c r="B57" s="33" t="s">
        <v>38</v>
      </c>
      <c r="C57" s="34" t="s">
        <v>106</v>
      </c>
      <c r="D57" s="34" t="s">
        <v>40</v>
      </c>
      <c r="E57" s="20">
        <v>2.9000000000000001E-2</v>
      </c>
      <c r="F57" s="15">
        <v>343465.17</v>
      </c>
      <c r="G57" s="15">
        <f t="shared" si="31"/>
        <v>9960.49</v>
      </c>
      <c r="H57" s="79">
        <v>0</v>
      </c>
      <c r="I57" s="15">
        <f t="shared" si="3"/>
        <v>0</v>
      </c>
      <c r="J57" s="112">
        <f t="shared" si="1"/>
        <v>0</v>
      </c>
      <c r="K57" s="112">
        <f t="shared" si="32"/>
        <v>0</v>
      </c>
      <c r="L57" s="48"/>
      <c r="M57" s="48"/>
      <c r="N57" s="48"/>
      <c r="O57" s="48"/>
      <c r="P57" s="89">
        <f t="shared" si="33"/>
        <v>2.9000000000000001E-2</v>
      </c>
      <c r="Q57" s="68">
        <v>343465.17</v>
      </c>
      <c r="R57" s="68">
        <f t="shared" si="34"/>
        <v>9960.49</v>
      </c>
      <c r="S57" s="108">
        <v>2.9000000000000001E-2</v>
      </c>
      <c r="T57" s="73">
        <f t="shared" si="35"/>
        <v>9960.49</v>
      </c>
      <c r="V57" s="235">
        <v>2.9000000000000001E-2</v>
      </c>
      <c r="W57" s="236">
        <v>0</v>
      </c>
    </row>
    <row r="58" spans="1:23" s="3" customFormat="1" ht="15" customHeight="1" x14ac:dyDescent="0.25">
      <c r="A58" s="44" t="s">
        <v>56</v>
      </c>
      <c r="B58" s="44"/>
      <c r="C58" s="17"/>
      <c r="D58" s="17"/>
      <c r="E58" s="17"/>
      <c r="F58" s="18"/>
      <c r="G58" s="18"/>
      <c r="H58" s="81"/>
      <c r="I58" s="81"/>
      <c r="J58" s="81"/>
      <c r="K58" s="81"/>
      <c r="L58" s="58"/>
      <c r="M58" s="58"/>
      <c r="N58" s="58"/>
      <c r="O58" s="58"/>
      <c r="P58" s="81"/>
      <c r="Q58" s="69"/>
      <c r="R58" s="81"/>
      <c r="S58" s="101"/>
      <c r="T58" s="99"/>
      <c r="V58" s="101"/>
      <c r="W58" s="99"/>
    </row>
    <row r="59" spans="1:23" s="3" customFormat="1" ht="75" x14ac:dyDescent="0.25">
      <c r="A59" s="32" t="s">
        <v>108</v>
      </c>
      <c r="B59" s="33" t="s">
        <v>58</v>
      </c>
      <c r="C59" s="37" t="s">
        <v>59</v>
      </c>
      <c r="D59" s="34" t="s">
        <v>60</v>
      </c>
      <c r="E59" s="24">
        <v>24.37</v>
      </c>
      <c r="F59" s="15">
        <v>64.069999999999993</v>
      </c>
      <c r="G59" s="15">
        <f>E59*F59</f>
        <v>1561.39</v>
      </c>
      <c r="H59" s="79">
        <v>0</v>
      </c>
      <c r="I59" s="15">
        <f t="shared" si="3"/>
        <v>0</v>
      </c>
      <c r="J59" s="112">
        <f t="shared" ref="J59:J70" si="36">E59-H59-S59</f>
        <v>0</v>
      </c>
      <c r="K59" s="112">
        <f t="shared" si="32"/>
        <v>0</v>
      </c>
      <c r="L59" s="48"/>
      <c r="M59" s="48"/>
      <c r="N59" s="48"/>
      <c r="O59" s="48"/>
      <c r="P59" s="89">
        <f t="shared" ref="P59:P61" si="37">E59-H59-L59-M59-N59-O59</f>
        <v>24.37</v>
      </c>
      <c r="Q59" s="68">
        <v>64.069999999999993</v>
      </c>
      <c r="R59" s="68">
        <f>P59*Q59</f>
        <v>1561.39</v>
      </c>
      <c r="S59" s="68">
        <v>24.37</v>
      </c>
      <c r="T59" s="73">
        <f t="shared" ref="T59:T61" si="38">R59</f>
        <v>1561.39</v>
      </c>
      <c r="V59" s="68">
        <v>24.37</v>
      </c>
      <c r="W59" s="73">
        <v>3013.59</v>
      </c>
    </row>
    <row r="60" spans="1:23" s="3" customFormat="1" ht="75" x14ac:dyDescent="0.25">
      <c r="A60" s="32" t="s">
        <v>109</v>
      </c>
      <c r="B60" s="33" t="s">
        <v>110</v>
      </c>
      <c r="C60" s="34" t="s">
        <v>63</v>
      </c>
      <c r="D60" s="34" t="s">
        <v>60</v>
      </c>
      <c r="E60" s="24">
        <v>1.05</v>
      </c>
      <c r="F60" s="15">
        <v>163.89</v>
      </c>
      <c r="G60" s="15">
        <f>E60*F60</f>
        <v>172.08</v>
      </c>
      <c r="H60" s="79">
        <v>0</v>
      </c>
      <c r="I60" s="15">
        <f t="shared" si="3"/>
        <v>0</v>
      </c>
      <c r="J60" s="112">
        <f t="shared" si="36"/>
        <v>0</v>
      </c>
      <c r="K60" s="112">
        <f t="shared" si="32"/>
        <v>0</v>
      </c>
      <c r="L60" s="48"/>
      <c r="M60" s="48"/>
      <c r="N60" s="48"/>
      <c r="O60" s="48"/>
      <c r="P60" s="89">
        <f t="shared" si="37"/>
        <v>1.05</v>
      </c>
      <c r="Q60" s="68">
        <v>163.89</v>
      </c>
      <c r="R60" s="68">
        <f>P60*Q60</f>
        <v>172.08</v>
      </c>
      <c r="S60" s="68">
        <v>1.05</v>
      </c>
      <c r="T60" s="73">
        <f t="shared" si="38"/>
        <v>172.08</v>
      </c>
      <c r="V60" s="68">
        <v>1.05</v>
      </c>
      <c r="W60" s="73">
        <v>332.14</v>
      </c>
    </row>
    <row r="61" spans="1:23" s="3" customFormat="1" ht="60" x14ac:dyDescent="0.25">
      <c r="A61" s="32" t="s">
        <v>111</v>
      </c>
      <c r="B61" s="33" t="s">
        <v>68</v>
      </c>
      <c r="C61" s="34" t="s">
        <v>69</v>
      </c>
      <c r="D61" s="34" t="s">
        <v>60</v>
      </c>
      <c r="E61" s="24">
        <v>25.42</v>
      </c>
      <c r="F61" s="15">
        <v>77.849999999999994</v>
      </c>
      <c r="G61" s="15">
        <f>E61*F61</f>
        <v>1978.95</v>
      </c>
      <c r="H61" s="79">
        <v>0</v>
      </c>
      <c r="I61" s="15">
        <f t="shared" si="3"/>
        <v>0</v>
      </c>
      <c r="J61" s="112">
        <f t="shared" si="36"/>
        <v>0</v>
      </c>
      <c r="K61" s="112">
        <f t="shared" si="32"/>
        <v>0</v>
      </c>
      <c r="L61" s="48"/>
      <c r="M61" s="48"/>
      <c r="N61" s="48"/>
      <c r="O61" s="48"/>
      <c r="P61" s="89">
        <f t="shared" si="37"/>
        <v>25.42</v>
      </c>
      <c r="Q61" s="68">
        <v>77.849999999999994</v>
      </c>
      <c r="R61" s="68">
        <f>P61*Q61</f>
        <v>1978.95</v>
      </c>
      <c r="S61" s="68">
        <v>25.42</v>
      </c>
      <c r="T61" s="73">
        <f t="shared" si="38"/>
        <v>1978.95</v>
      </c>
      <c r="V61" s="68">
        <v>25.42</v>
      </c>
      <c r="W61" s="73">
        <v>3819.61</v>
      </c>
    </row>
    <row r="62" spans="1:23" s="3" customFormat="1" ht="18" customHeight="1" x14ac:dyDescent="0.25">
      <c r="A62" s="26"/>
      <c r="B62" s="45" t="s">
        <v>112</v>
      </c>
      <c r="C62" s="26"/>
      <c r="D62" s="26"/>
      <c r="E62" s="26"/>
      <c r="F62" s="27"/>
      <c r="G62" s="28">
        <f>SUM(G51:G61)</f>
        <v>264271.12</v>
      </c>
      <c r="H62" s="28"/>
      <c r="I62" s="28">
        <f t="shared" ref="I62" si="39">SUM(I51:I61)</f>
        <v>0</v>
      </c>
      <c r="J62" s="28"/>
      <c r="K62" s="28">
        <f t="shared" ref="K62" si="40">SUM(K51:K61)</f>
        <v>0</v>
      </c>
      <c r="L62" s="59"/>
      <c r="M62" s="59"/>
      <c r="N62" s="59"/>
      <c r="O62" s="59"/>
      <c r="P62" s="28"/>
      <c r="Q62" s="71"/>
      <c r="R62" s="28">
        <f t="shared" ref="R62" si="41">SUM(R51:R61)</f>
        <v>264271.12</v>
      </c>
      <c r="S62" s="103"/>
      <c r="T62" s="99"/>
      <c r="U62" s="12"/>
      <c r="V62" s="103"/>
      <c r="W62" s="99"/>
    </row>
    <row r="63" spans="1:23" s="3" customFormat="1" ht="15" customHeight="1" x14ac:dyDescent="0.25">
      <c r="A63" s="239" t="s">
        <v>113</v>
      </c>
      <c r="B63" s="239"/>
      <c r="C63" s="17"/>
      <c r="D63" s="239"/>
      <c r="E63" s="239"/>
      <c r="F63" s="239"/>
      <c r="G63" s="239"/>
      <c r="H63" s="239"/>
      <c r="I63" s="239"/>
      <c r="J63" s="239"/>
      <c r="K63" s="239"/>
      <c r="L63" s="85"/>
      <c r="M63" s="85"/>
      <c r="N63" s="85"/>
      <c r="O63" s="85"/>
      <c r="P63" s="239"/>
      <c r="Q63" s="72"/>
      <c r="R63" s="239"/>
      <c r="S63" s="104"/>
      <c r="T63" s="99"/>
      <c r="V63" s="104"/>
      <c r="W63" s="99"/>
    </row>
    <row r="64" spans="1:23" s="3" customFormat="1" ht="60" x14ac:dyDescent="0.25">
      <c r="A64" s="32" t="s">
        <v>114</v>
      </c>
      <c r="B64" s="33" t="s">
        <v>18</v>
      </c>
      <c r="C64" s="34" t="s">
        <v>19</v>
      </c>
      <c r="D64" s="34" t="s">
        <v>12</v>
      </c>
      <c r="E64" s="19">
        <v>7.2900000000000006E-2</v>
      </c>
      <c r="F64" s="15">
        <v>24725.95</v>
      </c>
      <c r="G64" s="15">
        <f t="shared" ref="G64:G70" si="42">E64*F64</f>
        <v>1802.52</v>
      </c>
      <c r="H64" s="79">
        <v>0</v>
      </c>
      <c r="I64" s="15">
        <f t="shared" si="3"/>
        <v>0</v>
      </c>
      <c r="J64" s="112">
        <f t="shared" si="36"/>
        <v>0</v>
      </c>
      <c r="K64" s="112">
        <f t="shared" ref="K64:K75" si="43">J64*F64</f>
        <v>0</v>
      </c>
      <c r="L64" s="48"/>
      <c r="M64" s="48"/>
      <c r="N64" s="48"/>
      <c r="O64" s="48"/>
      <c r="P64" s="89">
        <f t="shared" ref="P64:P70" si="44">E64-H64-L64-M64-N64-O64</f>
        <v>7.2900000000000006E-2</v>
      </c>
      <c r="Q64" s="68">
        <v>24725.95</v>
      </c>
      <c r="R64" s="68">
        <f t="shared" ref="R64:R70" si="45">P64*Q64</f>
        <v>1802.52</v>
      </c>
      <c r="S64" s="107">
        <v>7.2900000000000006E-2</v>
      </c>
      <c r="T64" s="100">
        <f t="shared" ref="T64:T70" si="46">R64</f>
        <v>1802.52</v>
      </c>
      <c r="V64" s="107">
        <v>7.2900000000000006E-2</v>
      </c>
      <c r="W64" s="100">
        <v>3479.09</v>
      </c>
    </row>
    <row r="65" spans="1:23" s="3" customFormat="1" ht="30" x14ac:dyDescent="0.25">
      <c r="A65" s="32" t="s">
        <v>115</v>
      </c>
      <c r="B65" s="33" t="s">
        <v>21</v>
      </c>
      <c r="C65" s="34" t="s">
        <v>22</v>
      </c>
      <c r="D65" s="34" t="s">
        <v>12</v>
      </c>
      <c r="E65" s="19">
        <v>3.2099999999999997E-2</v>
      </c>
      <c r="F65" s="15">
        <v>22997.55</v>
      </c>
      <c r="G65" s="15">
        <f t="shared" si="42"/>
        <v>738.22</v>
      </c>
      <c r="H65" s="79">
        <v>0</v>
      </c>
      <c r="I65" s="15">
        <f t="shared" si="3"/>
        <v>0</v>
      </c>
      <c r="J65" s="112">
        <f t="shared" si="36"/>
        <v>0</v>
      </c>
      <c r="K65" s="112">
        <f t="shared" si="43"/>
        <v>0</v>
      </c>
      <c r="L65" s="48"/>
      <c r="M65" s="48"/>
      <c r="N65" s="48"/>
      <c r="O65" s="48"/>
      <c r="P65" s="89">
        <f t="shared" si="44"/>
        <v>3.2099999999999997E-2</v>
      </c>
      <c r="Q65" s="68">
        <v>22997.55</v>
      </c>
      <c r="R65" s="68">
        <f t="shared" si="45"/>
        <v>738.22</v>
      </c>
      <c r="S65" s="107">
        <v>3.2099999999999997E-2</v>
      </c>
      <c r="T65" s="100">
        <f t="shared" si="46"/>
        <v>738.22</v>
      </c>
      <c r="V65" s="107">
        <v>3.2099999999999997E-2</v>
      </c>
      <c r="W65" s="100">
        <v>1424.86</v>
      </c>
    </row>
    <row r="66" spans="1:23" s="3" customFormat="1" ht="30" x14ac:dyDescent="0.25">
      <c r="A66" s="32" t="s">
        <v>116</v>
      </c>
      <c r="B66" s="33" t="s">
        <v>24</v>
      </c>
      <c r="C66" s="34" t="s">
        <v>25</v>
      </c>
      <c r="D66" s="34" t="s">
        <v>12</v>
      </c>
      <c r="E66" s="20">
        <v>3.2000000000000001E-2</v>
      </c>
      <c r="F66" s="15">
        <v>189045.71</v>
      </c>
      <c r="G66" s="15">
        <f t="shared" si="42"/>
        <v>6049.46</v>
      </c>
      <c r="H66" s="79">
        <v>0</v>
      </c>
      <c r="I66" s="15">
        <f t="shared" si="3"/>
        <v>0</v>
      </c>
      <c r="J66" s="112">
        <f t="shared" si="36"/>
        <v>0</v>
      </c>
      <c r="K66" s="112">
        <f t="shared" si="43"/>
        <v>0</v>
      </c>
      <c r="L66" s="48"/>
      <c r="M66" s="48"/>
      <c r="N66" s="48"/>
      <c r="O66" s="48"/>
      <c r="P66" s="89">
        <f t="shared" si="44"/>
        <v>3.2000000000000001E-2</v>
      </c>
      <c r="Q66" s="68">
        <v>189045.71</v>
      </c>
      <c r="R66" s="68">
        <f t="shared" si="45"/>
        <v>6049.46</v>
      </c>
      <c r="S66" s="107">
        <v>3.2000000000000001E-2</v>
      </c>
      <c r="T66" s="100">
        <f t="shared" si="46"/>
        <v>6049.46</v>
      </c>
      <c r="V66" s="107">
        <v>3.2000000000000001E-2</v>
      </c>
      <c r="W66" s="100">
        <v>11676.22</v>
      </c>
    </row>
    <row r="67" spans="1:23" s="3" customFormat="1" ht="30" x14ac:dyDescent="0.25">
      <c r="A67" s="32" t="s">
        <v>117</v>
      </c>
      <c r="B67" s="33" t="s">
        <v>27</v>
      </c>
      <c r="C67" s="34" t="s">
        <v>99</v>
      </c>
      <c r="D67" s="34" t="s">
        <v>29</v>
      </c>
      <c r="E67" s="24">
        <v>4.04</v>
      </c>
      <c r="F67" s="15">
        <v>7726.29</v>
      </c>
      <c r="G67" s="15">
        <f t="shared" si="42"/>
        <v>31214.21</v>
      </c>
      <c r="H67" s="79">
        <v>0</v>
      </c>
      <c r="I67" s="15">
        <f t="shared" si="3"/>
        <v>0</v>
      </c>
      <c r="J67" s="112">
        <f t="shared" si="36"/>
        <v>0</v>
      </c>
      <c r="K67" s="112">
        <f t="shared" si="43"/>
        <v>0</v>
      </c>
      <c r="L67" s="48"/>
      <c r="M67" s="48"/>
      <c r="N67" s="48"/>
      <c r="O67" s="48"/>
      <c r="P67" s="89">
        <f t="shared" si="44"/>
        <v>4.04</v>
      </c>
      <c r="Q67" s="68">
        <v>7726.29</v>
      </c>
      <c r="R67" s="68">
        <f t="shared" si="45"/>
        <v>31214.21</v>
      </c>
      <c r="S67" s="107">
        <v>4.04</v>
      </c>
      <c r="T67" s="100">
        <f t="shared" si="46"/>
        <v>31214.21</v>
      </c>
      <c r="V67" s="107">
        <v>4.04</v>
      </c>
      <c r="W67" s="100">
        <v>60247.31</v>
      </c>
    </row>
    <row r="68" spans="1:23" s="3" customFormat="1" ht="45" x14ac:dyDescent="0.25">
      <c r="A68" s="32" t="s">
        <v>118</v>
      </c>
      <c r="B68" s="33" t="s">
        <v>101</v>
      </c>
      <c r="C68" s="34" t="s">
        <v>102</v>
      </c>
      <c r="D68" s="34" t="s">
        <v>103</v>
      </c>
      <c r="E68" s="24">
        <v>0.06</v>
      </c>
      <c r="F68" s="15">
        <v>268960.33</v>
      </c>
      <c r="G68" s="15">
        <f t="shared" si="42"/>
        <v>16137.62</v>
      </c>
      <c r="H68" s="79">
        <v>0</v>
      </c>
      <c r="I68" s="15">
        <f t="shared" si="3"/>
        <v>0</v>
      </c>
      <c r="J68" s="112">
        <f t="shared" si="36"/>
        <v>0</v>
      </c>
      <c r="K68" s="112">
        <f t="shared" si="43"/>
        <v>0</v>
      </c>
      <c r="L68" s="48"/>
      <c r="M68" s="48"/>
      <c r="N68" s="48"/>
      <c r="O68" s="48"/>
      <c r="P68" s="89">
        <f t="shared" si="44"/>
        <v>0.06</v>
      </c>
      <c r="Q68" s="68">
        <v>268960.33</v>
      </c>
      <c r="R68" s="68">
        <f t="shared" si="45"/>
        <v>16137.62</v>
      </c>
      <c r="S68" s="107">
        <v>0.06</v>
      </c>
      <c r="T68" s="100">
        <f t="shared" si="46"/>
        <v>16137.62</v>
      </c>
      <c r="V68" s="107">
        <v>0.06</v>
      </c>
      <c r="W68" s="100">
        <v>31147.62</v>
      </c>
    </row>
    <row r="69" spans="1:23" s="3" customFormat="1" ht="30" x14ac:dyDescent="0.25">
      <c r="A69" s="32" t="s">
        <v>119</v>
      </c>
      <c r="B69" s="33" t="s">
        <v>105</v>
      </c>
      <c r="C69" s="34" t="s">
        <v>106</v>
      </c>
      <c r="D69" s="34" t="s">
        <v>40</v>
      </c>
      <c r="E69" s="24">
        <v>0.36</v>
      </c>
      <c r="F69" s="15">
        <v>463535.61</v>
      </c>
      <c r="G69" s="15">
        <f t="shared" si="42"/>
        <v>166872.82</v>
      </c>
      <c r="H69" s="79">
        <v>0</v>
      </c>
      <c r="I69" s="15">
        <f t="shared" si="3"/>
        <v>0</v>
      </c>
      <c r="J69" s="112">
        <f t="shared" si="36"/>
        <v>0</v>
      </c>
      <c r="K69" s="112">
        <f t="shared" si="43"/>
        <v>0</v>
      </c>
      <c r="L69" s="48"/>
      <c r="M69" s="48"/>
      <c r="N69" s="48"/>
      <c r="O69" s="48"/>
      <c r="P69" s="89">
        <f t="shared" si="44"/>
        <v>0.36</v>
      </c>
      <c r="Q69" s="68">
        <v>463535.61</v>
      </c>
      <c r="R69" s="68">
        <f t="shared" si="45"/>
        <v>166872.82</v>
      </c>
      <c r="S69" s="107">
        <v>0.36</v>
      </c>
      <c r="T69" s="100">
        <f t="shared" si="46"/>
        <v>166872.82</v>
      </c>
      <c r="V69" s="237">
        <v>0.36</v>
      </c>
      <c r="W69" s="232">
        <v>0</v>
      </c>
    </row>
    <row r="70" spans="1:23" s="3" customFormat="1" ht="30" x14ac:dyDescent="0.25">
      <c r="A70" s="32" t="s">
        <v>120</v>
      </c>
      <c r="B70" s="33" t="s">
        <v>38</v>
      </c>
      <c r="C70" s="34" t="s">
        <v>106</v>
      </c>
      <c r="D70" s="34" t="s">
        <v>40</v>
      </c>
      <c r="E70" s="20">
        <v>2.9000000000000001E-2</v>
      </c>
      <c r="F70" s="15">
        <v>343465.17</v>
      </c>
      <c r="G70" s="15">
        <f t="shared" si="42"/>
        <v>9960.49</v>
      </c>
      <c r="H70" s="79">
        <v>0</v>
      </c>
      <c r="I70" s="15">
        <f t="shared" si="3"/>
        <v>0</v>
      </c>
      <c r="J70" s="112">
        <f t="shared" si="36"/>
        <v>0</v>
      </c>
      <c r="K70" s="112">
        <f t="shared" si="43"/>
        <v>0</v>
      </c>
      <c r="L70" s="48"/>
      <c r="M70" s="48"/>
      <c r="N70" s="48"/>
      <c r="O70" s="48"/>
      <c r="P70" s="89">
        <f t="shared" si="44"/>
        <v>2.9000000000000001E-2</v>
      </c>
      <c r="Q70" s="68">
        <v>343465.17</v>
      </c>
      <c r="R70" s="68">
        <f t="shared" si="45"/>
        <v>9960.49</v>
      </c>
      <c r="S70" s="107">
        <v>2.9000000000000001E-2</v>
      </c>
      <c r="T70" s="100">
        <f t="shared" si="46"/>
        <v>9960.49</v>
      </c>
      <c r="V70" s="237">
        <v>2.9000000000000001E-2</v>
      </c>
      <c r="W70" s="232">
        <v>0</v>
      </c>
    </row>
    <row r="71" spans="1:23" s="3" customFormat="1" ht="15" customHeight="1" x14ac:dyDescent="0.25">
      <c r="A71" s="44" t="s">
        <v>56</v>
      </c>
      <c r="B71" s="44"/>
      <c r="C71" s="17"/>
      <c r="D71" s="17"/>
      <c r="E71" s="17"/>
      <c r="F71" s="18"/>
      <c r="G71" s="18"/>
      <c r="H71" s="81"/>
      <c r="I71" s="81"/>
      <c r="J71" s="81"/>
      <c r="K71" s="81"/>
      <c r="L71" s="58"/>
      <c r="M71" s="58"/>
      <c r="N71" s="58"/>
      <c r="O71" s="58"/>
      <c r="P71" s="81"/>
      <c r="Q71" s="69"/>
      <c r="R71" s="81"/>
      <c r="S71" s="101"/>
      <c r="T71" s="99"/>
      <c r="V71" s="101"/>
      <c r="W71" s="99"/>
    </row>
    <row r="72" spans="1:23" s="3" customFormat="1" ht="75" x14ac:dyDescent="0.25">
      <c r="A72" s="32" t="s">
        <v>121</v>
      </c>
      <c r="B72" s="33" t="s">
        <v>58</v>
      </c>
      <c r="C72" s="37" t="s">
        <v>59</v>
      </c>
      <c r="D72" s="34" t="s">
        <v>60</v>
      </c>
      <c r="E72" s="24">
        <v>12.71</v>
      </c>
      <c r="F72" s="15">
        <v>64.069999999999993</v>
      </c>
      <c r="G72" s="15">
        <f>E72*F72</f>
        <v>814.33</v>
      </c>
      <c r="H72" s="79">
        <v>0</v>
      </c>
      <c r="I72" s="15">
        <f t="shared" si="3"/>
        <v>0</v>
      </c>
      <c r="J72" s="112">
        <f>E72-H72-S72</f>
        <v>0</v>
      </c>
      <c r="K72" s="112">
        <f t="shared" si="43"/>
        <v>0</v>
      </c>
      <c r="L72" s="48"/>
      <c r="M72" s="48"/>
      <c r="N72" s="48"/>
      <c r="O72" s="48"/>
      <c r="P72" s="89">
        <f t="shared" ref="P72:P75" si="47">E72-H72-L72-M72-N72-O72</f>
        <v>12.71</v>
      </c>
      <c r="Q72" s="68">
        <v>64.069999999999993</v>
      </c>
      <c r="R72" s="68">
        <f>P72*Q72</f>
        <v>814.33</v>
      </c>
      <c r="S72" s="102">
        <v>12.71</v>
      </c>
      <c r="T72" s="100">
        <f>R72</f>
        <v>814.33</v>
      </c>
      <c r="V72" s="102">
        <v>12.71</v>
      </c>
      <c r="W72" s="100">
        <v>1571.72</v>
      </c>
    </row>
    <row r="73" spans="1:23" s="3" customFormat="1" ht="75" x14ac:dyDescent="0.25">
      <c r="A73" s="32" t="s">
        <v>122</v>
      </c>
      <c r="B73" s="33" t="s">
        <v>110</v>
      </c>
      <c r="C73" s="34" t="s">
        <v>63</v>
      </c>
      <c r="D73" s="34" t="s">
        <v>60</v>
      </c>
      <c r="E73" s="24">
        <v>1.06</v>
      </c>
      <c r="F73" s="15">
        <v>163.89</v>
      </c>
      <c r="G73" s="15">
        <f>E73*F73</f>
        <v>173.72</v>
      </c>
      <c r="H73" s="79">
        <v>0</v>
      </c>
      <c r="I73" s="15">
        <f t="shared" si="3"/>
        <v>0</v>
      </c>
      <c r="J73" s="112">
        <f>E73-H73-S73</f>
        <v>0</v>
      </c>
      <c r="K73" s="112">
        <f t="shared" si="43"/>
        <v>0</v>
      </c>
      <c r="L73" s="48"/>
      <c r="M73" s="48"/>
      <c r="N73" s="48"/>
      <c r="O73" s="48"/>
      <c r="P73" s="89">
        <f t="shared" si="47"/>
        <v>1.06</v>
      </c>
      <c r="Q73" s="68">
        <v>163.89</v>
      </c>
      <c r="R73" s="68">
        <f>P73*Q73</f>
        <v>173.72</v>
      </c>
      <c r="S73" s="102">
        <v>1.06</v>
      </c>
      <c r="T73" s="100">
        <f>R73</f>
        <v>173.72</v>
      </c>
      <c r="V73" s="102">
        <v>1.06</v>
      </c>
      <c r="W73" s="100">
        <v>335.31</v>
      </c>
    </row>
    <row r="74" spans="1:23" s="3" customFormat="1" ht="60" x14ac:dyDescent="0.25">
      <c r="A74" s="32" t="s">
        <v>123</v>
      </c>
      <c r="B74" s="33" t="s">
        <v>124</v>
      </c>
      <c r="C74" s="34" t="s">
        <v>66</v>
      </c>
      <c r="D74" s="34" t="s">
        <v>60</v>
      </c>
      <c r="E74" s="47">
        <v>0.2</v>
      </c>
      <c r="F74" s="15">
        <v>212.53</v>
      </c>
      <c r="G74" s="15">
        <f>E74*F74</f>
        <v>42.51</v>
      </c>
      <c r="H74" s="79">
        <v>0</v>
      </c>
      <c r="I74" s="15">
        <f t="shared" si="3"/>
        <v>0</v>
      </c>
      <c r="J74" s="112">
        <f>E74-H74-S74</f>
        <v>0</v>
      </c>
      <c r="K74" s="112">
        <f t="shared" si="43"/>
        <v>0</v>
      </c>
      <c r="L74" s="48"/>
      <c r="M74" s="48"/>
      <c r="N74" s="48"/>
      <c r="O74" s="48"/>
      <c r="P74" s="89">
        <f t="shared" si="47"/>
        <v>0.2</v>
      </c>
      <c r="Q74" s="68">
        <v>212.53</v>
      </c>
      <c r="R74" s="68">
        <f>P74*Q74</f>
        <v>42.51</v>
      </c>
      <c r="S74" s="102">
        <v>0.2</v>
      </c>
      <c r="T74" s="100">
        <f>R74</f>
        <v>42.51</v>
      </c>
      <c r="V74" s="102">
        <v>0.2</v>
      </c>
      <c r="W74" s="100">
        <v>82.04</v>
      </c>
    </row>
    <row r="75" spans="1:23" s="3" customFormat="1" ht="60" x14ac:dyDescent="0.25">
      <c r="A75" s="32" t="s">
        <v>125</v>
      </c>
      <c r="B75" s="33" t="s">
        <v>68</v>
      </c>
      <c r="C75" s="34" t="s">
        <v>69</v>
      </c>
      <c r="D75" s="34" t="s">
        <v>60</v>
      </c>
      <c r="E75" s="24">
        <v>13.97</v>
      </c>
      <c r="F75" s="15">
        <v>77.849999999999994</v>
      </c>
      <c r="G75" s="15">
        <f>E75*F75</f>
        <v>1087.56</v>
      </c>
      <c r="H75" s="79">
        <v>0</v>
      </c>
      <c r="I75" s="15">
        <f t="shared" si="3"/>
        <v>0</v>
      </c>
      <c r="J75" s="112">
        <f>E75-H75-S75</f>
        <v>0</v>
      </c>
      <c r="K75" s="112">
        <f t="shared" si="43"/>
        <v>0</v>
      </c>
      <c r="L75" s="48"/>
      <c r="M75" s="48"/>
      <c r="N75" s="48"/>
      <c r="O75" s="48"/>
      <c r="P75" s="89">
        <f t="shared" si="47"/>
        <v>13.97</v>
      </c>
      <c r="Q75" s="68">
        <v>77.849999999999994</v>
      </c>
      <c r="R75" s="68">
        <f>P75*Q75</f>
        <v>1087.56</v>
      </c>
      <c r="S75" s="102">
        <v>13.97</v>
      </c>
      <c r="T75" s="100">
        <f>R75</f>
        <v>1087.56</v>
      </c>
      <c r="V75" s="102">
        <v>13.97</v>
      </c>
      <c r="W75" s="100">
        <v>2099.13</v>
      </c>
    </row>
    <row r="76" spans="1:23" s="3" customFormat="1" ht="18" customHeight="1" x14ac:dyDescent="0.25">
      <c r="A76" s="26"/>
      <c r="B76" s="45" t="s">
        <v>126</v>
      </c>
      <c r="C76" s="26"/>
      <c r="D76" s="26"/>
      <c r="E76" s="26"/>
      <c r="F76" s="27"/>
      <c r="G76" s="28">
        <f>SUM(G64:G75)</f>
        <v>234893.46</v>
      </c>
      <c r="H76" s="28"/>
      <c r="I76" s="28">
        <f t="shared" ref="I76" si="48">SUM(I64:I75)</f>
        <v>0</v>
      </c>
      <c r="J76" s="28"/>
      <c r="K76" s="28">
        <f t="shared" ref="K76" si="49">SUM(K64:K75)</f>
        <v>0</v>
      </c>
      <c r="L76" s="59"/>
      <c r="M76" s="59"/>
      <c r="N76" s="59"/>
      <c r="O76" s="59"/>
      <c r="P76" s="28"/>
      <c r="Q76" s="71"/>
      <c r="R76" s="28">
        <f t="shared" ref="R76" si="50">SUM(R64:R75)</f>
        <v>234893.46</v>
      </c>
      <c r="S76" s="103"/>
      <c r="T76" s="99"/>
      <c r="V76" s="103"/>
      <c r="W76" s="99"/>
    </row>
    <row r="77" spans="1:23" s="3" customFormat="1" ht="15" customHeight="1" x14ac:dyDescent="0.25">
      <c r="A77" s="239" t="s">
        <v>127</v>
      </c>
      <c r="B77" s="239"/>
      <c r="C77" s="17"/>
      <c r="D77" s="239"/>
      <c r="E77" s="239"/>
      <c r="F77" s="239"/>
      <c r="G77" s="239"/>
      <c r="H77" s="239"/>
      <c r="I77" s="239"/>
      <c r="J77" s="239"/>
      <c r="K77" s="239"/>
      <c r="L77" s="60"/>
      <c r="M77" s="60"/>
      <c r="N77" s="60"/>
      <c r="O77" s="60"/>
      <c r="P77" s="239"/>
      <c r="Q77" s="72"/>
      <c r="R77" s="239"/>
      <c r="S77" s="104"/>
      <c r="T77" s="99"/>
      <c r="V77" s="104"/>
      <c r="W77" s="99"/>
    </row>
    <row r="78" spans="1:23" s="3" customFormat="1" ht="45" x14ac:dyDescent="0.25">
      <c r="A78" s="32" t="s">
        <v>128</v>
      </c>
      <c r="B78" s="33" t="s">
        <v>73</v>
      </c>
      <c r="C78" s="34" t="s">
        <v>74</v>
      </c>
      <c r="D78" s="34" t="s">
        <v>75</v>
      </c>
      <c r="E78" s="23">
        <v>1</v>
      </c>
      <c r="F78" s="15">
        <v>55847.66</v>
      </c>
      <c r="G78" s="15">
        <f t="shared" ref="G78:G93" si="51">E78*F78</f>
        <v>55847.66</v>
      </c>
      <c r="H78" s="79">
        <v>0</v>
      </c>
      <c r="I78" s="15">
        <f t="shared" ref="I78:I141" si="52">F78*H78</f>
        <v>0</v>
      </c>
      <c r="J78" s="112">
        <f t="shared" ref="J78:J98" si="53">E78-H78-S78</f>
        <v>1</v>
      </c>
      <c r="K78" s="112">
        <f t="shared" ref="K78:K98" si="54">J78*F78</f>
        <v>55847.66</v>
      </c>
      <c r="L78" s="48"/>
      <c r="M78" s="48"/>
      <c r="N78" s="48"/>
      <c r="O78" s="48"/>
      <c r="P78" s="89">
        <f t="shared" ref="P78:P93" si="55">E78-H78-L78-M78-N78-O78</f>
        <v>1</v>
      </c>
      <c r="Q78" s="68">
        <v>55847.66</v>
      </c>
      <c r="R78" s="68">
        <f t="shared" ref="R78:R93" si="56">P78*Q78</f>
        <v>55847.66</v>
      </c>
      <c r="S78" s="102"/>
      <c r="T78" s="100"/>
      <c r="V78" s="102"/>
      <c r="W78" s="100"/>
    </row>
    <row r="79" spans="1:23" s="3" customFormat="1" ht="60" x14ac:dyDescent="0.25">
      <c r="A79" s="32" t="s">
        <v>129</v>
      </c>
      <c r="B79" s="33" t="s">
        <v>18</v>
      </c>
      <c r="C79" s="34" t="s">
        <v>19</v>
      </c>
      <c r="D79" s="34" t="s">
        <v>12</v>
      </c>
      <c r="E79" s="20">
        <v>0.25800000000000001</v>
      </c>
      <c r="F79" s="15">
        <v>24725.95</v>
      </c>
      <c r="G79" s="15">
        <f t="shared" si="51"/>
        <v>6379.3</v>
      </c>
      <c r="H79" s="79">
        <v>0</v>
      </c>
      <c r="I79" s="15">
        <f t="shared" si="52"/>
        <v>0</v>
      </c>
      <c r="J79" s="112">
        <f t="shared" si="53"/>
        <v>0.18509999999999999</v>
      </c>
      <c r="K79" s="112">
        <f t="shared" si="54"/>
        <v>4576.7732999999998</v>
      </c>
      <c r="L79" s="48"/>
      <c r="M79" s="48"/>
      <c r="N79" s="48"/>
      <c r="O79" s="48"/>
      <c r="P79" s="89">
        <f t="shared" si="55"/>
        <v>0.25800000000000001</v>
      </c>
      <c r="Q79" s="68">
        <v>24725.95</v>
      </c>
      <c r="R79" s="68">
        <f t="shared" si="56"/>
        <v>6379.3</v>
      </c>
      <c r="S79" s="107">
        <v>7.2900000000000006E-2</v>
      </c>
      <c r="T79" s="100">
        <f>F79*S79</f>
        <v>1802.52</v>
      </c>
      <c r="V79" s="107">
        <v>7.2900000000000006E-2</v>
      </c>
      <c r="W79" s="100">
        <v>3479.09</v>
      </c>
    </row>
    <row r="80" spans="1:23" s="3" customFormat="1" ht="30" x14ac:dyDescent="0.25">
      <c r="A80" s="32" t="s">
        <v>130</v>
      </c>
      <c r="B80" s="33" t="s">
        <v>21</v>
      </c>
      <c r="C80" s="34" t="s">
        <v>22</v>
      </c>
      <c r="D80" s="34" t="s">
        <v>12</v>
      </c>
      <c r="E80" s="19">
        <v>0.1237</v>
      </c>
      <c r="F80" s="15">
        <v>22997.55</v>
      </c>
      <c r="G80" s="15">
        <f t="shared" si="51"/>
        <v>2844.8</v>
      </c>
      <c r="H80" s="79">
        <v>0</v>
      </c>
      <c r="I80" s="15">
        <f t="shared" si="52"/>
        <v>0</v>
      </c>
      <c r="J80" s="112">
        <f t="shared" si="53"/>
        <v>9.3700000000000006E-2</v>
      </c>
      <c r="K80" s="112">
        <f t="shared" si="54"/>
        <v>2154.8703999999998</v>
      </c>
      <c r="L80" s="48"/>
      <c r="M80" s="48"/>
      <c r="N80" s="48"/>
      <c r="O80" s="48"/>
      <c r="P80" s="89">
        <f t="shared" si="55"/>
        <v>0.1237</v>
      </c>
      <c r="Q80" s="68">
        <v>22997.55</v>
      </c>
      <c r="R80" s="68">
        <f t="shared" si="56"/>
        <v>2844.8</v>
      </c>
      <c r="S80" s="102">
        <v>0.03</v>
      </c>
      <c r="T80" s="100">
        <f>F80*S80</f>
        <v>689.93</v>
      </c>
      <c r="V80" s="102">
        <v>0.03</v>
      </c>
      <c r="W80" s="100">
        <v>1331.64</v>
      </c>
    </row>
    <row r="81" spans="1:23" s="3" customFormat="1" ht="30" x14ac:dyDescent="0.25">
      <c r="A81" s="32" t="s">
        <v>131</v>
      </c>
      <c r="B81" s="33" t="s">
        <v>24</v>
      </c>
      <c r="C81" s="34" t="s">
        <v>25</v>
      </c>
      <c r="D81" s="34" t="s">
        <v>12</v>
      </c>
      <c r="E81" s="20">
        <v>0.124</v>
      </c>
      <c r="F81" s="15">
        <v>189045.71</v>
      </c>
      <c r="G81" s="15">
        <f t="shared" si="51"/>
        <v>23441.67</v>
      </c>
      <c r="H81" s="79">
        <v>0</v>
      </c>
      <c r="I81" s="15">
        <f t="shared" si="52"/>
        <v>0</v>
      </c>
      <c r="J81" s="112">
        <f t="shared" si="53"/>
        <v>9.4E-2</v>
      </c>
      <c r="K81" s="112">
        <f t="shared" si="54"/>
        <v>17770.296699999999</v>
      </c>
      <c r="L81" s="48"/>
      <c r="M81" s="48"/>
      <c r="N81" s="48"/>
      <c r="O81" s="48"/>
      <c r="P81" s="89">
        <f t="shared" si="55"/>
        <v>0.124</v>
      </c>
      <c r="Q81" s="68">
        <v>189045.71</v>
      </c>
      <c r="R81" s="68">
        <f t="shared" si="56"/>
        <v>23441.67</v>
      </c>
      <c r="S81" s="102">
        <v>0.03</v>
      </c>
      <c r="T81" s="100">
        <f>F81*S81</f>
        <v>5671.37</v>
      </c>
      <c r="V81" s="102">
        <v>0.03</v>
      </c>
      <c r="W81" s="100">
        <v>10946.45</v>
      </c>
    </row>
    <row r="82" spans="1:23" s="3" customFormat="1" ht="30" x14ac:dyDescent="0.25">
      <c r="A82" s="32" t="s">
        <v>132</v>
      </c>
      <c r="B82" s="33" t="s">
        <v>27</v>
      </c>
      <c r="C82" s="34" t="s">
        <v>99</v>
      </c>
      <c r="D82" s="34" t="s">
        <v>29</v>
      </c>
      <c r="E82" s="24">
        <v>15.62</v>
      </c>
      <c r="F82" s="15">
        <v>7726.29</v>
      </c>
      <c r="G82" s="15">
        <f t="shared" si="51"/>
        <v>120684.65</v>
      </c>
      <c r="H82" s="79">
        <v>0</v>
      </c>
      <c r="I82" s="15">
        <f t="shared" si="52"/>
        <v>0</v>
      </c>
      <c r="J82" s="112">
        <f t="shared" si="53"/>
        <v>11.58</v>
      </c>
      <c r="K82" s="112">
        <f t="shared" si="54"/>
        <v>89470.438200000004</v>
      </c>
      <c r="L82" s="48"/>
      <c r="M82" s="48"/>
      <c r="N82" s="48"/>
      <c r="O82" s="48"/>
      <c r="P82" s="89">
        <f t="shared" si="55"/>
        <v>15.62</v>
      </c>
      <c r="Q82" s="68">
        <v>7726.29</v>
      </c>
      <c r="R82" s="68">
        <f t="shared" si="56"/>
        <v>120684.65</v>
      </c>
      <c r="S82" s="102">
        <v>4.04</v>
      </c>
      <c r="T82" s="100">
        <f>F82*S82</f>
        <v>31214.21</v>
      </c>
      <c r="V82" s="102">
        <v>4.04</v>
      </c>
      <c r="W82" s="100">
        <v>60247.31</v>
      </c>
    </row>
    <row r="83" spans="1:23" s="3" customFormat="1" ht="60" x14ac:dyDescent="0.25">
      <c r="A83" s="32" t="s">
        <v>133</v>
      </c>
      <c r="B83" s="33" t="s">
        <v>134</v>
      </c>
      <c r="C83" s="34" t="s">
        <v>135</v>
      </c>
      <c r="D83" s="34" t="s">
        <v>75</v>
      </c>
      <c r="E83" s="23">
        <v>1</v>
      </c>
      <c r="F83" s="15">
        <v>257393.25</v>
      </c>
      <c r="G83" s="15">
        <f t="shared" si="51"/>
        <v>257393.25</v>
      </c>
      <c r="H83" s="79">
        <v>0</v>
      </c>
      <c r="I83" s="15">
        <f t="shared" si="52"/>
        <v>0</v>
      </c>
      <c r="J83" s="112">
        <f t="shared" si="53"/>
        <v>1</v>
      </c>
      <c r="K83" s="112">
        <f t="shared" si="54"/>
        <v>257393.25</v>
      </c>
      <c r="L83" s="48"/>
      <c r="M83" s="48"/>
      <c r="N83" s="48"/>
      <c r="O83" s="48"/>
      <c r="P83" s="89">
        <f t="shared" si="55"/>
        <v>1</v>
      </c>
      <c r="Q83" s="68">
        <v>257393.25</v>
      </c>
      <c r="R83" s="68">
        <f t="shared" si="56"/>
        <v>257393.25</v>
      </c>
      <c r="S83" s="102"/>
      <c r="T83" s="100"/>
      <c r="V83" s="102"/>
      <c r="W83" s="100"/>
    </row>
    <row r="84" spans="1:23" s="3" customFormat="1" ht="30" x14ac:dyDescent="0.25">
      <c r="A84" s="32" t="s">
        <v>136</v>
      </c>
      <c r="B84" s="33" t="s">
        <v>137</v>
      </c>
      <c r="C84" s="34" t="s">
        <v>138</v>
      </c>
      <c r="D84" s="34" t="s">
        <v>139</v>
      </c>
      <c r="E84" s="23">
        <v>1</v>
      </c>
      <c r="F84" s="15">
        <v>2073752.67</v>
      </c>
      <c r="G84" s="15">
        <f t="shared" si="51"/>
        <v>2073752.67</v>
      </c>
      <c r="H84" s="79">
        <v>0</v>
      </c>
      <c r="I84" s="15">
        <f t="shared" si="52"/>
        <v>0</v>
      </c>
      <c r="J84" s="112">
        <f t="shared" si="53"/>
        <v>1</v>
      </c>
      <c r="K84" s="112">
        <f t="shared" si="54"/>
        <v>2073752.67</v>
      </c>
      <c r="L84" s="48"/>
      <c r="M84" s="48"/>
      <c r="N84" s="48"/>
      <c r="O84" s="48"/>
      <c r="P84" s="89">
        <f t="shared" si="55"/>
        <v>1</v>
      </c>
      <c r="Q84" s="68">
        <v>2073752.67</v>
      </c>
      <c r="R84" s="68">
        <f t="shared" si="56"/>
        <v>2073752.67</v>
      </c>
      <c r="S84" s="102"/>
      <c r="T84" s="100"/>
      <c r="V84" s="231"/>
      <c r="W84" s="232"/>
    </row>
    <row r="85" spans="1:23" s="3" customFormat="1" ht="30" x14ac:dyDescent="0.25">
      <c r="A85" s="32" t="s">
        <v>140</v>
      </c>
      <c r="B85" s="33" t="s">
        <v>141</v>
      </c>
      <c r="C85" s="34" t="s">
        <v>142</v>
      </c>
      <c r="D85" s="34" t="s">
        <v>139</v>
      </c>
      <c r="E85" s="23">
        <v>1</v>
      </c>
      <c r="F85" s="15">
        <v>4471529.21</v>
      </c>
      <c r="G85" s="15">
        <f t="shared" si="51"/>
        <v>4471529.21</v>
      </c>
      <c r="H85" s="79">
        <v>0</v>
      </c>
      <c r="I85" s="15">
        <f t="shared" si="52"/>
        <v>0</v>
      </c>
      <c r="J85" s="112">
        <f t="shared" si="53"/>
        <v>1</v>
      </c>
      <c r="K85" s="112">
        <f t="shared" si="54"/>
        <v>4471529.21</v>
      </c>
      <c r="L85" s="48"/>
      <c r="M85" s="48"/>
      <c r="N85" s="48"/>
      <c r="O85" s="48"/>
      <c r="P85" s="89">
        <f t="shared" si="55"/>
        <v>1</v>
      </c>
      <c r="Q85" s="68">
        <v>4471529.21</v>
      </c>
      <c r="R85" s="68">
        <f t="shared" si="56"/>
        <v>4471529.21</v>
      </c>
      <c r="S85" s="102"/>
      <c r="T85" s="100"/>
      <c r="V85" s="231"/>
      <c r="W85" s="232"/>
    </row>
    <row r="86" spans="1:23" s="3" customFormat="1" ht="60" x14ac:dyDescent="0.25">
      <c r="A86" s="32" t="s">
        <v>143</v>
      </c>
      <c r="B86" s="33" t="s">
        <v>144</v>
      </c>
      <c r="C86" s="34" t="s">
        <v>145</v>
      </c>
      <c r="D86" s="34" t="s">
        <v>33</v>
      </c>
      <c r="E86" s="23">
        <v>1</v>
      </c>
      <c r="F86" s="15">
        <v>46162.87</v>
      </c>
      <c r="G86" s="15">
        <f t="shared" si="51"/>
        <v>46162.87</v>
      </c>
      <c r="H86" s="79">
        <v>0</v>
      </c>
      <c r="I86" s="15">
        <f t="shared" si="52"/>
        <v>0</v>
      </c>
      <c r="J86" s="112">
        <f t="shared" si="53"/>
        <v>1</v>
      </c>
      <c r="K86" s="112">
        <f t="shared" si="54"/>
        <v>46162.87</v>
      </c>
      <c r="L86" s="48"/>
      <c r="M86" s="48"/>
      <c r="N86" s="48"/>
      <c r="O86" s="48"/>
      <c r="P86" s="89">
        <f t="shared" si="55"/>
        <v>1</v>
      </c>
      <c r="Q86" s="68">
        <v>46162.87</v>
      </c>
      <c r="R86" s="68">
        <f t="shared" si="56"/>
        <v>46162.87</v>
      </c>
      <c r="S86" s="102"/>
      <c r="T86" s="100"/>
      <c r="V86" s="102"/>
      <c r="W86" s="100"/>
    </row>
    <row r="87" spans="1:23" s="3" customFormat="1" ht="30" x14ac:dyDescent="0.25">
      <c r="A87" s="32" t="s">
        <v>146</v>
      </c>
      <c r="B87" s="33" t="s">
        <v>147</v>
      </c>
      <c r="C87" s="34" t="s">
        <v>148</v>
      </c>
      <c r="D87" s="34" t="s">
        <v>33</v>
      </c>
      <c r="E87" s="23">
        <v>2</v>
      </c>
      <c r="F87" s="15">
        <v>54541.01</v>
      </c>
      <c r="G87" s="15">
        <f t="shared" si="51"/>
        <v>109082.02</v>
      </c>
      <c r="H87" s="79">
        <v>0</v>
      </c>
      <c r="I87" s="15">
        <f t="shared" si="52"/>
        <v>0</v>
      </c>
      <c r="J87" s="112">
        <f t="shared" si="53"/>
        <v>2</v>
      </c>
      <c r="K87" s="112">
        <f t="shared" si="54"/>
        <v>109082.02</v>
      </c>
      <c r="L87" s="48"/>
      <c r="M87" s="48"/>
      <c r="N87" s="48"/>
      <c r="O87" s="48"/>
      <c r="P87" s="89">
        <f t="shared" si="55"/>
        <v>2</v>
      </c>
      <c r="Q87" s="68">
        <v>54541.01</v>
      </c>
      <c r="R87" s="68">
        <f t="shared" si="56"/>
        <v>109082.02</v>
      </c>
      <c r="S87" s="102"/>
      <c r="T87" s="100"/>
      <c r="V87" s="231"/>
      <c r="W87" s="232"/>
    </row>
    <row r="88" spans="1:23" s="3" customFormat="1" ht="45" x14ac:dyDescent="0.25">
      <c r="A88" s="32" t="s">
        <v>149</v>
      </c>
      <c r="B88" s="33" t="s">
        <v>150</v>
      </c>
      <c r="C88" s="34" t="s">
        <v>151</v>
      </c>
      <c r="D88" s="34" t="s">
        <v>33</v>
      </c>
      <c r="E88" s="23">
        <v>1</v>
      </c>
      <c r="F88" s="15">
        <v>194945.69</v>
      </c>
      <c r="G88" s="15">
        <f t="shared" si="51"/>
        <v>194945.69</v>
      </c>
      <c r="H88" s="79">
        <v>0</v>
      </c>
      <c r="I88" s="15">
        <f t="shared" si="52"/>
        <v>0</v>
      </c>
      <c r="J88" s="112">
        <f t="shared" si="53"/>
        <v>1</v>
      </c>
      <c r="K88" s="112">
        <f t="shared" si="54"/>
        <v>194945.69</v>
      </c>
      <c r="L88" s="48"/>
      <c r="M88" s="48"/>
      <c r="N88" s="48"/>
      <c r="O88" s="48"/>
      <c r="P88" s="89">
        <f t="shared" si="55"/>
        <v>1</v>
      </c>
      <c r="Q88" s="68">
        <v>194945.69</v>
      </c>
      <c r="R88" s="68">
        <f t="shared" si="56"/>
        <v>194945.69</v>
      </c>
      <c r="S88" s="102"/>
      <c r="T88" s="100"/>
      <c r="V88" s="231"/>
      <c r="W88" s="232"/>
    </row>
    <row r="89" spans="1:23" s="3" customFormat="1" ht="30" x14ac:dyDescent="0.25">
      <c r="A89" s="32" t="s">
        <v>152</v>
      </c>
      <c r="B89" s="33" t="s">
        <v>153</v>
      </c>
      <c r="C89" s="34" t="s">
        <v>106</v>
      </c>
      <c r="D89" s="34" t="s">
        <v>33</v>
      </c>
      <c r="E89" s="23">
        <v>1</v>
      </c>
      <c r="F89" s="15">
        <v>5195.1899999999996</v>
      </c>
      <c r="G89" s="15">
        <f t="shared" si="51"/>
        <v>5195.1899999999996</v>
      </c>
      <c r="H89" s="79">
        <v>0</v>
      </c>
      <c r="I89" s="15">
        <f t="shared" si="52"/>
        <v>0</v>
      </c>
      <c r="J89" s="112">
        <f t="shared" si="53"/>
        <v>1</v>
      </c>
      <c r="K89" s="112">
        <f t="shared" si="54"/>
        <v>5195.1899999999996</v>
      </c>
      <c r="L89" s="48"/>
      <c r="M89" s="48"/>
      <c r="N89" s="48"/>
      <c r="O89" s="48"/>
      <c r="P89" s="89">
        <f t="shared" si="55"/>
        <v>1</v>
      </c>
      <c r="Q89" s="68">
        <v>5195.1899999999996</v>
      </c>
      <c r="R89" s="68">
        <f t="shared" si="56"/>
        <v>5195.1899999999996</v>
      </c>
      <c r="S89" s="102"/>
      <c r="T89" s="100"/>
      <c r="V89" s="231"/>
      <c r="W89" s="232"/>
    </row>
    <row r="90" spans="1:23" s="3" customFormat="1" ht="45" x14ac:dyDescent="0.25">
      <c r="A90" s="32" t="s">
        <v>154</v>
      </c>
      <c r="B90" s="33" t="s">
        <v>101</v>
      </c>
      <c r="C90" s="34" t="s">
        <v>102</v>
      </c>
      <c r="D90" s="34" t="s">
        <v>103</v>
      </c>
      <c r="E90" s="24">
        <v>0.06</v>
      </c>
      <c r="F90" s="15">
        <v>268960.33</v>
      </c>
      <c r="G90" s="15">
        <f t="shared" si="51"/>
        <v>16137.62</v>
      </c>
      <c r="H90" s="79">
        <v>0</v>
      </c>
      <c r="I90" s="15">
        <f t="shared" si="52"/>
        <v>0</v>
      </c>
      <c r="J90" s="112">
        <f t="shared" si="53"/>
        <v>0</v>
      </c>
      <c r="K90" s="112">
        <f t="shared" si="54"/>
        <v>0</v>
      </c>
      <c r="L90" s="48"/>
      <c r="M90" s="48"/>
      <c r="N90" s="48"/>
      <c r="O90" s="48"/>
      <c r="P90" s="89">
        <f t="shared" si="55"/>
        <v>0.06</v>
      </c>
      <c r="Q90" s="68">
        <v>268960.33</v>
      </c>
      <c r="R90" s="68">
        <f t="shared" si="56"/>
        <v>16137.62</v>
      </c>
      <c r="S90" s="102">
        <v>0.06</v>
      </c>
      <c r="T90" s="100">
        <f>F90*S90</f>
        <v>16137.62</v>
      </c>
      <c r="V90" s="102">
        <v>0.06</v>
      </c>
      <c r="W90" s="100">
        <v>31147.62</v>
      </c>
    </row>
    <row r="91" spans="1:23" s="3" customFormat="1" ht="30" x14ac:dyDescent="0.25">
      <c r="A91" s="32" t="s">
        <v>155</v>
      </c>
      <c r="B91" s="33" t="s">
        <v>105</v>
      </c>
      <c r="C91" s="34" t="s">
        <v>106</v>
      </c>
      <c r="D91" s="34" t="s">
        <v>40</v>
      </c>
      <c r="E91" s="24">
        <v>0.36</v>
      </c>
      <c r="F91" s="15">
        <v>463535.61</v>
      </c>
      <c r="G91" s="15">
        <f t="shared" si="51"/>
        <v>166872.82</v>
      </c>
      <c r="H91" s="79">
        <v>0</v>
      </c>
      <c r="I91" s="15">
        <f t="shared" si="52"/>
        <v>0</v>
      </c>
      <c r="J91" s="112">
        <f t="shared" si="53"/>
        <v>0</v>
      </c>
      <c r="K91" s="112">
        <f t="shared" si="54"/>
        <v>0</v>
      </c>
      <c r="L91" s="48"/>
      <c r="M91" s="48"/>
      <c r="N91" s="48"/>
      <c r="O91" s="48"/>
      <c r="P91" s="89">
        <f t="shared" si="55"/>
        <v>0.36</v>
      </c>
      <c r="Q91" s="68">
        <v>463535.61</v>
      </c>
      <c r="R91" s="68">
        <f t="shared" si="56"/>
        <v>166872.82</v>
      </c>
      <c r="S91" s="102">
        <v>0.36</v>
      </c>
      <c r="T91" s="100">
        <f>F91*S91</f>
        <v>166872.82</v>
      </c>
      <c r="V91" s="231">
        <v>0.36</v>
      </c>
      <c r="W91" s="232">
        <v>0</v>
      </c>
    </row>
    <row r="92" spans="1:23" s="3" customFormat="1" ht="30" x14ac:dyDescent="0.25">
      <c r="A92" s="32" t="s">
        <v>156</v>
      </c>
      <c r="B92" s="33" t="s">
        <v>38</v>
      </c>
      <c r="C92" s="34" t="s">
        <v>106</v>
      </c>
      <c r="D92" s="34" t="s">
        <v>40</v>
      </c>
      <c r="E92" s="20">
        <v>2.9000000000000001E-2</v>
      </c>
      <c r="F92" s="15">
        <v>343465.17</v>
      </c>
      <c r="G92" s="15">
        <f t="shared" si="51"/>
        <v>9960.49</v>
      </c>
      <c r="H92" s="79">
        <v>0</v>
      </c>
      <c r="I92" s="15">
        <f t="shared" si="52"/>
        <v>0</v>
      </c>
      <c r="J92" s="112">
        <f t="shared" si="53"/>
        <v>0</v>
      </c>
      <c r="K92" s="112">
        <f t="shared" si="54"/>
        <v>0</v>
      </c>
      <c r="L92" s="48"/>
      <c r="M92" s="48"/>
      <c r="N92" s="48"/>
      <c r="O92" s="48"/>
      <c r="P92" s="89">
        <f t="shared" si="55"/>
        <v>2.9000000000000001E-2</v>
      </c>
      <c r="Q92" s="68">
        <v>343465.17</v>
      </c>
      <c r="R92" s="68">
        <f t="shared" si="56"/>
        <v>9960.49</v>
      </c>
      <c r="S92" s="106">
        <v>2.9000000000000001E-2</v>
      </c>
      <c r="T92" s="100">
        <f>F92*S92</f>
        <v>9960.49</v>
      </c>
      <c r="V92" s="238">
        <v>2.9000000000000001E-2</v>
      </c>
      <c r="W92" s="232">
        <v>0</v>
      </c>
    </row>
    <row r="93" spans="1:23" s="3" customFormat="1" ht="45" x14ac:dyDescent="0.25">
      <c r="A93" s="32" t="s">
        <v>157</v>
      </c>
      <c r="B93" s="33" t="s">
        <v>158</v>
      </c>
      <c r="C93" s="34" t="s">
        <v>159</v>
      </c>
      <c r="D93" s="34" t="s">
        <v>55</v>
      </c>
      <c r="E93" s="19">
        <v>1.3299999999999999E-2</v>
      </c>
      <c r="F93" s="15">
        <v>3239779.31</v>
      </c>
      <c r="G93" s="15">
        <f t="shared" si="51"/>
        <v>43089.06</v>
      </c>
      <c r="H93" s="79">
        <v>0</v>
      </c>
      <c r="I93" s="15">
        <f t="shared" si="52"/>
        <v>0</v>
      </c>
      <c r="J93" s="112">
        <f t="shared" si="53"/>
        <v>1.3299999999999999E-2</v>
      </c>
      <c r="K93" s="112">
        <f t="shared" si="54"/>
        <v>43089.0648</v>
      </c>
      <c r="L93" s="48"/>
      <c r="M93" s="48"/>
      <c r="N93" s="48"/>
      <c r="O93" s="48"/>
      <c r="P93" s="89">
        <f t="shared" si="55"/>
        <v>1.3299999999999999E-2</v>
      </c>
      <c r="Q93" s="68">
        <v>3240083</v>
      </c>
      <c r="R93" s="68">
        <f t="shared" si="56"/>
        <v>43093.1</v>
      </c>
      <c r="S93" s="102"/>
      <c r="T93" s="100"/>
      <c r="V93" s="102"/>
      <c r="W93" s="100"/>
    </row>
    <row r="94" spans="1:23" s="3" customFormat="1" ht="15" customHeight="1" x14ac:dyDescent="0.25">
      <c r="A94" s="44" t="s">
        <v>56</v>
      </c>
      <c r="B94" s="44"/>
      <c r="C94" s="17"/>
      <c r="D94" s="17"/>
      <c r="E94" s="17"/>
      <c r="F94" s="18"/>
      <c r="G94" s="18"/>
      <c r="H94" s="81"/>
      <c r="I94" s="81"/>
      <c r="J94" s="81"/>
      <c r="K94" s="81"/>
      <c r="L94" s="81"/>
      <c r="M94" s="81"/>
      <c r="N94" s="81"/>
      <c r="O94" s="81"/>
      <c r="P94" s="81"/>
      <c r="Q94" s="69"/>
      <c r="R94" s="81"/>
      <c r="S94" s="101"/>
      <c r="T94" s="100"/>
      <c r="V94" s="101"/>
      <c r="W94" s="100"/>
    </row>
    <row r="95" spans="1:23" s="3" customFormat="1" ht="75" x14ac:dyDescent="0.25">
      <c r="A95" s="32" t="s">
        <v>160</v>
      </c>
      <c r="B95" s="33" t="s">
        <v>58</v>
      </c>
      <c r="C95" s="37" t="s">
        <v>59</v>
      </c>
      <c r="D95" s="34" t="s">
        <v>60</v>
      </c>
      <c r="E95" s="47">
        <v>45.2</v>
      </c>
      <c r="F95" s="15">
        <v>64.069999999999993</v>
      </c>
      <c r="G95" s="15">
        <f>E95*F95</f>
        <v>2895.96</v>
      </c>
      <c r="H95" s="79">
        <v>0</v>
      </c>
      <c r="I95" s="15">
        <f t="shared" si="52"/>
        <v>0</v>
      </c>
      <c r="J95" s="112">
        <f t="shared" si="53"/>
        <v>32.49</v>
      </c>
      <c r="K95" s="112">
        <f t="shared" si="54"/>
        <v>2081.6343000000002</v>
      </c>
      <c r="L95" s="48"/>
      <c r="M95" s="48"/>
      <c r="N95" s="48"/>
      <c r="O95" s="48"/>
      <c r="P95" s="89">
        <f t="shared" ref="P95:P98" si="57">E95-H95-L95-M95-N95-O95</f>
        <v>45.2</v>
      </c>
      <c r="Q95" s="68">
        <v>64.069999999999993</v>
      </c>
      <c r="R95" s="68">
        <f>P95*Q95</f>
        <v>2895.96</v>
      </c>
      <c r="S95" s="102">
        <v>12.71</v>
      </c>
      <c r="T95" s="100">
        <f>F95*S95</f>
        <v>814.33</v>
      </c>
      <c r="V95" s="102">
        <v>12.71</v>
      </c>
      <c r="W95" s="100">
        <v>1571.72</v>
      </c>
    </row>
    <row r="96" spans="1:23" s="3" customFormat="1" ht="75" x14ac:dyDescent="0.25">
      <c r="A96" s="32" t="s">
        <v>161</v>
      </c>
      <c r="B96" s="33" t="s">
        <v>110</v>
      </c>
      <c r="C96" s="34" t="s">
        <v>63</v>
      </c>
      <c r="D96" s="34" t="s">
        <v>60</v>
      </c>
      <c r="E96" s="47">
        <v>9.9</v>
      </c>
      <c r="F96" s="15">
        <v>163.89</v>
      </c>
      <c r="G96" s="15">
        <f>E96*F96</f>
        <v>1622.51</v>
      </c>
      <c r="H96" s="79">
        <v>0</v>
      </c>
      <c r="I96" s="15">
        <f t="shared" si="52"/>
        <v>0</v>
      </c>
      <c r="J96" s="112">
        <f t="shared" si="53"/>
        <v>8.84</v>
      </c>
      <c r="K96" s="112">
        <f t="shared" si="54"/>
        <v>1448.7876000000001</v>
      </c>
      <c r="L96" s="48"/>
      <c r="M96" s="48"/>
      <c r="N96" s="48"/>
      <c r="O96" s="48"/>
      <c r="P96" s="89">
        <f t="shared" si="57"/>
        <v>9.9</v>
      </c>
      <c r="Q96" s="68">
        <v>163.89</v>
      </c>
      <c r="R96" s="68">
        <f>P96*Q96</f>
        <v>1622.51</v>
      </c>
      <c r="S96" s="102">
        <v>1.06</v>
      </c>
      <c r="T96" s="100">
        <f>F96*S96</f>
        <v>173.72</v>
      </c>
      <c r="V96" s="102">
        <v>1.06</v>
      </c>
      <c r="W96" s="100">
        <v>335.31</v>
      </c>
    </row>
    <row r="97" spans="1:23" s="3" customFormat="1" ht="60" x14ac:dyDescent="0.25">
      <c r="A97" s="32" t="s">
        <v>162</v>
      </c>
      <c r="B97" s="33" t="s">
        <v>124</v>
      </c>
      <c r="C97" s="34" t="s">
        <v>66</v>
      </c>
      <c r="D97" s="34" t="s">
        <v>60</v>
      </c>
      <c r="E97" s="23">
        <v>5</v>
      </c>
      <c r="F97" s="15">
        <v>212.53</v>
      </c>
      <c r="G97" s="15">
        <f>E97*F97</f>
        <v>1062.6500000000001</v>
      </c>
      <c r="H97" s="79">
        <v>0</v>
      </c>
      <c r="I97" s="15">
        <f t="shared" si="52"/>
        <v>0</v>
      </c>
      <c r="J97" s="112">
        <f t="shared" si="53"/>
        <v>4.8</v>
      </c>
      <c r="K97" s="112">
        <f t="shared" si="54"/>
        <v>1020.144</v>
      </c>
      <c r="L97" s="48"/>
      <c r="M97" s="48"/>
      <c r="N97" s="48"/>
      <c r="O97" s="48"/>
      <c r="P97" s="89">
        <f t="shared" si="57"/>
        <v>5</v>
      </c>
      <c r="Q97" s="68">
        <v>212.53</v>
      </c>
      <c r="R97" s="68">
        <f>P97*Q97</f>
        <v>1062.6500000000001</v>
      </c>
      <c r="S97" s="102">
        <v>0.2</v>
      </c>
      <c r="T97" s="100">
        <f>F97*S97</f>
        <v>42.51</v>
      </c>
      <c r="V97" s="102">
        <v>0.2</v>
      </c>
      <c r="W97" s="100">
        <v>82.04</v>
      </c>
    </row>
    <row r="98" spans="1:23" s="3" customFormat="1" ht="60" x14ac:dyDescent="0.25">
      <c r="A98" s="32" t="s">
        <v>163</v>
      </c>
      <c r="B98" s="33" t="s">
        <v>68</v>
      </c>
      <c r="C98" s="34" t="s">
        <v>69</v>
      </c>
      <c r="D98" s="34" t="s">
        <v>60</v>
      </c>
      <c r="E98" s="47">
        <v>60.1</v>
      </c>
      <c r="F98" s="15">
        <v>77.849999999999994</v>
      </c>
      <c r="G98" s="15">
        <f>E98*F98</f>
        <v>4678.79</v>
      </c>
      <c r="H98" s="79">
        <v>0</v>
      </c>
      <c r="I98" s="15">
        <f t="shared" si="52"/>
        <v>0</v>
      </c>
      <c r="J98" s="112">
        <f t="shared" si="53"/>
        <v>46.13</v>
      </c>
      <c r="K98" s="112">
        <f t="shared" si="54"/>
        <v>3591.2204999999999</v>
      </c>
      <c r="L98" s="48"/>
      <c r="M98" s="48"/>
      <c r="N98" s="48"/>
      <c r="O98" s="48"/>
      <c r="P98" s="89">
        <f t="shared" si="57"/>
        <v>60.1</v>
      </c>
      <c r="Q98" s="68">
        <v>77.849999999999994</v>
      </c>
      <c r="R98" s="68">
        <f>P98*Q98</f>
        <v>4678.79</v>
      </c>
      <c r="S98" s="102">
        <v>13.97</v>
      </c>
      <c r="T98" s="100">
        <f>F98*S98</f>
        <v>1087.56</v>
      </c>
      <c r="V98" s="102">
        <v>13.97</v>
      </c>
      <c r="W98" s="100">
        <v>2099.13</v>
      </c>
    </row>
    <row r="99" spans="1:23" s="3" customFormat="1" ht="18" customHeight="1" x14ac:dyDescent="0.25">
      <c r="A99" s="26"/>
      <c r="B99" s="45" t="s">
        <v>164</v>
      </c>
      <c r="C99" s="26"/>
      <c r="D99" s="26"/>
      <c r="E99" s="26"/>
      <c r="F99" s="27"/>
      <c r="G99" s="28">
        <f>SUM(G78:G98)</f>
        <v>7613578.8799999999</v>
      </c>
      <c r="H99" s="28"/>
      <c r="I99" s="28">
        <f t="shared" ref="I99" si="58">SUM(I78:I98)</f>
        <v>0</v>
      </c>
      <c r="J99" s="28"/>
      <c r="K99" s="28">
        <f t="shared" ref="K99" si="59">SUM(K78:K98)</f>
        <v>7379111.79</v>
      </c>
      <c r="L99" s="59"/>
      <c r="M99" s="59"/>
      <c r="N99" s="59"/>
      <c r="O99" s="59"/>
      <c r="P99" s="28"/>
      <c r="Q99" s="71"/>
      <c r="R99" s="28">
        <f t="shared" ref="R99" si="60">SUM(R78:R98)</f>
        <v>7613582.9199999999</v>
      </c>
      <c r="S99" s="103"/>
      <c r="T99" s="99"/>
      <c r="V99" s="103"/>
      <c r="W99" s="99"/>
    </row>
    <row r="100" spans="1:23" s="3" customFormat="1" ht="15" customHeight="1" x14ac:dyDescent="0.25">
      <c r="A100" s="239" t="s">
        <v>165</v>
      </c>
      <c r="B100" s="239"/>
      <c r="C100" s="17"/>
      <c r="D100" s="239"/>
      <c r="E100" s="239"/>
      <c r="F100" s="239"/>
      <c r="G100" s="239"/>
      <c r="H100" s="239"/>
      <c r="I100" s="239"/>
      <c r="J100" s="239"/>
      <c r="K100" s="239"/>
      <c r="L100" s="85"/>
      <c r="M100" s="85"/>
      <c r="N100" s="85"/>
      <c r="O100" s="85"/>
      <c r="P100" s="239"/>
      <c r="Q100" s="72"/>
      <c r="R100" s="239"/>
      <c r="S100" s="104"/>
      <c r="T100" s="99"/>
      <c r="V100" s="104"/>
      <c r="W100" s="99"/>
    </row>
    <row r="101" spans="1:23" s="3" customFormat="1" ht="60" x14ac:dyDescent="0.25">
      <c r="A101" s="32" t="s">
        <v>166</v>
      </c>
      <c r="B101" s="33" t="s">
        <v>18</v>
      </c>
      <c r="C101" s="34" t="s">
        <v>19</v>
      </c>
      <c r="D101" s="34" t="s">
        <v>12</v>
      </c>
      <c r="E101" s="24">
        <v>0.01</v>
      </c>
      <c r="F101" s="15">
        <v>24725.95</v>
      </c>
      <c r="G101" s="15">
        <f t="shared" ref="G101:G107" si="61">E101*F101</f>
        <v>247.26</v>
      </c>
      <c r="H101" s="79">
        <v>0</v>
      </c>
      <c r="I101" s="15">
        <f t="shared" si="52"/>
        <v>0</v>
      </c>
      <c r="J101" s="112">
        <f t="shared" ref="J101:J111" si="62">E101-H101-S101</f>
        <v>0</v>
      </c>
      <c r="K101" s="112">
        <f t="shared" ref="K101:K111" si="63">J101*F101</f>
        <v>0</v>
      </c>
      <c r="L101" s="48"/>
      <c r="M101" s="48"/>
      <c r="N101" s="48"/>
      <c r="O101" s="48"/>
      <c r="P101" s="89">
        <f t="shared" ref="P101:P107" si="64">E101-H101-L101-M101-N101-O101</f>
        <v>0.01</v>
      </c>
      <c r="Q101" s="68">
        <v>24725.95</v>
      </c>
      <c r="R101" s="68">
        <f t="shared" ref="R101:R107" si="65">P101*Q101</f>
        <v>247.26</v>
      </c>
      <c r="S101" s="102">
        <v>0.01</v>
      </c>
      <c r="T101" s="100">
        <f t="shared" ref="T101:T107" si="66">R101</f>
        <v>247.26</v>
      </c>
      <c r="V101" s="102">
        <v>0.01</v>
      </c>
      <c r="W101" s="100">
        <v>477.24</v>
      </c>
    </row>
    <row r="102" spans="1:23" s="3" customFormat="1" ht="30" x14ac:dyDescent="0.25">
      <c r="A102" s="32" t="s">
        <v>167</v>
      </c>
      <c r="B102" s="33" t="s">
        <v>21</v>
      </c>
      <c r="C102" s="34" t="s">
        <v>22</v>
      </c>
      <c r="D102" s="34" t="s">
        <v>12</v>
      </c>
      <c r="E102" s="19">
        <v>4.5999999999999999E-3</v>
      </c>
      <c r="F102" s="15">
        <v>22997.55</v>
      </c>
      <c r="G102" s="15">
        <f t="shared" si="61"/>
        <v>105.79</v>
      </c>
      <c r="H102" s="79">
        <v>0</v>
      </c>
      <c r="I102" s="15">
        <f t="shared" si="52"/>
        <v>0</v>
      </c>
      <c r="J102" s="112">
        <f t="shared" si="62"/>
        <v>0</v>
      </c>
      <c r="K102" s="112">
        <f t="shared" si="63"/>
        <v>0</v>
      </c>
      <c r="L102" s="48"/>
      <c r="M102" s="48"/>
      <c r="N102" s="48"/>
      <c r="O102" s="48"/>
      <c r="P102" s="89">
        <f t="shared" si="64"/>
        <v>4.5999999999999999E-3</v>
      </c>
      <c r="Q102" s="68">
        <v>22997.55</v>
      </c>
      <c r="R102" s="68">
        <f t="shared" si="65"/>
        <v>105.79</v>
      </c>
      <c r="S102" s="107">
        <v>4.5999999999999999E-3</v>
      </c>
      <c r="T102" s="100">
        <f t="shared" si="66"/>
        <v>105.79</v>
      </c>
      <c r="V102" s="107">
        <v>4.5999999999999999E-3</v>
      </c>
      <c r="W102" s="100">
        <v>204.19</v>
      </c>
    </row>
    <row r="103" spans="1:23" s="3" customFormat="1" ht="30" x14ac:dyDescent="0.25">
      <c r="A103" s="32" t="s">
        <v>168</v>
      </c>
      <c r="B103" s="33" t="s">
        <v>24</v>
      </c>
      <c r="C103" s="34" t="s">
        <v>25</v>
      </c>
      <c r="D103" s="34" t="s">
        <v>12</v>
      </c>
      <c r="E103" s="19">
        <v>4.4000000000000003E-3</v>
      </c>
      <c r="F103" s="15">
        <v>189045.71</v>
      </c>
      <c r="G103" s="15">
        <f t="shared" si="61"/>
        <v>831.8</v>
      </c>
      <c r="H103" s="79">
        <v>0</v>
      </c>
      <c r="I103" s="15">
        <f t="shared" si="52"/>
        <v>0</v>
      </c>
      <c r="J103" s="112">
        <f t="shared" si="62"/>
        <v>0</v>
      </c>
      <c r="K103" s="112">
        <f t="shared" si="63"/>
        <v>0</v>
      </c>
      <c r="L103" s="48"/>
      <c r="M103" s="48"/>
      <c r="N103" s="48"/>
      <c r="O103" s="48"/>
      <c r="P103" s="89">
        <f t="shared" si="64"/>
        <v>4.4000000000000003E-3</v>
      </c>
      <c r="Q103" s="68">
        <v>189045.71</v>
      </c>
      <c r="R103" s="68">
        <f t="shared" si="65"/>
        <v>831.8</v>
      </c>
      <c r="S103" s="107">
        <v>4.4000000000000003E-3</v>
      </c>
      <c r="T103" s="100">
        <f t="shared" si="66"/>
        <v>831.8</v>
      </c>
      <c r="V103" s="107">
        <v>4.4000000000000003E-3</v>
      </c>
      <c r="W103" s="100">
        <v>1605.48</v>
      </c>
    </row>
    <row r="104" spans="1:23" s="3" customFormat="1" ht="30" x14ac:dyDescent="0.25">
      <c r="A104" s="32" t="s">
        <v>169</v>
      </c>
      <c r="B104" s="33" t="s">
        <v>27</v>
      </c>
      <c r="C104" s="34" t="s">
        <v>99</v>
      </c>
      <c r="D104" s="34" t="s">
        <v>29</v>
      </c>
      <c r="E104" s="24">
        <v>2.57</v>
      </c>
      <c r="F104" s="15">
        <v>7726.29</v>
      </c>
      <c r="G104" s="15">
        <f t="shared" si="61"/>
        <v>19856.57</v>
      </c>
      <c r="H104" s="79">
        <v>0</v>
      </c>
      <c r="I104" s="15">
        <f t="shared" si="52"/>
        <v>0</v>
      </c>
      <c r="J104" s="112">
        <f t="shared" si="62"/>
        <v>0</v>
      </c>
      <c r="K104" s="112">
        <f t="shared" si="63"/>
        <v>0</v>
      </c>
      <c r="L104" s="48"/>
      <c r="M104" s="48"/>
      <c r="N104" s="48"/>
      <c r="O104" s="48"/>
      <c r="P104" s="89">
        <f t="shared" si="64"/>
        <v>2.57</v>
      </c>
      <c r="Q104" s="68">
        <v>7726.29</v>
      </c>
      <c r="R104" s="68">
        <f t="shared" si="65"/>
        <v>19856.57</v>
      </c>
      <c r="S104" s="102">
        <v>2.57</v>
      </c>
      <c r="T104" s="100">
        <f t="shared" si="66"/>
        <v>19856.57</v>
      </c>
      <c r="V104" s="102">
        <v>2.57</v>
      </c>
      <c r="W104" s="100">
        <v>38325.64</v>
      </c>
    </row>
    <row r="105" spans="1:23" s="3" customFormat="1" ht="45" x14ac:dyDescent="0.25">
      <c r="A105" s="32" t="s">
        <v>170</v>
      </c>
      <c r="B105" s="33" t="s">
        <v>101</v>
      </c>
      <c r="C105" s="34" t="s">
        <v>102</v>
      </c>
      <c r="D105" s="34" t="s">
        <v>103</v>
      </c>
      <c r="E105" s="24">
        <v>0.06</v>
      </c>
      <c r="F105" s="15">
        <v>268960.33</v>
      </c>
      <c r="G105" s="15">
        <f t="shared" si="61"/>
        <v>16137.62</v>
      </c>
      <c r="H105" s="79">
        <v>0</v>
      </c>
      <c r="I105" s="15">
        <f t="shared" si="52"/>
        <v>0</v>
      </c>
      <c r="J105" s="112">
        <f t="shared" si="62"/>
        <v>0</v>
      </c>
      <c r="K105" s="112">
        <f t="shared" si="63"/>
        <v>0</v>
      </c>
      <c r="L105" s="48"/>
      <c r="M105" s="48"/>
      <c r="N105" s="48"/>
      <c r="O105" s="48"/>
      <c r="P105" s="89">
        <f t="shared" si="64"/>
        <v>0.06</v>
      </c>
      <c r="Q105" s="68">
        <v>268960.33</v>
      </c>
      <c r="R105" s="68">
        <f t="shared" si="65"/>
        <v>16137.62</v>
      </c>
      <c r="S105" s="102">
        <v>0.06</v>
      </c>
      <c r="T105" s="100">
        <f t="shared" si="66"/>
        <v>16137.62</v>
      </c>
      <c r="V105" s="102">
        <v>0.06</v>
      </c>
      <c r="W105" s="100">
        <v>31147.62</v>
      </c>
    </row>
    <row r="106" spans="1:23" s="3" customFormat="1" ht="30" x14ac:dyDescent="0.25">
      <c r="A106" s="32" t="s">
        <v>171</v>
      </c>
      <c r="B106" s="33" t="s">
        <v>105</v>
      </c>
      <c r="C106" s="34" t="s">
        <v>106</v>
      </c>
      <c r="D106" s="34" t="s">
        <v>40</v>
      </c>
      <c r="E106" s="24">
        <v>0.36</v>
      </c>
      <c r="F106" s="15">
        <v>463535.61</v>
      </c>
      <c r="G106" s="15">
        <f t="shared" si="61"/>
        <v>166872.82</v>
      </c>
      <c r="H106" s="79">
        <v>0</v>
      </c>
      <c r="I106" s="15">
        <f t="shared" si="52"/>
        <v>0</v>
      </c>
      <c r="J106" s="112">
        <f t="shared" si="62"/>
        <v>0</v>
      </c>
      <c r="K106" s="112">
        <f t="shared" si="63"/>
        <v>0</v>
      </c>
      <c r="L106" s="48"/>
      <c r="M106" s="48"/>
      <c r="N106" s="48"/>
      <c r="O106" s="48"/>
      <c r="P106" s="89">
        <f t="shared" si="64"/>
        <v>0.36</v>
      </c>
      <c r="Q106" s="68">
        <v>463535.61</v>
      </c>
      <c r="R106" s="68">
        <f t="shared" si="65"/>
        <v>166872.82</v>
      </c>
      <c r="S106" s="102">
        <v>0.36</v>
      </c>
      <c r="T106" s="100">
        <f t="shared" si="66"/>
        <v>166872.82</v>
      </c>
      <c r="V106" s="231">
        <v>0.36</v>
      </c>
      <c r="W106" s="232">
        <v>0</v>
      </c>
    </row>
    <row r="107" spans="1:23" s="3" customFormat="1" ht="30" x14ac:dyDescent="0.25">
      <c r="A107" s="32" t="s">
        <v>172</v>
      </c>
      <c r="B107" s="33" t="s">
        <v>38</v>
      </c>
      <c r="C107" s="34" t="s">
        <v>106</v>
      </c>
      <c r="D107" s="34" t="s">
        <v>40</v>
      </c>
      <c r="E107" s="20">
        <v>2.9000000000000001E-2</v>
      </c>
      <c r="F107" s="15">
        <v>343465.17</v>
      </c>
      <c r="G107" s="15">
        <f t="shared" si="61"/>
        <v>9960.49</v>
      </c>
      <c r="H107" s="79">
        <v>0</v>
      </c>
      <c r="I107" s="15">
        <f t="shared" si="52"/>
        <v>0</v>
      </c>
      <c r="J107" s="112">
        <f t="shared" si="62"/>
        <v>0</v>
      </c>
      <c r="K107" s="112">
        <f t="shared" si="63"/>
        <v>0</v>
      </c>
      <c r="L107" s="48"/>
      <c r="M107" s="48"/>
      <c r="N107" s="48"/>
      <c r="O107" s="48"/>
      <c r="P107" s="89">
        <f t="shared" si="64"/>
        <v>2.9000000000000001E-2</v>
      </c>
      <c r="Q107" s="68">
        <v>343465.17</v>
      </c>
      <c r="R107" s="68">
        <f t="shared" si="65"/>
        <v>9960.49</v>
      </c>
      <c r="S107" s="107">
        <v>2.9000000000000001E-2</v>
      </c>
      <c r="T107" s="100">
        <f t="shared" si="66"/>
        <v>9960.49</v>
      </c>
      <c r="V107" s="237">
        <v>2.9000000000000001E-2</v>
      </c>
      <c r="W107" s="232">
        <v>0</v>
      </c>
    </row>
    <row r="108" spans="1:23" s="3" customFormat="1" ht="15" customHeight="1" x14ac:dyDescent="0.25">
      <c r="A108" s="44" t="s">
        <v>56</v>
      </c>
      <c r="B108" s="44"/>
      <c r="C108" s="17"/>
      <c r="D108" s="17"/>
      <c r="E108" s="17"/>
      <c r="F108" s="18"/>
      <c r="G108" s="18"/>
      <c r="H108" s="81"/>
      <c r="I108" s="81"/>
      <c r="J108" s="81"/>
      <c r="K108" s="81"/>
      <c r="L108" s="81"/>
      <c r="M108" s="81"/>
      <c r="N108" s="81"/>
      <c r="O108" s="81"/>
      <c r="P108" s="81"/>
      <c r="Q108" s="69"/>
      <c r="R108" s="81"/>
      <c r="S108" s="101"/>
      <c r="T108" s="99"/>
      <c r="V108" s="101"/>
      <c r="W108" s="99"/>
    </row>
    <row r="109" spans="1:23" s="3" customFormat="1" ht="75" x14ac:dyDescent="0.25">
      <c r="A109" s="32" t="s">
        <v>173</v>
      </c>
      <c r="B109" s="33" t="s">
        <v>58</v>
      </c>
      <c r="C109" s="37" t="s">
        <v>59</v>
      </c>
      <c r="D109" s="34" t="s">
        <v>60</v>
      </c>
      <c r="E109" s="47">
        <v>1.7</v>
      </c>
      <c r="F109" s="15">
        <v>64.069999999999993</v>
      </c>
      <c r="G109" s="15">
        <f>E109*F109</f>
        <v>108.92</v>
      </c>
      <c r="H109" s="79">
        <v>0</v>
      </c>
      <c r="I109" s="15">
        <f t="shared" si="52"/>
        <v>0</v>
      </c>
      <c r="J109" s="112">
        <f t="shared" si="62"/>
        <v>0</v>
      </c>
      <c r="K109" s="112">
        <f t="shared" si="63"/>
        <v>0</v>
      </c>
      <c r="L109" s="48"/>
      <c r="M109" s="48"/>
      <c r="N109" s="48"/>
      <c r="O109" s="48"/>
      <c r="P109" s="89">
        <f t="shared" ref="P109:P111" si="67">E109-H109-L109-M109-N109-O109</f>
        <v>1.7</v>
      </c>
      <c r="Q109" s="68">
        <v>64.069999999999993</v>
      </c>
      <c r="R109" s="68">
        <f>P109*Q109</f>
        <v>108.92</v>
      </c>
      <c r="S109" s="102">
        <v>1.7</v>
      </c>
      <c r="T109" s="100">
        <f>R109</f>
        <v>108.92</v>
      </c>
      <c r="V109" s="102">
        <v>1.7</v>
      </c>
      <c r="W109" s="100">
        <v>210.22</v>
      </c>
    </row>
    <row r="110" spans="1:23" s="3" customFormat="1" ht="75" x14ac:dyDescent="0.25">
      <c r="A110" s="32" t="s">
        <v>174</v>
      </c>
      <c r="B110" s="33" t="s">
        <v>110</v>
      </c>
      <c r="C110" s="34" t="s">
        <v>63</v>
      </c>
      <c r="D110" s="34" t="s">
        <v>60</v>
      </c>
      <c r="E110" s="24">
        <v>1.05</v>
      </c>
      <c r="F110" s="15">
        <v>163.89</v>
      </c>
      <c r="G110" s="15">
        <f>E110*F110</f>
        <v>172.08</v>
      </c>
      <c r="H110" s="79">
        <v>0</v>
      </c>
      <c r="I110" s="15">
        <f t="shared" si="52"/>
        <v>0</v>
      </c>
      <c r="J110" s="112">
        <f t="shared" si="62"/>
        <v>0</v>
      </c>
      <c r="K110" s="112">
        <f t="shared" si="63"/>
        <v>0</v>
      </c>
      <c r="L110" s="48"/>
      <c r="M110" s="48"/>
      <c r="N110" s="48"/>
      <c r="O110" s="48"/>
      <c r="P110" s="89">
        <f t="shared" si="67"/>
        <v>1.05</v>
      </c>
      <c r="Q110" s="68">
        <v>163.89</v>
      </c>
      <c r="R110" s="68">
        <f>P110*Q110</f>
        <v>172.08</v>
      </c>
      <c r="S110" s="102">
        <v>1.05</v>
      </c>
      <c r="T110" s="100">
        <f>R110</f>
        <v>172.08</v>
      </c>
      <c r="V110" s="102">
        <v>1.05</v>
      </c>
      <c r="W110" s="100">
        <v>332.14</v>
      </c>
    </row>
    <row r="111" spans="1:23" s="3" customFormat="1" ht="60" x14ac:dyDescent="0.25">
      <c r="A111" s="32" t="s">
        <v>175</v>
      </c>
      <c r="B111" s="33" t="s">
        <v>68</v>
      </c>
      <c r="C111" s="34" t="s">
        <v>69</v>
      </c>
      <c r="D111" s="34" t="s">
        <v>60</v>
      </c>
      <c r="E111" s="24">
        <v>2.75</v>
      </c>
      <c r="F111" s="15">
        <v>77.849999999999994</v>
      </c>
      <c r="G111" s="15">
        <f>E111*F111</f>
        <v>214.09</v>
      </c>
      <c r="H111" s="79">
        <v>0</v>
      </c>
      <c r="I111" s="15">
        <f t="shared" si="52"/>
        <v>0</v>
      </c>
      <c r="J111" s="112">
        <f t="shared" si="62"/>
        <v>0</v>
      </c>
      <c r="K111" s="112">
        <f t="shared" si="63"/>
        <v>0</v>
      </c>
      <c r="L111" s="48"/>
      <c r="M111" s="48"/>
      <c r="N111" s="48"/>
      <c r="O111" s="48"/>
      <c r="P111" s="89">
        <f t="shared" si="67"/>
        <v>2.75</v>
      </c>
      <c r="Q111" s="68">
        <v>77.849999999999994</v>
      </c>
      <c r="R111" s="68">
        <f>P111*Q111</f>
        <v>214.09</v>
      </c>
      <c r="S111" s="102">
        <v>2.75</v>
      </c>
      <c r="T111" s="100">
        <f>R111</f>
        <v>214.09</v>
      </c>
      <c r="V111" s="102">
        <v>2.75</v>
      </c>
      <c r="W111" s="100">
        <v>413.22</v>
      </c>
    </row>
    <row r="112" spans="1:23" s="3" customFormat="1" ht="18" customHeight="1" x14ac:dyDescent="0.25">
      <c r="A112" s="26"/>
      <c r="B112" s="45" t="s">
        <v>176</v>
      </c>
      <c r="C112" s="26"/>
      <c r="D112" s="26"/>
      <c r="E112" s="26"/>
      <c r="F112" s="27"/>
      <c r="G112" s="28">
        <f>SUM(G101:G111)</f>
        <v>214507.44</v>
      </c>
      <c r="H112" s="28"/>
      <c r="I112" s="28">
        <f t="shared" ref="I112" si="68">SUM(I101:I111)</f>
        <v>0</v>
      </c>
      <c r="J112" s="28"/>
      <c r="K112" s="28">
        <f t="shared" ref="K112" si="69">SUM(K101:K111)</f>
        <v>0</v>
      </c>
      <c r="L112" s="59"/>
      <c r="M112" s="59"/>
      <c r="N112" s="59"/>
      <c r="O112" s="59"/>
      <c r="P112" s="28"/>
      <c r="Q112" s="71"/>
      <c r="R112" s="28">
        <f t="shared" ref="R112" si="70">SUM(R101:R111)</f>
        <v>214507.44</v>
      </c>
      <c r="S112" s="103"/>
      <c r="T112" s="99"/>
      <c r="V112" s="103"/>
      <c r="W112" s="99"/>
    </row>
    <row r="113" spans="1:23" s="3" customFormat="1" ht="15" customHeight="1" x14ac:dyDescent="0.25">
      <c r="A113" s="239" t="s">
        <v>177</v>
      </c>
      <c r="B113" s="239"/>
      <c r="C113" s="17"/>
      <c r="D113" s="239"/>
      <c r="E113" s="239"/>
      <c r="F113" s="239"/>
      <c r="G113" s="239"/>
      <c r="H113" s="239"/>
      <c r="I113" s="239"/>
      <c r="J113" s="239"/>
      <c r="K113" s="239"/>
      <c r="L113" s="60"/>
      <c r="M113" s="60"/>
      <c r="N113" s="60"/>
      <c r="O113" s="60"/>
      <c r="P113" s="239"/>
      <c r="Q113" s="72"/>
      <c r="R113" s="239"/>
      <c r="S113" s="104"/>
      <c r="T113" s="99"/>
      <c r="V113" s="104"/>
      <c r="W113" s="99"/>
    </row>
    <row r="114" spans="1:23" s="3" customFormat="1" ht="60" x14ac:dyDescent="0.25">
      <c r="A114" s="32" t="s">
        <v>178</v>
      </c>
      <c r="B114" s="33" t="s">
        <v>18</v>
      </c>
      <c r="C114" s="34" t="s">
        <v>19</v>
      </c>
      <c r="D114" s="34" t="s">
        <v>12</v>
      </c>
      <c r="E114" s="19">
        <v>7.4499999999999997E-2</v>
      </c>
      <c r="F114" s="15">
        <v>24725.95</v>
      </c>
      <c r="G114" s="15">
        <f t="shared" ref="G114:G120" si="71">E114*F114</f>
        <v>1842.08</v>
      </c>
      <c r="H114" s="79">
        <v>0</v>
      </c>
      <c r="I114" s="15">
        <f t="shared" si="52"/>
        <v>0</v>
      </c>
      <c r="J114" s="112">
        <f t="shared" ref="J114:J125" si="72">E114-H114-S114</f>
        <v>0</v>
      </c>
      <c r="K114" s="112">
        <f t="shared" ref="K114:K125" si="73">J114*F114</f>
        <v>0</v>
      </c>
      <c r="L114" s="48"/>
      <c r="M114" s="48"/>
      <c r="N114" s="48"/>
      <c r="O114" s="48"/>
      <c r="P114" s="89">
        <f t="shared" ref="P114:P120" si="74">E114-H114-L114-M114-N114-O114</f>
        <v>7.4499999999999997E-2</v>
      </c>
      <c r="Q114" s="68">
        <v>24725.95</v>
      </c>
      <c r="R114" s="68">
        <f t="shared" ref="R114:R120" si="75">P114*Q114</f>
        <v>1842.08</v>
      </c>
      <c r="S114" s="107">
        <v>7.4499999999999997E-2</v>
      </c>
      <c r="T114" s="100">
        <f t="shared" ref="T114:T120" si="76">R114</f>
        <v>1842.08</v>
      </c>
      <c r="V114" s="107">
        <v>7.4499999999999997E-2</v>
      </c>
      <c r="W114" s="100">
        <v>3555.45</v>
      </c>
    </row>
    <row r="115" spans="1:23" s="3" customFormat="1" ht="30" x14ac:dyDescent="0.25">
      <c r="A115" s="32" t="s">
        <v>179</v>
      </c>
      <c r="B115" s="33" t="s">
        <v>21</v>
      </c>
      <c r="C115" s="34" t="s">
        <v>22</v>
      </c>
      <c r="D115" s="34" t="s">
        <v>12</v>
      </c>
      <c r="E115" s="19">
        <v>3.5799999999999998E-2</v>
      </c>
      <c r="F115" s="15">
        <v>22997.55</v>
      </c>
      <c r="G115" s="15">
        <f t="shared" si="71"/>
        <v>823.31</v>
      </c>
      <c r="H115" s="79">
        <v>0</v>
      </c>
      <c r="I115" s="15">
        <f t="shared" si="52"/>
        <v>0</v>
      </c>
      <c r="J115" s="112">
        <f t="shared" si="72"/>
        <v>0</v>
      </c>
      <c r="K115" s="112">
        <f t="shared" si="73"/>
        <v>0</v>
      </c>
      <c r="L115" s="48"/>
      <c r="M115" s="48"/>
      <c r="N115" s="48"/>
      <c r="O115" s="48"/>
      <c r="P115" s="89">
        <f t="shared" si="74"/>
        <v>3.5799999999999998E-2</v>
      </c>
      <c r="Q115" s="68">
        <v>22997.55</v>
      </c>
      <c r="R115" s="68">
        <f t="shared" si="75"/>
        <v>823.31</v>
      </c>
      <c r="S115" s="107">
        <v>3.5799999999999998E-2</v>
      </c>
      <c r="T115" s="100">
        <f t="shared" si="76"/>
        <v>823.31</v>
      </c>
      <c r="V115" s="107">
        <v>3.5799999999999998E-2</v>
      </c>
      <c r="W115" s="100">
        <v>1589.1</v>
      </c>
    </row>
    <row r="116" spans="1:23" s="3" customFormat="1" ht="30" x14ac:dyDescent="0.25">
      <c r="A116" s="32" t="s">
        <v>180</v>
      </c>
      <c r="B116" s="33" t="s">
        <v>24</v>
      </c>
      <c r="C116" s="34" t="s">
        <v>25</v>
      </c>
      <c r="D116" s="34" t="s">
        <v>12</v>
      </c>
      <c r="E116" s="19">
        <v>3.6299999999999999E-2</v>
      </c>
      <c r="F116" s="15">
        <v>189045.71</v>
      </c>
      <c r="G116" s="15">
        <f t="shared" si="71"/>
        <v>6862.36</v>
      </c>
      <c r="H116" s="79">
        <v>0</v>
      </c>
      <c r="I116" s="15">
        <f t="shared" si="52"/>
        <v>0</v>
      </c>
      <c r="J116" s="112">
        <f t="shared" si="72"/>
        <v>0</v>
      </c>
      <c r="K116" s="112">
        <f t="shared" si="73"/>
        <v>0</v>
      </c>
      <c r="L116" s="48"/>
      <c r="M116" s="48"/>
      <c r="N116" s="48"/>
      <c r="O116" s="48"/>
      <c r="P116" s="89">
        <f t="shared" si="74"/>
        <v>3.6299999999999999E-2</v>
      </c>
      <c r="Q116" s="68">
        <v>189045.71</v>
      </c>
      <c r="R116" s="68">
        <f t="shared" si="75"/>
        <v>6862.36</v>
      </c>
      <c r="S116" s="107">
        <v>3.6299999999999999E-2</v>
      </c>
      <c r="T116" s="100">
        <f t="shared" si="76"/>
        <v>6862.36</v>
      </c>
      <c r="V116" s="107">
        <v>3.6299999999999999E-2</v>
      </c>
      <c r="W116" s="100">
        <v>13245.21</v>
      </c>
    </row>
    <row r="117" spans="1:23" s="3" customFormat="1" ht="30" x14ac:dyDescent="0.25">
      <c r="A117" s="32" t="s">
        <v>181</v>
      </c>
      <c r="B117" s="33" t="s">
        <v>27</v>
      </c>
      <c r="C117" s="34" t="s">
        <v>99</v>
      </c>
      <c r="D117" s="34" t="s">
        <v>29</v>
      </c>
      <c r="E117" s="20">
        <v>4.5739999999999998</v>
      </c>
      <c r="F117" s="15">
        <v>7726.29</v>
      </c>
      <c r="G117" s="15">
        <f t="shared" si="71"/>
        <v>35340.050000000003</v>
      </c>
      <c r="H117" s="79">
        <v>0</v>
      </c>
      <c r="I117" s="15">
        <f t="shared" si="52"/>
        <v>0</v>
      </c>
      <c r="J117" s="112">
        <f t="shared" si="72"/>
        <v>0</v>
      </c>
      <c r="K117" s="112">
        <f t="shared" si="73"/>
        <v>0</v>
      </c>
      <c r="L117" s="48"/>
      <c r="M117" s="48"/>
      <c r="N117" s="48"/>
      <c r="O117" s="48"/>
      <c r="P117" s="89">
        <f t="shared" si="74"/>
        <v>4.5739999999999998</v>
      </c>
      <c r="Q117" s="68">
        <v>7726.29</v>
      </c>
      <c r="R117" s="68">
        <f t="shared" si="75"/>
        <v>35340.050000000003</v>
      </c>
      <c r="S117" s="107">
        <v>4.5739999999999998</v>
      </c>
      <c r="T117" s="100">
        <f t="shared" si="76"/>
        <v>35340.050000000003</v>
      </c>
      <c r="V117" s="107">
        <v>4.5739999999999998</v>
      </c>
      <c r="W117" s="100">
        <v>68210.69</v>
      </c>
    </row>
    <row r="118" spans="1:23" s="3" customFormat="1" ht="45" x14ac:dyDescent="0.25">
      <c r="A118" s="32" t="s">
        <v>182</v>
      </c>
      <c r="B118" s="33" t="s">
        <v>101</v>
      </c>
      <c r="C118" s="34" t="s">
        <v>102</v>
      </c>
      <c r="D118" s="34" t="s">
        <v>103</v>
      </c>
      <c r="E118" s="24">
        <v>0.06</v>
      </c>
      <c r="F118" s="15">
        <v>268960.33</v>
      </c>
      <c r="G118" s="15">
        <f t="shared" si="71"/>
        <v>16137.62</v>
      </c>
      <c r="H118" s="79">
        <v>0</v>
      </c>
      <c r="I118" s="15">
        <f t="shared" si="52"/>
        <v>0</v>
      </c>
      <c r="J118" s="112">
        <f t="shared" si="72"/>
        <v>0</v>
      </c>
      <c r="K118" s="112">
        <f t="shared" si="73"/>
        <v>0</v>
      </c>
      <c r="L118" s="48"/>
      <c r="M118" s="48"/>
      <c r="N118" s="48"/>
      <c r="O118" s="48"/>
      <c r="P118" s="89">
        <f t="shared" si="74"/>
        <v>0.06</v>
      </c>
      <c r="Q118" s="68">
        <v>268960.33</v>
      </c>
      <c r="R118" s="68">
        <f t="shared" si="75"/>
        <v>16137.62</v>
      </c>
      <c r="S118" s="107">
        <v>0.06</v>
      </c>
      <c r="T118" s="100">
        <f t="shared" si="76"/>
        <v>16137.62</v>
      </c>
      <c r="V118" s="107">
        <v>0.06</v>
      </c>
      <c r="W118" s="100">
        <v>31147.62</v>
      </c>
    </row>
    <row r="119" spans="1:23" s="3" customFormat="1" ht="30" x14ac:dyDescent="0.25">
      <c r="A119" s="32" t="s">
        <v>183</v>
      </c>
      <c r="B119" s="33" t="s">
        <v>105</v>
      </c>
      <c r="C119" s="34" t="s">
        <v>106</v>
      </c>
      <c r="D119" s="34" t="s">
        <v>40</v>
      </c>
      <c r="E119" s="24">
        <v>0.36</v>
      </c>
      <c r="F119" s="15">
        <v>463535.61</v>
      </c>
      <c r="G119" s="15">
        <f t="shared" si="71"/>
        <v>166872.82</v>
      </c>
      <c r="H119" s="79">
        <v>0</v>
      </c>
      <c r="I119" s="15">
        <f t="shared" si="52"/>
        <v>0</v>
      </c>
      <c r="J119" s="112">
        <f t="shared" si="72"/>
        <v>0</v>
      </c>
      <c r="K119" s="112">
        <f t="shared" si="73"/>
        <v>0</v>
      </c>
      <c r="L119" s="48"/>
      <c r="M119" s="48"/>
      <c r="N119" s="48"/>
      <c r="O119" s="48"/>
      <c r="P119" s="89">
        <f t="shared" si="74"/>
        <v>0.36</v>
      </c>
      <c r="Q119" s="68">
        <v>463535.61</v>
      </c>
      <c r="R119" s="68">
        <f t="shared" si="75"/>
        <v>166872.82</v>
      </c>
      <c r="S119" s="107">
        <v>0.36</v>
      </c>
      <c r="T119" s="100">
        <f t="shared" si="76"/>
        <v>166872.82</v>
      </c>
      <c r="V119" s="237">
        <v>0.36</v>
      </c>
      <c r="W119" s="232">
        <v>0</v>
      </c>
    </row>
    <row r="120" spans="1:23" s="3" customFormat="1" ht="30" x14ac:dyDescent="0.25">
      <c r="A120" s="32" t="s">
        <v>184</v>
      </c>
      <c r="B120" s="33" t="s">
        <v>38</v>
      </c>
      <c r="C120" s="34" t="s">
        <v>106</v>
      </c>
      <c r="D120" s="34" t="s">
        <v>40</v>
      </c>
      <c r="E120" s="20">
        <v>2.9000000000000001E-2</v>
      </c>
      <c r="F120" s="15">
        <v>343465.17</v>
      </c>
      <c r="G120" s="15">
        <f t="shared" si="71"/>
        <v>9960.49</v>
      </c>
      <c r="H120" s="79">
        <v>0</v>
      </c>
      <c r="I120" s="15">
        <f t="shared" si="52"/>
        <v>0</v>
      </c>
      <c r="J120" s="112">
        <f t="shared" si="72"/>
        <v>0</v>
      </c>
      <c r="K120" s="112">
        <f t="shared" si="73"/>
        <v>0</v>
      </c>
      <c r="L120" s="48"/>
      <c r="M120" s="48"/>
      <c r="N120" s="48"/>
      <c r="O120" s="48"/>
      <c r="P120" s="89">
        <f t="shared" si="74"/>
        <v>2.9000000000000001E-2</v>
      </c>
      <c r="Q120" s="68">
        <v>343465.17</v>
      </c>
      <c r="R120" s="68">
        <f t="shared" si="75"/>
        <v>9960.49</v>
      </c>
      <c r="S120" s="107">
        <v>2.9000000000000001E-2</v>
      </c>
      <c r="T120" s="100">
        <f t="shared" si="76"/>
        <v>9960.49</v>
      </c>
      <c r="V120" s="237">
        <v>2.9000000000000001E-2</v>
      </c>
      <c r="W120" s="232">
        <v>0</v>
      </c>
    </row>
    <row r="121" spans="1:23" s="3" customFormat="1" ht="15" customHeight="1" x14ac:dyDescent="0.25">
      <c r="A121" s="44" t="s">
        <v>56</v>
      </c>
      <c r="B121" s="44"/>
      <c r="C121" s="17"/>
      <c r="D121" s="17"/>
      <c r="E121" s="17"/>
      <c r="F121" s="18"/>
      <c r="G121" s="18"/>
      <c r="H121" s="81"/>
      <c r="I121" s="81"/>
      <c r="J121" s="81"/>
      <c r="K121" s="81"/>
      <c r="L121" s="58"/>
      <c r="M121" s="58"/>
      <c r="N121" s="58"/>
      <c r="O121" s="58"/>
      <c r="P121" s="81"/>
      <c r="Q121" s="69"/>
      <c r="R121" s="81"/>
      <c r="S121" s="101"/>
      <c r="T121" s="99"/>
      <c r="V121" s="101"/>
      <c r="W121" s="99"/>
    </row>
    <row r="122" spans="1:23" s="3" customFormat="1" ht="75" x14ac:dyDescent="0.25">
      <c r="A122" s="32" t="s">
        <v>185</v>
      </c>
      <c r="B122" s="33" t="s">
        <v>58</v>
      </c>
      <c r="C122" s="37" t="s">
        <v>59</v>
      </c>
      <c r="D122" s="34" t="s">
        <v>60</v>
      </c>
      <c r="E122" s="24">
        <v>13.01</v>
      </c>
      <c r="F122" s="15">
        <v>64.069999999999993</v>
      </c>
      <c r="G122" s="15">
        <f>E122*F122</f>
        <v>833.55</v>
      </c>
      <c r="H122" s="79">
        <v>0</v>
      </c>
      <c r="I122" s="15">
        <f t="shared" si="52"/>
        <v>0</v>
      </c>
      <c r="J122" s="112">
        <f t="shared" si="72"/>
        <v>0</v>
      </c>
      <c r="K122" s="112">
        <f t="shared" si="73"/>
        <v>0</v>
      </c>
      <c r="L122" s="48"/>
      <c r="M122" s="48"/>
      <c r="N122" s="48"/>
      <c r="O122" s="48"/>
      <c r="P122" s="89">
        <f t="shared" ref="P122:P125" si="77">E122-H122-L122-M122-N122-O122</f>
        <v>13.01</v>
      </c>
      <c r="Q122" s="68">
        <v>64.069999999999993</v>
      </c>
      <c r="R122" s="68">
        <f>P122*Q122</f>
        <v>833.55</v>
      </c>
      <c r="S122" s="102">
        <v>13.01</v>
      </c>
      <c r="T122" s="100">
        <f>R122</f>
        <v>833.55</v>
      </c>
      <c r="V122" s="102">
        <v>13.01</v>
      </c>
      <c r="W122" s="100">
        <v>1608.82</v>
      </c>
    </row>
    <row r="123" spans="1:23" s="3" customFormat="1" ht="75" x14ac:dyDescent="0.25">
      <c r="A123" s="32" t="s">
        <v>186</v>
      </c>
      <c r="B123" s="33" t="s">
        <v>110</v>
      </c>
      <c r="C123" s="34" t="s">
        <v>63</v>
      </c>
      <c r="D123" s="34" t="s">
        <v>60</v>
      </c>
      <c r="E123" s="24">
        <v>2.34</v>
      </c>
      <c r="F123" s="15">
        <v>163.89</v>
      </c>
      <c r="G123" s="15">
        <f>E123*F123</f>
        <v>383.5</v>
      </c>
      <c r="H123" s="79">
        <v>0</v>
      </c>
      <c r="I123" s="15">
        <f t="shared" si="52"/>
        <v>0</v>
      </c>
      <c r="J123" s="112">
        <f t="shared" si="72"/>
        <v>0</v>
      </c>
      <c r="K123" s="112">
        <f t="shared" si="73"/>
        <v>0</v>
      </c>
      <c r="L123" s="48"/>
      <c r="M123" s="48"/>
      <c r="N123" s="48"/>
      <c r="O123" s="48"/>
      <c r="P123" s="89">
        <f t="shared" si="77"/>
        <v>2.34</v>
      </c>
      <c r="Q123" s="68">
        <v>163.89</v>
      </c>
      <c r="R123" s="68">
        <f>P123*Q123</f>
        <v>383.5</v>
      </c>
      <c r="S123" s="102">
        <v>2.34</v>
      </c>
      <c r="T123" s="100">
        <f>R123</f>
        <v>383.5</v>
      </c>
      <c r="V123" s="102">
        <v>2.34</v>
      </c>
      <c r="W123" s="100">
        <v>740.21</v>
      </c>
    </row>
    <row r="124" spans="1:23" s="3" customFormat="1" ht="60" x14ac:dyDescent="0.25">
      <c r="A124" s="32" t="s">
        <v>187</v>
      </c>
      <c r="B124" s="33" t="s">
        <v>124</v>
      </c>
      <c r="C124" s="34" t="s">
        <v>66</v>
      </c>
      <c r="D124" s="34" t="s">
        <v>60</v>
      </c>
      <c r="E124" s="24">
        <v>0.76</v>
      </c>
      <c r="F124" s="15">
        <v>212.53</v>
      </c>
      <c r="G124" s="15">
        <f>E124*F124</f>
        <v>161.52000000000001</v>
      </c>
      <c r="H124" s="79">
        <v>0</v>
      </c>
      <c r="I124" s="15">
        <f t="shared" si="52"/>
        <v>0</v>
      </c>
      <c r="J124" s="112">
        <f t="shared" si="72"/>
        <v>0</v>
      </c>
      <c r="K124" s="112">
        <f t="shared" si="73"/>
        <v>0</v>
      </c>
      <c r="L124" s="48"/>
      <c r="M124" s="48"/>
      <c r="N124" s="48"/>
      <c r="O124" s="48"/>
      <c r="P124" s="89">
        <f t="shared" si="77"/>
        <v>0.76</v>
      </c>
      <c r="Q124" s="68">
        <v>212.53</v>
      </c>
      <c r="R124" s="68">
        <f>P124*Q124</f>
        <v>161.52000000000001</v>
      </c>
      <c r="S124" s="102">
        <v>0.76</v>
      </c>
      <c r="T124" s="100">
        <f>R124</f>
        <v>161.52000000000001</v>
      </c>
      <c r="V124" s="102">
        <v>0.76</v>
      </c>
      <c r="W124" s="100">
        <v>311.76</v>
      </c>
    </row>
    <row r="125" spans="1:23" s="3" customFormat="1" ht="60" x14ac:dyDescent="0.25">
      <c r="A125" s="32" t="s">
        <v>188</v>
      </c>
      <c r="B125" s="33" t="s">
        <v>68</v>
      </c>
      <c r="C125" s="34" t="s">
        <v>69</v>
      </c>
      <c r="D125" s="34" t="s">
        <v>60</v>
      </c>
      <c r="E125" s="24">
        <v>16.11</v>
      </c>
      <c r="F125" s="15">
        <v>77.849999999999994</v>
      </c>
      <c r="G125" s="15">
        <f>E125*F125</f>
        <v>1254.1600000000001</v>
      </c>
      <c r="H125" s="79">
        <v>0</v>
      </c>
      <c r="I125" s="15">
        <f t="shared" si="52"/>
        <v>0</v>
      </c>
      <c r="J125" s="112">
        <f t="shared" si="72"/>
        <v>0</v>
      </c>
      <c r="K125" s="112">
        <f t="shared" si="73"/>
        <v>0</v>
      </c>
      <c r="L125" s="48"/>
      <c r="M125" s="48"/>
      <c r="N125" s="48"/>
      <c r="O125" s="48"/>
      <c r="P125" s="89">
        <f t="shared" si="77"/>
        <v>16.11</v>
      </c>
      <c r="Q125" s="68">
        <v>77.849999999999994</v>
      </c>
      <c r="R125" s="68">
        <f>P125*Q125</f>
        <v>1254.1600000000001</v>
      </c>
      <c r="S125" s="102">
        <v>16.11</v>
      </c>
      <c r="T125" s="100">
        <f>R125</f>
        <v>1254.1600000000001</v>
      </c>
      <c r="V125" s="102">
        <v>16.11</v>
      </c>
      <c r="W125" s="100">
        <v>2420.69</v>
      </c>
    </row>
    <row r="126" spans="1:23" s="3" customFormat="1" ht="18" customHeight="1" x14ac:dyDescent="0.25">
      <c r="A126" s="26"/>
      <c r="B126" s="45" t="s">
        <v>189</v>
      </c>
      <c r="C126" s="26"/>
      <c r="D126" s="26"/>
      <c r="E126" s="26"/>
      <c r="F126" s="27"/>
      <c r="G126" s="28">
        <f>SUM(G114:G125)</f>
        <v>240471.46</v>
      </c>
      <c r="H126" s="28"/>
      <c r="I126" s="28">
        <f t="shared" ref="I126" si="78">SUM(I114:I125)</f>
        <v>0</v>
      </c>
      <c r="J126" s="28"/>
      <c r="K126" s="28">
        <f t="shared" ref="K126" si="79">SUM(K114:K125)</f>
        <v>0</v>
      </c>
      <c r="L126" s="59"/>
      <c r="M126" s="59"/>
      <c r="N126" s="59"/>
      <c r="O126" s="59"/>
      <c r="P126" s="28"/>
      <c r="Q126" s="71"/>
      <c r="R126" s="28">
        <f t="shared" ref="R126" si="80">SUM(R114:R125)</f>
        <v>240471.46</v>
      </c>
      <c r="S126" s="103"/>
      <c r="T126" s="99"/>
      <c r="V126" s="103"/>
      <c r="W126" s="99"/>
    </row>
    <row r="127" spans="1:23" s="3" customFormat="1" ht="15" customHeight="1" x14ac:dyDescent="0.25">
      <c r="A127" s="239" t="s">
        <v>190</v>
      </c>
      <c r="B127" s="239"/>
      <c r="C127" s="17"/>
      <c r="D127" s="239"/>
      <c r="E127" s="239"/>
      <c r="F127" s="239"/>
      <c r="G127" s="239"/>
      <c r="H127" s="239"/>
      <c r="I127" s="239"/>
      <c r="J127" s="239"/>
      <c r="K127" s="239"/>
      <c r="L127" s="60"/>
      <c r="M127" s="60"/>
      <c r="N127" s="60"/>
      <c r="O127" s="60"/>
      <c r="P127" s="239"/>
      <c r="Q127" s="72"/>
      <c r="R127" s="239"/>
      <c r="S127" s="104"/>
      <c r="T127" s="99"/>
      <c r="V127" s="104"/>
      <c r="W127" s="99"/>
    </row>
    <row r="128" spans="1:23" s="3" customFormat="1" ht="45" x14ac:dyDescent="0.25">
      <c r="A128" s="32" t="s">
        <v>191</v>
      </c>
      <c r="B128" s="33" t="s">
        <v>73</v>
      </c>
      <c r="C128" s="34" t="s">
        <v>74</v>
      </c>
      <c r="D128" s="34" t="s">
        <v>75</v>
      </c>
      <c r="E128" s="23">
        <v>1</v>
      </c>
      <c r="F128" s="15">
        <v>55847.66</v>
      </c>
      <c r="G128" s="15">
        <f t="shared" ref="G128:G143" si="81">E128*F128</f>
        <v>55847.66</v>
      </c>
      <c r="H128" s="79">
        <v>1</v>
      </c>
      <c r="I128" s="15">
        <f t="shared" si="52"/>
        <v>55847.66</v>
      </c>
      <c r="J128" s="112">
        <f t="shared" ref="J128:J148" si="82">E128-H128-S128</f>
        <v>0</v>
      </c>
      <c r="K128" s="112">
        <f t="shared" ref="K128:K148" si="83">J128*F128</f>
        <v>0</v>
      </c>
      <c r="L128" s="48"/>
      <c r="M128" s="48"/>
      <c r="N128" s="48"/>
      <c r="O128" s="48"/>
      <c r="P128" s="89">
        <f t="shared" ref="P128:P143" si="84">E128-H128-L128-M128-N128-O128</f>
        <v>0</v>
      </c>
      <c r="Q128" s="68">
        <v>55847.66</v>
      </c>
      <c r="R128" s="68">
        <f t="shared" ref="R128:R143" si="85">P128*Q128</f>
        <v>0</v>
      </c>
      <c r="S128" s="102"/>
      <c r="T128" s="99"/>
      <c r="V128" s="102"/>
      <c r="W128" s="99"/>
    </row>
    <row r="129" spans="1:23" s="3" customFormat="1" ht="60" x14ac:dyDescent="0.25">
      <c r="A129" s="32" t="s">
        <v>192</v>
      </c>
      <c r="B129" s="33" t="s">
        <v>18</v>
      </c>
      <c r="C129" s="34" t="s">
        <v>19</v>
      </c>
      <c r="D129" s="34" t="s">
        <v>12</v>
      </c>
      <c r="E129" s="20">
        <v>0.23699999999999999</v>
      </c>
      <c r="F129" s="15">
        <v>24725.95</v>
      </c>
      <c r="G129" s="15">
        <f t="shared" si="81"/>
        <v>5860.05</v>
      </c>
      <c r="H129" s="79">
        <v>0.1807</v>
      </c>
      <c r="I129" s="15">
        <f t="shared" si="52"/>
        <v>4467.9799999999996</v>
      </c>
      <c r="J129" s="112">
        <f t="shared" si="82"/>
        <v>0</v>
      </c>
      <c r="K129" s="112">
        <f t="shared" si="83"/>
        <v>0</v>
      </c>
      <c r="L129" s="48"/>
      <c r="M129" s="48"/>
      <c r="N129" s="48"/>
      <c r="O129" s="48"/>
      <c r="P129" s="89">
        <f t="shared" si="84"/>
        <v>5.6300000000000003E-2</v>
      </c>
      <c r="Q129" s="68">
        <v>24725.95</v>
      </c>
      <c r="R129" s="68">
        <f t="shared" si="85"/>
        <v>1392.07</v>
      </c>
      <c r="S129" s="107">
        <v>5.6300000000000003E-2</v>
      </c>
      <c r="T129" s="100">
        <f>R129</f>
        <v>1392.07</v>
      </c>
      <c r="V129" s="107">
        <v>5.6300000000000003E-2</v>
      </c>
      <c r="W129" s="100">
        <v>2686.87</v>
      </c>
    </row>
    <row r="130" spans="1:23" s="3" customFormat="1" ht="30" x14ac:dyDescent="0.25">
      <c r="A130" s="32" t="s">
        <v>193</v>
      </c>
      <c r="B130" s="33" t="s">
        <v>21</v>
      </c>
      <c r="C130" s="34" t="s">
        <v>22</v>
      </c>
      <c r="D130" s="34" t="s">
        <v>12</v>
      </c>
      <c r="E130" s="19">
        <v>0.11559999999999999</v>
      </c>
      <c r="F130" s="15">
        <v>22997.55</v>
      </c>
      <c r="G130" s="15">
        <f t="shared" si="81"/>
        <v>2658.52</v>
      </c>
      <c r="H130" s="79">
        <v>9.8599999999999993E-2</v>
      </c>
      <c r="I130" s="15">
        <f t="shared" si="52"/>
        <v>2267.56</v>
      </c>
      <c r="J130" s="112">
        <f t="shared" si="82"/>
        <v>0</v>
      </c>
      <c r="K130" s="112">
        <f t="shared" si="83"/>
        <v>0</v>
      </c>
      <c r="L130" s="48"/>
      <c r="M130" s="48"/>
      <c r="N130" s="48"/>
      <c r="O130" s="48"/>
      <c r="P130" s="89">
        <f t="shared" si="84"/>
        <v>1.7000000000000001E-2</v>
      </c>
      <c r="Q130" s="68">
        <v>22997.55</v>
      </c>
      <c r="R130" s="68">
        <f t="shared" si="85"/>
        <v>390.96</v>
      </c>
      <c r="S130" s="107">
        <v>1.7000000000000001E-2</v>
      </c>
      <c r="T130" s="100">
        <f>R130</f>
        <v>390.96</v>
      </c>
      <c r="V130" s="107">
        <v>1.7000000000000001E-2</v>
      </c>
      <c r="W130" s="100">
        <v>754.6</v>
      </c>
    </row>
    <row r="131" spans="1:23" s="3" customFormat="1" ht="30" x14ac:dyDescent="0.25">
      <c r="A131" s="32" t="s">
        <v>194</v>
      </c>
      <c r="B131" s="33" t="s">
        <v>24</v>
      </c>
      <c r="C131" s="34" t="s">
        <v>25</v>
      </c>
      <c r="D131" s="34" t="s">
        <v>12</v>
      </c>
      <c r="E131" s="20">
        <v>0.11600000000000001</v>
      </c>
      <c r="F131" s="15">
        <v>189045.71</v>
      </c>
      <c r="G131" s="15">
        <f t="shared" si="81"/>
        <v>21929.3</v>
      </c>
      <c r="H131" s="79">
        <v>9.8599999999999993E-2</v>
      </c>
      <c r="I131" s="15">
        <f t="shared" si="52"/>
        <v>18639.91</v>
      </c>
      <c r="J131" s="112">
        <f t="shared" si="82"/>
        <v>0</v>
      </c>
      <c r="K131" s="112">
        <f t="shared" si="83"/>
        <v>0</v>
      </c>
      <c r="L131" s="48"/>
      <c r="M131" s="48"/>
      <c r="N131" s="48"/>
      <c r="O131" s="48"/>
      <c r="P131" s="89">
        <f t="shared" si="84"/>
        <v>1.7399999999999999E-2</v>
      </c>
      <c r="Q131" s="68">
        <v>189045.71</v>
      </c>
      <c r="R131" s="68">
        <f t="shared" si="85"/>
        <v>3289.4</v>
      </c>
      <c r="S131" s="107">
        <v>1.7399999999999999E-2</v>
      </c>
      <c r="T131" s="100">
        <f>R131</f>
        <v>3289.4</v>
      </c>
      <c r="V131" s="107">
        <v>1.7399999999999999E-2</v>
      </c>
      <c r="W131" s="100">
        <v>6348.94</v>
      </c>
    </row>
    <row r="132" spans="1:23" s="3" customFormat="1" ht="30" x14ac:dyDescent="0.25">
      <c r="A132" s="32" t="s">
        <v>195</v>
      </c>
      <c r="B132" s="33" t="s">
        <v>27</v>
      </c>
      <c r="C132" s="34" t="s">
        <v>28</v>
      </c>
      <c r="D132" s="34" t="s">
        <v>29</v>
      </c>
      <c r="E132" s="24">
        <v>14.62</v>
      </c>
      <c r="F132" s="15">
        <v>7726.29</v>
      </c>
      <c r="G132" s="15">
        <f t="shared" si="81"/>
        <v>112958.36</v>
      </c>
      <c r="H132" s="79">
        <v>12.4236</v>
      </c>
      <c r="I132" s="15">
        <f t="shared" si="52"/>
        <v>95988.34</v>
      </c>
      <c r="J132" s="112">
        <f t="shared" si="82"/>
        <v>0</v>
      </c>
      <c r="K132" s="112">
        <f t="shared" si="83"/>
        <v>0</v>
      </c>
      <c r="L132" s="48"/>
      <c r="M132" s="48"/>
      <c r="N132" s="48"/>
      <c r="O132" s="48"/>
      <c r="P132" s="89">
        <f t="shared" si="84"/>
        <v>2.1964000000000001</v>
      </c>
      <c r="Q132" s="68">
        <v>7726.29</v>
      </c>
      <c r="R132" s="68">
        <f t="shared" si="85"/>
        <v>16970.02</v>
      </c>
      <c r="S132" s="107">
        <v>2.1964000000000001</v>
      </c>
      <c r="T132" s="100">
        <f>R132</f>
        <v>16970.02</v>
      </c>
      <c r="V132" s="107">
        <v>2.1964000000000001</v>
      </c>
      <c r="W132" s="100">
        <v>32754.25</v>
      </c>
    </row>
    <row r="133" spans="1:23" s="3" customFormat="1" ht="60" x14ac:dyDescent="0.25">
      <c r="A133" s="32" t="s">
        <v>196</v>
      </c>
      <c r="B133" s="33" t="s">
        <v>134</v>
      </c>
      <c r="C133" s="34" t="s">
        <v>135</v>
      </c>
      <c r="D133" s="34" t="s">
        <v>75</v>
      </c>
      <c r="E133" s="23">
        <v>1</v>
      </c>
      <c r="F133" s="15">
        <v>257393.25</v>
      </c>
      <c r="G133" s="15">
        <f t="shared" si="81"/>
        <v>257393.25</v>
      </c>
      <c r="H133" s="79">
        <v>1</v>
      </c>
      <c r="I133" s="15">
        <f t="shared" si="52"/>
        <v>257393.25</v>
      </c>
      <c r="J133" s="112">
        <f t="shared" si="82"/>
        <v>0</v>
      </c>
      <c r="K133" s="112">
        <f t="shared" si="83"/>
        <v>0</v>
      </c>
      <c r="L133" s="48"/>
      <c r="M133" s="48"/>
      <c r="N133" s="48"/>
      <c r="O133" s="48"/>
      <c r="P133" s="89">
        <f t="shared" si="84"/>
        <v>0</v>
      </c>
      <c r="Q133" s="68">
        <v>257393.25</v>
      </c>
      <c r="R133" s="68">
        <f t="shared" si="85"/>
        <v>0</v>
      </c>
      <c r="S133" s="102"/>
      <c r="T133" s="99"/>
      <c r="V133" s="102"/>
      <c r="W133" s="99"/>
    </row>
    <row r="134" spans="1:23" s="3" customFormat="1" ht="30" x14ac:dyDescent="0.25">
      <c r="A134" s="32" t="s">
        <v>197</v>
      </c>
      <c r="B134" s="33" t="s">
        <v>137</v>
      </c>
      <c r="C134" s="34" t="s">
        <v>36</v>
      </c>
      <c r="D134" s="34" t="s">
        <v>139</v>
      </c>
      <c r="E134" s="23">
        <v>1</v>
      </c>
      <c r="F134" s="15">
        <v>2073752.67</v>
      </c>
      <c r="G134" s="15">
        <f t="shared" si="81"/>
        <v>2073752.67</v>
      </c>
      <c r="H134" s="79">
        <v>1</v>
      </c>
      <c r="I134" s="15">
        <f t="shared" si="52"/>
        <v>2073752.67</v>
      </c>
      <c r="J134" s="112">
        <f t="shared" si="82"/>
        <v>0</v>
      </c>
      <c r="K134" s="112">
        <f t="shared" si="83"/>
        <v>0</v>
      </c>
      <c r="L134" s="48"/>
      <c r="M134" s="48"/>
      <c r="N134" s="48"/>
      <c r="O134" s="48"/>
      <c r="P134" s="89">
        <f t="shared" si="84"/>
        <v>0</v>
      </c>
      <c r="Q134" s="68">
        <v>2073752.67</v>
      </c>
      <c r="R134" s="68">
        <f t="shared" si="85"/>
        <v>0</v>
      </c>
      <c r="S134" s="102"/>
      <c r="T134" s="99"/>
      <c r="V134" s="231"/>
      <c r="W134" s="234"/>
    </row>
    <row r="135" spans="1:23" s="3" customFormat="1" ht="30" x14ac:dyDescent="0.25">
      <c r="A135" s="32" t="s">
        <v>198</v>
      </c>
      <c r="B135" s="33" t="s">
        <v>141</v>
      </c>
      <c r="C135" s="34" t="s">
        <v>36</v>
      </c>
      <c r="D135" s="34" t="s">
        <v>139</v>
      </c>
      <c r="E135" s="23">
        <v>1</v>
      </c>
      <c r="F135" s="15">
        <v>4471529.21</v>
      </c>
      <c r="G135" s="15">
        <f t="shared" si="81"/>
        <v>4471529.21</v>
      </c>
      <c r="H135" s="79">
        <v>1</v>
      </c>
      <c r="I135" s="15">
        <f t="shared" si="52"/>
        <v>4471529.21</v>
      </c>
      <c r="J135" s="112">
        <f t="shared" si="82"/>
        <v>0</v>
      </c>
      <c r="K135" s="112">
        <f t="shared" si="83"/>
        <v>0</v>
      </c>
      <c r="L135" s="48"/>
      <c r="M135" s="48"/>
      <c r="N135" s="48"/>
      <c r="O135" s="48"/>
      <c r="P135" s="89">
        <f t="shared" si="84"/>
        <v>0</v>
      </c>
      <c r="Q135" s="68">
        <v>4471529.21</v>
      </c>
      <c r="R135" s="68">
        <f t="shared" si="85"/>
        <v>0</v>
      </c>
      <c r="S135" s="102"/>
      <c r="T135" s="99"/>
      <c r="V135" s="231"/>
      <c r="W135" s="234"/>
    </row>
    <row r="136" spans="1:23" s="3" customFormat="1" ht="60" x14ac:dyDescent="0.25">
      <c r="A136" s="32" t="s">
        <v>199</v>
      </c>
      <c r="B136" s="33" t="s">
        <v>144</v>
      </c>
      <c r="C136" s="34" t="s">
        <v>145</v>
      </c>
      <c r="D136" s="34" t="s">
        <v>33</v>
      </c>
      <c r="E136" s="23">
        <v>1</v>
      </c>
      <c r="F136" s="15">
        <v>46162.87</v>
      </c>
      <c r="G136" s="15">
        <f t="shared" si="81"/>
        <v>46162.87</v>
      </c>
      <c r="H136" s="79">
        <v>1</v>
      </c>
      <c r="I136" s="15">
        <f t="shared" si="52"/>
        <v>46162.87</v>
      </c>
      <c r="J136" s="112">
        <f t="shared" si="82"/>
        <v>0</v>
      </c>
      <c r="K136" s="112">
        <f t="shared" si="83"/>
        <v>0</v>
      </c>
      <c r="L136" s="48"/>
      <c r="M136" s="48"/>
      <c r="N136" s="48"/>
      <c r="O136" s="48"/>
      <c r="P136" s="89">
        <f t="shared" si="84"/>
        <v>0</v>
      </c>
      <c r="Q136" s="68">
        <v>46162.87</v>
      </c>
      <c r="R136" s="68">
        <f t="shared" si="85"/>
        <v>0</v>
      </c>
      <c r="S136" s="102"/>
      <c r="T136" s="99"/>
      <c r="V136" s="102"/>
      <c r="W136" s="99"/>
    </row>
    <row r="137" spans="1:23" s="3" customFormat="1" ht="30" x14ac:dyDescent="0.25">
      <c r="A137" s="32" t="s">
        <v>200</v>
      </c>
      <c r="B137" s="33" t="s">
        <v>147</v>
      </c>
      <c r="C137" s="34" t="s">
        <v>36</v>
      </c>
      <c r="D137" s="34" t="s">
        <v>33</v>
      </c>
      <c r="E137" s="23">
        <v>2</v>
      </c>
      <c r="F137" s="15">
        <v>54541.01</v>
      </c>
      <c r="G137" s="15">
        <f t="shared" si="81"/>
        <v>109082.02</v>
      </c>
      <c r="H137" s="79">
        <v>2</v>
      </c>
      <c r="I137" s="15">
        <f t="shared" si="52"/>
        <v>109082.02</v>
      </c>
      <c r="J137" s="112">
        <f t="shared" si="82"/>
        <v>0</v>
      </c>
      <c r="K137" s="112">
        <f t="shared" si="83"/>
        <v>0</v>
      </c>
      <c r="L137" s="48"/>
      <c r="M137" s="48"/>
      <c r="N137" s="48"/>
      <c r="O137" s="48"/>
      <c r="P137" s="89">
        <f t="shared" si="84"/>
        <v>0</v>
      </c>
      <c r="Q137" s="68">
        <v>54541.01</v>
      </c>
      <c r="R137" s="68">
        <f t="shared" si="85"/>
        <v>0</v>
      </c>
      <c r="S137" s="102"/>
      <c r="T137" s="99"/>
      <c r="V137" s="231"/>
      <c r="W137" s="234"/>
    </row>
    <row r="138" spans="1:23" s="3" customFormat="1" ht="45" x14ac:dyDescent="0.25">
      <c r="A138" s="32" t="s">
        <v>201</v>
      </c>
      <c r="B138" s="33" t="s">
        <v>150</v>
      </c>
      <c r="C138" s="34" t="s">
        <v>36</v>
      </c>
      <c r="D138" s="34" t="s">
        <v>33</v>
      </c>
      <c r="E138" s="23">
        <v>1</v>
      </c>
      <c r="F138" s="15">
        <v>194945.69</v>
      </c>
      <c r="G138" s="15">
        <f t="shared" si="81"/>
        <v>194945.69</v>
      </c>
      <c r="H138" s="79">
        <v>1</v>
      </c>
      <c r="I138" s="15">
        <f t="shared" si="52"/>
        <v>194945.69</v>
      </c>
      <c r="J138" s="112">
        <f t="shared" si="82"/>
        <v>0</v>
      </c>
      <c r="K138" s="112">
        <f t="shared" si="83"/>
        <v>0</v>
      </c>
      <c r="L138" s="48"/>
      <c r="M138" s="48"/>
      <c r="N138" s="48"/>
      <c r="O138" s="48"/>
      <c r="P138" s="89">
        <f t="shared" si="84"/>
        <v>0</v>
      </c>
      <c r="Q138" s="68">
        <v>194945.69</v>
      </c>
      <c r="R138" s="68">
        <f t="shared" si="85"/>
        <v>0</v>
      </c>
      <c r="S138" s="102"/>
      <c r="T138" s="99"/>
      <c r="V138" s="231"/>
      <c r="W138" s="234"/>
    </row>
    <row r="139" spans="1:23" s="3" customFormat="1" ht="30" x14ac:dyDescent="0.25">
      <c r="A139" s="32" t="s">
        <v>202</v>
      </c>
      <c r="B139" s="33" t="s">
        <v>153</v>
      </c>
      <c r="C139" s="34" t="s">
        <v>36</v>
      </c>
      <c r="D139" s="34" t="s">
        <v>33</v>
      </c>
      <c r="E139" s="23">
        <v>1</v>
      </c>
      <c r="F139" s="15">
        <v>5195.1899999999996</v>
      </c>
      <c r="G139" s="15">
        <f t="shared" si="81"/>
        <v>5195.1899999999996</v>
      </c>
      <c r="H139" s="79">
        <v>1</v>
      </c>
      <c r="I139" s="15">
        <f t="shared" si="52"/>
        <v>5195.1899999999996</v>
      </c>
      <c r="J139" s="112">
        <f t="shared" si="82"/>
        <v>0</v>
      </c>
      <c r="K139" s="112">
        <f t="shared" si="83"/>
        <v>0</v>
      </c>
      <c r="L139" s="48"/>
      <c r="M139" s="48"/>
      <c r="N139" s="48"/>
      <c r="O139" s="48"/>
      <c r="P139" s="89">
        <f t="shared" si="84"/>
        <v>0</v>
      </c>
      <c r="Q139" s="68">
        <v>5195.1899999999996</v>
      </c>
      <c r="R139" s="68">
        <f t="shared" si="85"/>
        <v>0</v>
      </c>
      <c r="S139" s="102"/>
      <c r="T139" s="99"/>
      <c r="V139" s="231"/>
      <c r="W139" s="234"/>
    </row>
    <row r="140" spans="1:23" s="3" customFormat="1" ht="45" x14ac:dyDescent="0.25">
      <c r="A140" s="32" t="s">
        <v>203</v>
      </c>
      <c r="B140" s="33" t="s">
        <v>101</v>
      </c>
      <c r="C140" s="34" t="s">
        <v>102</v>
      </c>
      <c r="D140" s="34" t="s">
        <v>103</v>
      </c>
      <c r="E140" s="24">
        <v>0.06</v>
      </c>
      <c r="F140" s="15">
        <v>268960.33</v>
      </c>
      <c r="G140" s="15">
        <f t="shared" si="81"/>
        <v>16137.62</v>
      </c>
      <c r="H140" s="79"/>
      <c r="I140" s="15">
        <f t="shared" si="52"/>
        <v>0</v>
      </c>
      <c r="J140" s="112">
        <f t="shared" si="82"/>
        <v>0</v>
      </c>
      <c r="K140" s="112">
        <f t="shared" si="83"/>
        <v>0</v>
      </c>
      <c r="L140" s="48"/>
      <c r="M140" s="48"/>
      <c r="N140" s="48"/>
      <c r="O140" s="48"/>
      <c r="P140" s="89">
        <f t="shared" si="84"/>
        <v>0.06</v>
      </c>
      <c r="Q140" s="68">
        <v>268960.33</v>
      </c>
      <c r="R140" s="68">
        <f t="shared" si="85"/>
        <v>16137.62</v>
      </c>
      <c r="S140" s="107">
        <v>0.06</v>
      </c>
      <c r="T140" s="100">
        <f>R140</f>
        <v>16137.62</v>
      </c>
      <c r="V140" s="107">
        <v>0.06</v>
      </c>
      <c r="W140" s="100">
        <v>31147.62</v>
      </c>
    </row>
    <row r="141" spans="1:23" s="3" customFormat="1" ht="30" x14ac:dyDescent="0.25">
      <c r="A141" s="32" t="s">
        <v>204</v>
      </c>
      <c r="B141" s="33" t="s">
        <v>105</v>
      </c>
      <c r="C141" s="34" t="s">
        <v>106</v>
      </c>
      <c r="D141" s="34" t="s">
        <v>40</v>
      </c>
      <c r="E141" s="24">
        <v>0.36</v>
      </c>
      <c r="F141" s="15">
        <v>463535.61</v>
      </c>
      <c r="G141" s="15">
        <f t="shared" si="81"/>
        <v>166872.82</v>
      </c>
      <c r="H141" s="79"/>
      <c r="I141" s="15">
        <f t="shared" si="52"/>
        <v>0</v>
      </c>
      <c r="J141" s="112">
        <f t="shared" si="82"/>
        <v>0</v>
      </c>
      <c r="K141" s="112">
        <f t="shared" si="83"/>
        <v>0</v>
      </c>
      <c r="L141" s="48"/>
      <c r="M141" s="48"/>
      <c r="N141" s="48"/>
      <c r="O141" s="48"/>
      <c r="P141" s="89">
        <f t="shared" si="84"/>
        <v>0.36</v>
      </c>
      <c r="Q141" s="68">
        <v>463535.61</v>
      </c>
      <c r="R141" s="68">
        <f t="shared" si="85"/>
        <v>166872.82</v>
      </c>
      <c r="S141" s="107">
        <v>0.36</v>
      </c>
      <c r="T141" s="100">
        <f>R141</f>
        <v>166872.82</v>
      </c>
      <c r="V141" s="237">
        <v>0.36</v>
      </c>
      <c r="W141" s="232">
        <v>0</v>
      </c>
    </row>
    <row r="142" spans="1:23" s="3" customFormat="1" ht="30" x14ac:dyDescent="0.25">
      <c r="A142" s="32" t="s">
        <v>205</v>
      </c>
      <c r="B142" s="33" t="s">
        <v>38</v>
      </c>
      <c r="C142" s="34" t="s">
        <v>106</v>
      </c>
      <c r="D142" s="34" t="s">
        <v>40</v>
      </c>
      <c r="E142" s="20">
        <v>2.9000000000000001E-2</v>
      </c>
      <c r="F142" s="15">
        <v>343465.17</v>
      </c>
      <c r="G142" s="15">
        <f t="shared" si="81"/>
        <v>9960.49</v>
      </c>
      <c r="H142" s="79"/>
      <c r="I142" s="15">
        <f t="shared" ref="I142:I194" si="86">F142*H142</f>
        <v>0</v>
      </c>
      <c r="J142" s="112">
        <f t="shared" si="82"/>
        <v>0</v>
      </c>
      <c r="K142" s="112">
        <f t="shared" si="83"/>
        <v>0</v>
      </c>
      <c r="L142" s="48"/>
      <c r="M142" s="48"/>
      <c r="N142" s="48"/>
      <c r="O142" s="48"/>
      <c r="P142" s="89">
        <f t="shared" si="84"/>
        <v>2.9000000000000001E-2</v>
      </c>
      <c r="Q142" s="68">
        <v>343465.17</v>
      </c>
      <c r="R142" s="68">
        <f t="shared" si="85"/>
        <v>9960.49</v>
      </c>
      <c r="S142" s="107">
        <v>2.9000000000000001E-2</v>
      </c>
      <c r="T142" s="100">
        <f>R142</f>
        <v>9960.49</v>
      </c>
      <c r="V142" s="237">
        <v>2.9000000000000001E-2</v>
      </c>
      <c r="W142" s="232">
        <v>0</v>
      </c>
    </row>
    <row r="143" spans="1:23" s="3" customFormat="1" ht="45" x14ac:dyDescent="0.25">
      <c r="A143" s="32" t="s">
        <v>206</v>
      </c>
      <c r="B143" s="33" t="s">
        <v>158</v>
      </c>
      <c r="C143" s="34" t="s">
        <v>159</v>
      </c>
      <c r="D143" s="34" t="s">
        <v>55</v>
      </c>
      <c r="E143" s="19">
        <v>1.3299999999999999E-2</v>
      </c>
      <c r="F143" s="15">
        <v>3239779.31</v>
      </c>
      <c r="G143" s="15">
        <f t="shared" si="81"/>
        <v>43089.06</v>
      </c>
      <c r="H143" s="83">
        <v>1.315E-2</v>
      </c>
      <c r="I143" s="15">
        <f t="shared" si="86"/>
        <v>42603.1</v>
      </c>
      <c r="J143" s="112">
        <f t="shared" si="82"/>
        <v>0</v>
      </c>
      <c r="K143" s="112">
        <f t="shared" si="83"/>
        <v>0</v>
      </c>
      <c r="L143" s="63"/>
      <c r="M143" s="63"/>
      <c r="N143" s="63"/>
      <c r="O143" s="63"/>
      <c r="P143" s="89">
        <f t="shared" si="84"/>
        <v>1E-4</v>
      </c>
      <c r="Q143" s="68">
        <v>3240083</v>
      </c>
      <c r="R143" s="68">
        <f t="shared" si="85"/>
        <v>324.01</v>
      </c>
      <c r="S143" s="107">
        <v>1E-4</v>
      </c>
      <c r="T143" s="100">
        <f>R143</f>
        <v>324.01</v>
      </c>
      <c r="V143" s="107">
        <v>1E-4</v>
      </c>
      <c r="W143" s="100">
        <v>625.32000000000005</v>
      </c>
    </row>
    <row r="144" spans="1:23" s="3" customFormat="1" ht="15" x14ac:dyDescent="0.25">
      <c r="A144" s="44" t="s">
        <v>56</v>
      </c>
      <c r="B144" s="44"/>
      <c r="C144" s="17"/>
      <c r="D144" s="17"/>
      <c r="E144" s="17"/>
      <c r="F144" s="18"/>
      <c r="G144" s="18"/>
      <c r="H144" s="81"/>
      <c r="I144" s="81"/>
      <c r="J144" s="81"/>
      <c r="K144" s="81"/>
      <c r="L144" s="58"/>
      <c r="M144" s="58"/>
      <c r="N144" s="58"/>
      <c r="O144" s="58"/>
      <c r="P144" s="81"/>
      <c r="Q144" s="69"/>
      <c r="R144" s="81"/>
      <c r="S144" s="101"/>
      <c r="T144" s="99"/>
      <c r="V144" s="101"/>
      <c r="W144" s="99"/>
    </row>
    <row r="145" spans="1:23" s="3" customFormat="1" ht="75" x14ac:dyDescent="0.25">
      <c r="A145" s="32" t="s">
        <v>207</v>
      </c>
      <c r="B145" s="33" t="s">
        <v>58</v>
      </c>
      <c r="C145" s="37" t="s">
        <v>59</v>
      </c>
      <c r="D145" s="34" t="s">
        <v>60</v>
      </c>
      <c r="E145" s="47">
        <v>41.5</v>
      </c>
      <c r="F145" s="15">
        <v>64.069999999999993</v>
      </c>
      <c r="G145" s="15">
        <f>E145*F145</f>
        <v>2658.91</v>
      </c>
      <c r="H145" s="79">
        <v>31.622499999999999</v>
      </c>
      <c r="I145" s="15">
        <f t="shared" si="86"/>
        <v>2026.05</v>
      </c>
      <c r="J145" s="112">
        <f t="shared" si="82"/>
        <v>0</v>
      </c>
      <c r="K145" s="112">
        <f t="shared" si="83"/>
        <v>0</v>
      </c>
      <c r="L145" s="48"/>
      <c r="M145" s="48"/>
      <c r="N145" s="48"/>
      <c r="O145" s="48"/>
      <c r="P145" s="89">
        <f t="shared" ref="P145:P148" si="87">E145-H145-L145-M145-N145-O145</f>
        <v>9.8774999999999995</v>
      </c>
      <c r="Q145" s="68">
        <v>64.069999999999993</v>
      </c>
      <c r="R145" s="68">
        <f>P145*Q145</f>
        <v>632.85</v>
      </c>
      <c r="S145" s="107">
        <v>9.8774999999999995</v>
      </c>
      <c r="T145" s="100">
        <f>R145</f>
        <v>632.85</v>
      </c>
      <c r="V145" s="107">
        <v>9.8774999999999995</v>
      </c>
      <c r="W145" s="100">
        <v>1221.45</v>
      </c>
    </row>
    <row r="146" spans="1:23" s="3" customFormat="1" ht="75" x14ac:dyDescent="0.25">
      <c r="A146" s="32" t="s">
        <v>208</v>
      </c>
      <c r="B146" s="33" t="s">
        <v>110</v>
      </c>
      <c r="C146" s="34" t="s">
        <v>63</v>
      </c>
      <c r="D146" s="34" t="s">
        <v>60</v>
      </c>
      <c r="E146" s="47">
        <v>9.9</v>
      </c>
      <c r="F146" s="15">
        <v>163.89</v>
      </c>
      <c r="G146" s="15">
        <f>E146*F146</f>
        <v>1622.51</v>
      </c>
      <c r="H146" s="79">
        <v>8.85</v>
      </c>
      <c r="I146" s="15">
        <f t="shared" si="86"/>
        <v>1450.43</v>
      </c>
      <c r="J146" s="112">
        <f t="shared" si="82"/>
        <v>0</v>
      </c>
      <c r="K146" s="112">
        <f t="shared" si="83"/>
        <v>0</v>
      </c>
      <c r="L146" s="48"/>
      <c r="M146" s="48"/>
      <c r="N146" s="48"/>
      <c r="O146" s="48"/>
      <c r="P146" s="89">
        <f t="shared" si="87"/>
        <v>1.05</v>
      </c>
      <c r="Q146" s="68">
        <v>163.89</v>
      </c>
      <c r="R146" s="68">
        <f>P146*Q146</f>
        <v>172.08</v>
      </c>
      <c r="S146" s="102">
        <v>1.05</v>
      </c>
      <c r="T146" s="100">
        <f>R146</f>
        <v>172.08</v>
      </c>
      <c r="V146" s="102">
        <v>1.05</v>
      </c>
      <c r="W146" s="100">
        <v>332.15</v>
      </c>
    </row>
    <row r="147" spans="1:23" s="3" customFormat="1" ht="60" x14ac:dyDescent="0.25">
      <c r="A147" s="32" t="s">
        <v>209</v>
      </c>
      <c r="B147" s="33" t="s">
        <v>124</v>
      </c>
      <c r="C147" s="34" t="s">
        <v>66</v>
      </c>
      <c r="D147" s="34" t="s">
        <v>60</v>
      </c>
      <c r="E147" s="23">
        <v>5</v>
      </c>
      <c r="F147" s="15">
        <v>212.53</v>
      </c>
      <c r="G147" s="15">
        <f>E147*F147</f>
        <v>1062.6500000000001</v>
      </c>
      <c r="H147" s="79">
        <v>5</v>
      </c>
      <c r="I147" s="15">
        <f t="shared" si="86"/>
        <v>1062.6500000000001</v>
      </c>
      <c r="J147" s="112">
        <f t="shared" si="82"/>
        <v>0</v>
      </c>
      <c r="K147" s="112">
        <f t="shared" si="83"/>
        <v>0</v>
      </c>
      <c r="L147" s="48"/>
      <c r="M147" s="48"/>
      <c r="N147" s="48"/>
      <c r="O147" s="48"/>
      <c r="P147" s="89">
        <f t="shared" si="87"/>
        <v>0</v>
      </c>
      <c r="Q147" s="68">
        <v>212.53</v>
      </c>
      <c r="R147" s="68">
        <f>P147*Q147</f>
        <v>0</v>
      </c>
      <c r="S147" s="102"/>
      <c r="T147" s="99"/>
      <c r="V147" s="102"/>
      <c r="W147" s="99"/>
    </row>
    <row r="148" spans="1:23" s="3" customFormat="1" ht="60" x14ac:dyDescent="0.25">
      <c r="A148" s="32" t="s">
        <v>210</v>
      </c>
      <c r="B148" s="33" t="s">
        <v>68</v>
      </c>
      <c r="C148" s="34" t="s">
        <v>69</v>
      </c>
      <c r="D148" s="34" t="s">
        <v>60</v>
      </c>
      <c r="E148" s="47">
        <v>56.4</v>
      </c>
      <c r="F148" s="15">
        <v>77.849999999999994</v>
      </c>
      <c r="G148" s="15">
        <f>E148*F148</f>
        <v>4390.74</v>
      </c>
      <c r="H148" s="79">
        <v>45.67</v>
      </c>
      <c r="I148" s="15">
        <f t="shared" si="86"/>
        <v>3555.41</v>
      </c>
      <c r="J148" s="112">
        <f t="shared" si="82"/>
        <v>0</v>
      </c>
      <c r="K148" s="112">
        <f t="shared" si="83"/>
        <v>0</v>
      </c>
      <c r="L148" s="48"/>
      <c r="M148" s="48"/>
      <c r="N148" s="48"/>
      <c r="O148" s="48"/>
      <c r="P148" s="89">
        <f t="shared" si="87"/>
        <v>10.73</v>
      </c>
      <c r="Q148" s="68">
        <v>77.849999999999994</v>
      </c>
      <c r="R148" s="68">
        <f>P148*Q148</f>
        <v>835.33</v>
      </c>
      <c r="S148" s="102">
        <v>10.73</v>
      </c>
      <c r="T148" s="100">
        <f>R148</f>
        <v>835.33</v>
      </c>
      <c r="V148" s="102">
        <v>10.73</v>
      </c>
      <c r="W148" s="100">
        <v>1612.29</v>
      </c>
    </row>
    <row r="149" spans="1:23" s="3" customFormat="1" ht="28.5" x14ac:dyDescent="0.25">
      <c r="A149" s="26"/>
      <c r="B149" s="45" t="s">
        <v>211</v>
      </c>
      <c r="C149" s="26"/>
      <c r="D149" s="26"/>
      <c r="E149" s="26"/>
      <c r="F149" s="27"/>
      <c r="G149" s="28">
        <f>SUM(G128:G148)</f>
        <v>7603109.5899999999</v>
      </c>
      <c r="H149" s="28"/>
      <c r="I149" s="28">
        <f t="shared" ref="I149" si="88">SUM(I128:I148)</f>
        <v>7385969.9900000002</v>
      </c>
      <c r="J149" s="28"/>
      <c r="K149" s="28">
        <f t="shared" ref="K149" si="89">SUM(K128:K148)</f>
        <v>0</v>
      </c>
      <c r="L149" s="59"/>
      <c r="M149" s="59"/>
      <c r="N149" s="59"/>
      <c r="O149" s="59"/>
      <c r="P149" s="28"/>
      <c r="Q149" s="71"/>
      <c r="R149" s="28">
        <f t="shared" ref="R149" si="90">SUM(R128:R148)</f>
        <v>216977.65</v>
      </c>
      <c r="S149" s="103"/>
      <c r="T149" s="99"/>
      <c r="V149" s="103"/>
      <c r="W149" s="99"/>
    </row>
    <row r="150" spans="1:23" s="3" customFormat="1" ht="15" x14ac:dyDescent="0.25">
      <c r="A150" s="239" t="s">
        <v>212</v>
      </c>
      <c r="B150" s="239"/>
      <c r="C150" s="29"/>
      <c r="D150" s="239"/>
      <c r="E150" s="239"/>
      <c r="F150" s="239"/>
      <c r="G150" s="239"/>
      <c r="H150" s="239"/>
      <c r="I150" s="239"/>
      <c r="J150" s="239"/>
      <c r="K150" s="239"/>
      <c r="L150" s="85"/>
      <c r="M150" s="85"/>
      <c r="N150" s="85"/>
      <c r="O150" s="85"/>
      <c r="P150" s="239"/>
      <c r="Q150" s="72"/>
      <c r="R150" s="239"/>
      <c r="S150" s="104"/>
      <c r="T150" s="99"/>
      <c r="V150" s="104"/>
      <c r="W150" s="99"/>
    </row>
    <row r="151" spans="1:23" s="3" customFormat="1" ht="45" x14ac:dyDescent="0.25">
      <c r="A151" s="32" t="s">
        <v>213</v>
      </c>
      <c r="B151" s="33" t="s">
        <v>73</v>
      </c>
      <c r="C151" s="34" t="s">
        <v>74</v>
      </c>
      <c r="D151" s="34" t="s">
        <v>75</v>
      </c>
      <c r="E151" s="23">
        <v>1</v>
      </c>
      <c r="F151" s="15">
        <v>55847.66</v>
      </c>
      <c r="G151" s="15">
        <f t="shared" ref="G151:G166" si="91">E151*F151</f>
        <v>55847.66</v>
      </c>
      <c r="H151" s="79">
        <v>1</v>
      </c>
      <c r="I151" s="15">
        <f t="shared" si="86"/>
        <v>55847.66</v>
      </c>
      <c r="J151" s="112">
        <f t="shared" ref="J151:J171" si="92">E151-H151-S151</f>
        <v>0</v>
      </c>
      <c r="K151" s="112">
        <f t="shared" ref="K151:K171" si="93">J151*F151</f>
        <v>0</v>
      </c>
      <c r="L151" s="48"/>
      <c r="M151" s="48"/>
      <c r="N151" s="48"/>
      <c r="O151" s="48"/>
      <c r="P151" s="89">
        <f t="shared" ref="P151:P166" si="94">E151-H151-L151-M151-N151-O151</f>
        <v>0</v>
      </c>
      <c r="Q151" s="68">
        <v>55847.66</v>
      </c>
      <c r="R151" s="68">
        <f t="shared" ref="R151:R166" si="95">P151*Q151</f>
        <v>0</v>
      </c>
      <c r="S151" s="102"/>
      <c r="T151" s="99"/>
      <c r="V151" s="102"/>
      <c r="W151" s="99"/>
    </row>
    <row r="152" spans="1:23" s="3" customFormat="1" ht="60" x14ac:dyDescent="0.25">
      <c r="A152" s="32" t="s">
        <v>214</v>
      </c>
      <c r="B152" s="33" t="s">
        <v>18</v>
      </c>
      <c r="C152" s="34" t="s">
        <v>19</v>
      </c>
      <c r="D152" s="34" t="s">
        <v>12</v>
      </c>
      <c r="E152" s="20">
        <v>0.23599999999999999</v>
      </c>
      <c r="F152" s="15">
        <v>24725.95</v>
      </c>
      <c r="G152" s="15">
        <f t="shared" si="91"/>
        <v>5835.32</v>
      </c>
      <c r="H152" s="79">
        <v>0.18329999999999999</v>
      </c>
      <c r="I152" s="15">
        <f t="shared" si="86"/>
        <v>4532.2700000000004</v>
      </c>
      <c r="J152" s="112">
        <f t="shared" si="92"/>
        <v>0</v>
      </c>
      <c r="K152" s="112">
        <f t="shared" si="93"/>
        <v>0</v>
      </c>
      <c r="L152" s="48"/>
      <c r="M152" s="48"/>
      <c r="N152" s="48"/>
      <c r="O152" s="48"/>
      <c r="P152" s="89">
        <f t="shared" si="94"/>
        <v>5.2699999999999997E-2</v>
      </c>
      <c r="Q152" s="68">
        <v>24725.95</v>
      </c>
      <c r="R152" s="68">
        <f t="shared" si="95"/>
        <v>1303.06</v>
      </c>
      <c r="S152" s="107">
        <v>5.2699999999999997E-2</v>
      </c>
      <c r="T152" s="100">
        <f>R152</f>
        <v>1303.06</v>
      </c>
      <c r="V152" s="107">
        <v>5.2699999999999997E-2</v>
      </c>
      <c r="W152" s="100">
        <v>2515.06</v>
      </c>
    </row>
    <row r="153" spans="1:23" s="3" customFormat="1" ht="30" x14ac:dyDescent="0.25">
      <c r="A153" s="32" t="s">
        <v>215</v>
      </c>
      <c r="B153" s="33" t="s">
        <v>21</v>
      </c>
      <c r="C153" s="34" t="s">
        <v>22</v>
      </c>
      <c r="D153" s="34" t="s">
        <v>12</v>
      </c>
      <c r="E153" s="19">
        <v>0.1152</v>
      </c>
      <c r="F153" s="15">
        <v>22997.55</v>
      </c>
      <c r="G153" s="15">
        <f t="shared" si="91"/>
        <v>2649.32</v>
      </c>
      <c r="H153" s="79">
        <v>9.4399999999999998E-2</v>
      </c>
      <c r="I153" s="15">
        <f t="shared" si="86"/>
        <v>2170.9699999999998</v>
      </c>
      <c r="J153" s="112">
        <f t="shared" si="92"/>
        <v>0</v>
      </c>
      <c r="K153" s="112">
        <f t="shared" si="93"/>
        <v>0</v>
      </c>
      <c r="L153" s="48"/>
      <c r="M153" s="48"/>
      <c r="N153" s="48"/>
      <c r="O153" s="48"/>
      <c r="P153" s="89">
        <f t="shared" si="94"/>
        <v>2.0799999999999999E-2</v>
      </c>
      <c r="Q153" s="68">
        <v>22997.55</v>
      </c>
      <c r="R153" s="68">
        <f t="shared" si="95"/>
        <v>478.35</v>
      </c>
      <c r="S153" s="107">
        <v>2.0799999999999999E-2</v>
      </c>
      <c r="T153" s="100">
        <f>R153</f>
        <v>478.35</v>
      </c>
      <c r="V153" s="107">
        <v>2.0799999999999999E-2</v>
      </c>
      <c r="W153" s="100">
        <v>923.27</v>
      </c>
    </row>
    <row r="154" spans="1:23" s="3" customFormat="1" ht="30" x14ac:dyDescent="0.25">
      <c r="A154" s="32" t="s">
        <v>216</v>
      </c>
      <c r="B154" s="33" t="s">
        <v>24</v>
      </c>
      <c r="C154" s="34" t="s">
        <v>25</v>
      </c>
      <c r="D154" s="34" t="s">
        <v>12</v>
      </c>
      <c r="E154" s="20">
        <v>0.115</v>
      </c>
      <c r="F154" s="15">
        <v>189045.71</v>
      </c>
      <c r="G154" s="15">
        <f t="shared" si="91"/>
        <v>21740.26</v>
      </c>
      <c r="H154" s="79">
        <v>9.4399999999999998E-2</v>
      </c>
      <c r="I154" s="15">
        <f t="shared" si="86"/>
        <v>17845.919999999998</v>
      </c>
      <c r="J154" s="112">
        <f t="shared" si="92"/>
        <v>0</v>
      </c>
      <c r="K154" s="112">
        <f t="shared" si="93"/>
        <v>0</v>
      </c>
      <c r="L154" s="48"/>
      <c r="M154" s="48"/>
      <c r="N154" s="48"/>
      <c r="O154" s="48"/>
      <c r="P154" s="89">
        <f t="shared" si="94"/>
        <v>2.06E-2</v>
      </c>
      <c r="Q154" s="68">
        <v>189045.71</v>
      </c>
      <c r="R154" s="68">
        <f t="shared" si="95"/>
        <v>3894.34</v>
      </c>
      <c r="S154" s="107">
        <v>2.06E-2</v>
      </c>
      <c r="T154" s="100">
        <f>R154</f>
        <v>3894.34</v>
      </c>
      <c r="V154" s="107">
        <v>2.06E-2</v>
      </c>
      <c r="W154" s="100">
        <v>7516.56</v>
      </c>
    </row>
    <row r="155" spans="1:23" s="3" customFormat="1" ht="30" x14ac:dyDescent="0.25">
      <c r="A155" s="32" t="s">
        <v>217</v>
      </c>
      <c r="B155" s="33" t="s">
        <v>27</v>
      </c>
      <c r="C155" s="34" t="s">
        <v>28</v>
      </c>
      <c r="D155" s="34" t="s">
        <v>29</v>
      </c>
      <c r="E155" s="24">
        <v>14.49</v>
      </c>
      <c r="F155" s="15">
        <v>7726.29</v>
      </c>
      <c r="G155" s="15">
        <f t="shared" si="91"/>
        <v>111953.94</v>
      </c>
      <c r="H155" s="79">
        <v>11.894399999999999</v>
      </c>
      <c r="I155" s="15">
        <f t="shared" si="86"/>
        <v>91899.58</v>
      </c>
      <c r="J155" s="112">
        <f t="shared" si="92"/>
        <v>0</v>
      </c>
      <c r="K155" s="112">
        <f t="shared" si="93"/>
        <v>0</v>
      </c>
      <c r="L155" s="48"/>
      <c r="M155" s="48"/>
      <c r="N155" s="48"/>
      <c r="O155" s="48"/>
      <c r="P155" s="89">
        <f t="shared" si="94"/>
        <v>2.5956000000000001</v>
      </c>
      <c r="Q155" s="68">
        <v>7726.29</v>
      </c>
      <c r="R155" s="68">
        <f t="shared" si="95"/>
        <v>20054.36</v>
      </c>
      <c r="S155" s="107">
        <v>2.5956000000000001</v>
      </c>
      <c r="T155" s="100">
        <f>R155</f>
        <v>20054.36</v>
      </c>
      <c r="V155" s="107">
        <v>2.5956000000000001</v>
      </c>
      <c r="W155" s="100">
        <v>38707.4</v>
      </c>
    </row>
    <row r="156" spans="1:23" s="3" customFormat="1" ht="60" x14ac:dyDescent="0.25">
      <c r="A156" s="32" t="s">
        <v>218</v>
      </c>
      <c r="B156" s="33" t="s">
        <v>134</v>
      </c>
      <c r="C156" s="34" t="s">
        <v>135</v>
      </c>
      <c r="D156" s="34" t="s">
        <v>75</v>
      </c>
      <c r="E156" s="23">
        <v>1</v>
      </c>
      <c r="F156" s="15">
        <v>257393.25</v>
      </c>
      <c r="G156" s="15">
        <f t="shared" si="91"/>
        <v>257393.25</v>
      </c>
      <c r="H156" s="79">
        <v>1</v>
      </c>
      <c r="I156" s="15">
        <f t="shared" si="86"/>
        <v>257393.25</v>
      </c>
      <c r="J156" s="112">
        <f t="shared" si="92"/>
        <v>0</v>
      </c>
      <c r="K156" s="112">
        <f t="shared" si="93"/>
        <v>0</v>
      </c>
      <c r="L156" s="48"/>
      <c r="M156" s="48"/>
      <c r="N156" s="48"/>
      <c r="O156" s="48"/>
      <c r="P156" s="89">
        <f t="shared" si="94"/>
        <v>0</v>
      </c>
      <c r="Q156" s="68">
        <v>257393.25</v>
      </c>
      <c r="R156" s="68">
        <f t="shared" si="95"/>
        <v>0</v>
      </c>
      <c r="S156" s="102"/>
      <c r="T156" s="99"/>
      <c r="V156" s="102"/>
      <c r="W156" s="99"/>
    </row>
    <row r="157" spans="1:23" s="3" customFormat="1" ht="30" x14ac:dyDescent="0.25">
      <c r="A157" s="32" t="s">
        <v>219</v>
      </c>
      <c r="B157" s="33" t="s">
        <v>137</v>
      </c>
      <c r="C157" s="34" t="s">
        <v>36</v>
      </c>
      <c r="D157" s="34" t="s">
        <v>139</v>
      </c>
      <c r="E157" s="23">
        <v>1</v>
      </c>
      <c r="F157" s="15">
        <v>2073752.67</v>
      </c>
      <c r="G157" s="15">
        <f t="shared" si="91"/>
        <v>2073752.67</v>
      </c>
      <c r="H157" s="79">
        <v>1</v>
      </c>
      <c r="I157" s="15">
        <f t="shared" si="86"/>
        <v>2073752.67</v>
      </c>
      <c r="J157" s="112">
        <f t="shared" si="92"/>
        <v>0</v>
      </c>
      <c r="K157" s="112">
        <f t="shared" si="93"/>
        <v>0</v>
      </c>
      <c r="L157" s="48"/>
      <c r="M157" s="48"/>
      <c r="N157" s="48"/>
      <c r="O157" s="48"/>
      <c r="P157" s="89">
        <f t="shared" si="94"/>
        <v>0</v>
      </c>
      <c r="Q157" s="68">
        <v>2073752.67</v>
      </c>
      <c r="R157" s="68">
        <f t="shared" si="95"/>
        <v>0</v>
      </c>
      <c r="S157" s="102"/>
      <c r="T157" s="99"/>
      <c r="V157" s="231"/>
      <c r="W157" s="234"/>
    </row>
    <row r="158" spans="1:23" s="3" customFormat="1" ht="30" x14ac:dyDescent="0.25">
      <c r="A158" s="32" t="s">
        <v>220</v>
      </c>
      <c r="B158" s="33" t="s">
        <v>221</v>
      </c>
      <c r="C158" s="34" t="s">
        <v>36</v>
      </c>
      <c r="D158" s="34" t="s">
        <v>139</v>
      </c>
      <c r="E158" s="23">
        <v>1</v>
      </c>
      <c r="F158" s="15">
        <v>4471529.21</v>
      </c>
      <c r="G158" s="15">
        <f t="shared" si="91"/>
        <v>4471529.21</v>
      </c>
      <c r="H158" s="79">
        <v>1</v>
      </c>
      <c r="I158" s="15">
        <f t="shared" si="86"/>
        <v>4471529.21</v>
      </c>
      <c r="J158" s="112">
        <f t="shared" si="92"/>
        <v>0</v>
      </c>
      <c r="K158" s="112">
        <f t="shared" si="93"/>
        <v>0</v>
      </c>
      <c r="L158" s="48"/>
      <c r="M158" s="48"/>
      <c r="N158" s="48"/>
      <c r="O158" s="48"/>
      <c r="P158" s="89">
        <f t="shared" si="94"/>
        <v>0</v>
      </c>
      <c r="Q158" s="68">
        <v>4471529.21</v>
      </c>
      <c r="R158" s="68">
        <f t="shared" si="95"/>
        <v>0</v>
      </c>
      <c r="S158" s="102"/>
      <c r="T158" s="99"/>
      <c r="V158" s="231"/>
      <c r="W158" s="234"/>
    </row>
    <row r="159" spans="1:23" s="3" customFormat="1" ht="60" x14ac:dyDescent="0.25">
      <c r="A159" s="32" t="s">
        <v>222</v>
      </c>
      <c r="B159" s="33" t="s">
        <v>144</v>
      </c>
      <c r="C159" s="34" t="s">
        <v>145</v>
      </c>
      <c r="D159" s="34" t="s">
        <v>33</v>
      </c>
      <c r="E159" s="23">
        <v>1</v>
      </c>
      <c r="F159" s="15">
        <v>46162.87</v>
      </c>
      <c r="G159" s="15">
        <f t="shared" si="91"/>
        <v>46162.87</v>
      </c>
      <c r="H159" s="79">
        <v>1</v>
      </c>
      <c r="I159" s="15">
        <f t="shared" si="86"/>
        <v>46162.87</v>
      </c>
      <c r="J159" s="112">
        <f t="shared" si="92"/>
        <v>0</v>
      </c>
      <c r="K159" s="112">
        <f t="shared" si="93"/>
        <v>0</v>
      </c>
      <c r="L159" s="48"/>
      <c r="M159" s="48"/>
      <c r="N159" s="48"/>
      <c r="O159" s="48"/>
      <c r="P159" s="89">
        <f t="shared" si="94"/>
        <v>0</v>
      </c>
      <c r="Q159" s="68">
        <v>46162.87</v>
      </c>
      <c r="R159" s="68">
        <f t="shared" si="95"/>
        <v>0</v>
      </c>
      <c r="S159" s="102"/>
      <c r="T159" s="99"/>
      <c r="V159" s="102"/>
      <c r="W159" s="99"/>
    </row>
    <row r="160" spans="1:23" s="3" customFormat="1" ht="30" x14ac:dyDescent="0.25">
      <c r="A160" s="32" t="s">
        <v>223</v>
      </c>
      <c r="B160" s="33" t="s">
        <v>147</v>
      </c>
      <c r="C160" s="34" t="s">
        <v>36</v>
      </c>
      <c r="D160" s="34" t="s">
        <v>33</v>
      </c>
      <c r="E160" s="23">
        <v>2</v>
      </c>
      <c r="F160" s="15">
        <v>54541.01</v>
      </c>
      <c r="G160" s="15">
        <f t="shared" si="91"/>
        <v>109082.02</v>
      </c>
      <c r="H160" s="79">
        <v>2</v>
      </c>
      <c r="I160" s="15">
        <f t="shared" si="86"/>
        <v>109082.02</v>
      </c>
      <c r="J160" s="112">
        <f t="shared" si="92"/>
        <v>0</v>
      </c>
      <c r="K160" s="112">
        <f t="shared" si="93"/>
        <v>0</v>
      </c>
      <c r="L160" s="48"/>
      <c r="M160" s="48"/>
      <c r="N160" s="48"/>
      <c r="O160" s="48"/>
      <c r="P160" s="89">
        <f t="shared" si="94"/>
        <v>0</v>
      </c>
      <c r="Q160" s="68">
        <v>54541.01</v>
      </c>
      <c r="R160" s="68">
        <f t="shared" si="95"/>
        <v>0</v>
      </c>
      <c r="S160" s="102"/>
      <c r="T160" s="99"/>
      <c r="V160" s="231"/>
      <c r="W160" s="234"/>
    </row>
    <row r="161" spans="1:23" s="3" customFormat="1" ht="45" x14ac:dyDescent="0.25">
      <c r="A161" s="32" t="s">
        <v>224</v>
      </c>
      <c r="B161" s="33" t="s">
        <v>150</v>
      </c>
      <c r="C161" s="34" t="s">
        <v>36</v>
      </c>
      <c r="D161" s="34" t="s">
        <v>33</v>
      </c>
      <c r="E161" s="23">
        <v>1</v>
      </c>
      <c r="F161" s="15">
        <v>194945.69</v>
      </c>
      <c r="G161" s="15">
        <f t="shared" si="91"/>
        <v>194945.69</v>
      </c>
      <c r="H161" s="79">
        <v>1</v>
      </c>
      <c r="I161" s="15">
        <f t="shared" si="86"/>
        <v>194945.69</v>
      </c>
      <c r="J161" s="112">
        <f t="shared" si="92"/>
        <v>0</v>
      </c>
      <c r="K161" s="112">
        <f t="shared" si="93"/>
        <v>0</v>
      </c>
      <c r="L161" s="48"/>
      <c r="M161" s="48"/>
      <c r="N161" s="48"/>
      <c r="O161" s="48"/>
      <c r="P161" s="89">
        <f t="shared" si="94"/>
        <v>0</v>
      </c>
      <c r="Q161" s="68">
        <v>194945.69</v>
      </c>
      <c r="R161" s="68">
        <f t="shared" si="95"/>
        <v>0</v>
      </c>
      <c r="S161" s="102"/>
      <c r="T161" s="99"/>
      <c r="V161" s="231"/>
      <c r="W161" s="234"/>
    </row>
    <row r="162" spans="1:23" s="3" customFormat="1" ht="30" x14ac:dyDescent="0.25">
      <c r="A162" s="32" t="s">
        <v>225</v>
      </c>
      <c r="B162" s="33" t="s">
        <v>153</v>
      </c>
      <c r="C162" s="34" t="s">
        <v>36</v>
      </c>
      <c r="D162" s="34" t="s">
        <v>33</v>
      </c>
      <c r="E162" s="23">
        <v>1</v>
      </c>
      <c r="F162" s="15">
        <v>5195.1899999999996</v>
      </c>
      <c r="G162" s="15">
        <f t="shared" si="91"/>
        <v>5195.1899999999996</v>
      </c>
      <c r="H162" s="79">
        <v>1</v>
      </c>
      <c r="I162" s="15">
        <f t="shared" si="86"/>
        <v>5195.1899999999996</v>
      </c>
      <c r="J162" s="112">
        <f t="shared" si="92"/>
        <v>0</v>
      </c>
      <c r="K162" s="112">
        <f t="shared" si="93"/>
        <v>0</v>
      </c>
      <c r="L162" s="48"/>
      <c r="M162" s="48"/>
      <c r="N162" s="48"/>
      <c r="O162" s="48"/>
      <c r="P162" s="89">
        <f t="shared" si="94"/>
        <v>0</v>
      </c>
      <c r="Q162" s="68">
        <v>5195.1899999999996</v>
      </c>
      <c r="R162" s="68">
        <f t="shared" si="95"/>
        <v>0</v>
      </c>
      <c r="S162" s="102"/>
      <c r="T162" s="99"/>
      <c r="V162" s="231"/>
      <c r="W162" s="234"/>
    </row>
    <row r="163" spans="1:23" s="3" customFormat="1" ht="45" x14ac:dyDescent="0.25">
      <c r="A163" s="32" t="s">
        <v>226</v>
      </c>
      <c r="B163" s="33" t="s">
        <v>101</v>
      </c>
      <c r="C163" s="34" t="s">
        <v>102</v>
      </c>
      <c r="D163" s="34" t="s">
        <v>103</v>
      </c>
      <c r="E163" s="24">
        <v>0.06</v>
      </c>
      <c r="F163" s="15">
        <v>268960.33</v>
      </c>
      <c r="G163" s="15">
        <f t="shared" si="91"/>
        <v>16137.62</v>
      </c>
      <c r="H163" s="79"/>
      <c r="I163" s="15">
        <f t="shared" si="86"/>
        <v>0</v>
      </c>
      <c r="J163" s="112">
        <f t="shared" si="92"/>
        <v>0</v>
      </c>
      <c r="K163" s="112">
        <f t="shared" si="93"/>
        <v>0</v>
      </c>
      <c r="L163" s="48"/>
      <c r="M163" s="48"/>
      <c r="N163" s="48"/>
      <c r="O163" s="48"/>
      <c r="P163" s="89">
        <f t="shared" si="94"/>
        <v>0.06</v>
      </c>
      <c r="Q163" s="68">
        <v>268960.33</v>
      </c>
      <c r="R163" s="68">
        <f t="shared" si="95"/>
        <v>16137.62</v>
      </c>
      <c r="S163" s="107">
        <v>0.06</v>
      </c>
      <c r="T163" s="100">
        <f>R163</f>
        <v>16137.62</v>
      </c>
      <c r="V163" s="107">
        <v>0.06</v>
      </c>
      <c r="W163" s="100">
        <v>31147.62</v>
      </c>
    </row>
    <row r="164" spans="1:23" s="3" customFormat="1" ht="30" x14ac:dyDescent="0.25">
      <c r="A164" s="32" t="s">
        <v>227</v>
      </c>
      <c r="B164" s="33" t="s">
        <v>105</v>
      </c>
      <c r="C164" s="34" t="s">
        <v>106</v>
      </c>
      <c r="D164" s="34" t="s">
        <v>40</v>
      </c>
      <c r="E164" s="24">
        <v>0.36</v>
      </c>
      <c r="F164" s="15">
        <v>463535.61</v>
      </c>
      <c r="G164" s="15">
        <f t="shared" si="91"/>
        <v>166872.82</v>
      </c>
      <c r="H164" s="79"/>
      <c r="I164" s="15">
        <f t="shared" si="86"/>
        <v>0</v>
      </c>
      <c r="J164" s="112">
        <f t="shared" si="92"/>
        <v>0</v>
      </c>
      <c r="K164" s="112">
        <f t="shared" si="93"/>
        <v>0</v>
      </c>
      <c r="L164" s="48"/>
      <c r="M164" s="48"/>
      <c r="N164" s="48"/>
      <c r="O164" s="48"/>
      <c r="P164" s="89">
        <f t="shared" si="94"/>
        <v>0.36</v>
      </c>
      <c r="Q164" s="68">
        <v>463535.61</v>
      </c>
      <c r="R164" s="68">
        <f t="shared" si="95"/>
        <v>166872.82</v>
      </c>
      <c r="S164" s="107">
        <v>0.36</v>
      </c>
      <c r="T164" s="100">
        <f>R164</f>
        <v>166872.82</v>
      </c>
      <c r="V164" s="237">
        <v>0.36</v>
      </c>
      <c r="W164" s="232">
        <v>0</v>
      </c>
    </row>
    <row r="165" spans="1:23" s="3" customFormat="1" ht="30" x14ac:dyDescent="0.25">
      <c r="A165" s="32" t="s">
        <v>228</v>
      </c>
      <c r="B165" s="33" t="s">
        <v>38</v>
      </c>
      <c r="C165" s="34" t="s">
        <v>106</v>
      </c>
      <c r="D165" s="34" t="s">
        <v>40</v>
      </c>
      <c r="E165" s="20">
        <v>2.9000000000000001E-2</v>
      </c>
      <c r="F165" s="15">
        <v>343465.17</v>
      </c>
      <c r="G165" s="15">
        <f t="shared" si="91"/>
        <v>9960.49</v>
      </c>
      <c r="H165" s="79"/>
      <c r="I165" s="15">
        <f t="shared" si="86"/>
        <v>0</v>
      </c>
      <c r="J165" s="112">
        <f t="shared" si="92"/>
        <v>0</v>
      </c>
      <c r="K165" s="112">
        <f t="shared" si="93"/>
        <v>0</v>
      </c>
      <c r="L165" s="48"/>
      <c r="M165" s="48"/>
      <c r="N165" s="48"/>
      <c r="O165" s="48"/>
      <c r="P165" s="89">
        <f t="shared" si="94"/>
        <v>2.9000000000000001E-2</v>
      </c>
      <c r="Q165" s="68">
        <v>343465.17</v>
      </c>
      <c r="R165" s="68">
        <f t="shared" si="95"/>
        <v>9960.49</v>
      </c>
      <c r="S165" s="107">
        <v>2.9000000000000001E-2</v>
      </c>
      <c r="T165" s="100">
        <f>R165</f>
        <v>9960.49</v>
      </c>
      <c r="V165" s="237">
        <v>2.9000000000000001E-2</v>
      </c>
      <c r="W165" s="232">
        <v>0</v>
      </c>
    </row>
    <row r="166" spans="1:23" s="3" customFormat="1" ht="45" x14ac:dyDescent="0.25">
      <c r="A166" s="32" t="s">
        <v>229</v>
      </c>
      <c r="B166" s="33" t="s">
        <v>158</v>
      </c>
      <c r="C166" s="34" t="s">
        <v>159</v>
      </c>
      <c r="D166" s="34" t="s">
        <v>55</v>
      </c>
      <c r="E166" s="19">
        <v>1.3299999999999999E-2</v>
      </c>
      <c r="F166" s="15">
        <v>3239779.31</v>
      </c>
      <c r="G166" s="15">
        <f t="shared" si="91"/>
        <v>43089.06</v>
      </c>
      <c r="H166" s="83">
        <v>1.223E-2</v>
      </c>
      <c r="I166" s="15">
        <f t="shared" si="86"/>
        <v>39622.5</v>
      </c>
      <c r="J166" s="112">
        <f t="shared" si="92"/>
        <v>0</v>
      </c>
      <c r="K166" s="112">
        <f t="shared" si="93"/>
        <v>0</v>
      </c>
      <c r="L166" s="63"/>
      <c r="M166" s="63"/>
      <c r="N166" s="63"/>
      <c r="O166" s="63"/>
      <c r="P166" s="89">
        <f t="shared" si="94"/>
        <v>1.1000000000000001E-3</v>
      </c>
      <c r="Q166" s="68">
        <v>3240083</v>
      </c>
      <c r="R166" s="68">
        <f t="shared" si="95"/>
        <v>3564.09</v>
      </c>
      <c r="S166" s="107">
        <v>1.1000000000000001E-3</v>
      </c>
      <c r="T166" s="100">
        <f>R166</f>
        <v>3564.09</v>
      </c>
      <c r="V166" s="107">
        <v>1.1000000000000001E-3</v>
      </c>
      <c r="W166" s="100">
        <v>6878.5</v>
      </c>
    </row>
    <row r="167" spans="1:23" s="3" customFormat="1" ht="15" customHeight="1" x14ac:dyDescent="0.25">
      <c r="A167" s="44" t="s">
        <v>56</v>
      </c>
      <c r="B167" s="44"/>
      <c r="C167" s="17"/>
      <c r="D167" s="17"/>
      <c r="E167" s="17"/>
      <c r="F167" s="18"/>
      <c r="G167" s="18"/>
      <c r="H167" s="81"/>
      <c r="I167" s="81"/>
      <c r="J167" s="81"/>
      <c r="K167" s="81"/>
      <c r="L167" s="58"/>
      <c r="M167" s="58"/>
      <c r="N167" s="58"/>
      <c r="O167" s="58"/>
      <c r="P167" s="81"/>
      <c r="Q167" s="69"/>
      <c r="R167" s="81"/>
      <c r="S167" s="101"/>
      <c r="T167" s="99"/>
      <c r="V167" s="101"/>
      <c r="W167" s="99"/>
    </row>
    <row r="168" spans="1:23" s="3" customFormat="1" ht="75" x14ac:dyDescent="0.25">
      <c r="A168" s="32" t="s">
        <v>230</v>
      </c>
      <c r="B168" s="33" t="s">
        <v>58</v>
      </c>
      <c r="C168" s="37" t="s">
        <v>59</v>
      </c>
      <c r="D168" s="34" t="s">
        <v>60</v>
      </c>
      <c r="E168" s="47">
        <v>41.3</v>
      </c>
      <c r="F168" s="15">
        <v>64.069999999999993</v>
      </c>
      <c r="G168" s="15">
        <f>E168*F168</f>
        <v>2646.09</v>
      </c>
      <c r="H168" s="79">
        <v>32.077500000000001</v>
      </c>
      <c r="I168" s="15">
        <f t="shared" si="86"/>
        <v>2055.21</v>
      </c>
      <c r="J168" s="112">
        <f t="shared" si="92"/>
        <v>0</v>
      </c>
      <c r="K168" s="112">
        <f t="shared" si="93"/>
        <v>0</v>
      </c>
      <c r="L168" s="48"/>
      <c r="M168" s="48"/>
      <c r="N168" s="48"/>
      <c r="O168" s="48"/>
      <c r="P168" s="89">
        <f t="shared" ref="P168:P171" si="96">E168-H168-L168-M168-N168-O168</f>
        <v>9.2225000000000001</v>
      </c>
      <c r="Q168" s="68">
        <v>64.069999999999993</v>
      </c>
      <c r="R168" s="68">
        <f>P168*Q168</f>
        <v>590.89</v>
      </c>
      <c r="S168" s="107">
        <v>9.2225000000000001</v>
      </c>
      <c r="T168" s="100">
        <f>R168</f>
        <v>590.89</v>
      </c>
      <c r="V168" s="107">
        <v>9.2225000000000001</v>
      </c>
      <c r="W168" s="100">
        <v>1140.45</v>
      </c>
    </row>
    <row r="169" spans="1:23" s="3" customFormat="1" ht="75" x14ac:dyDescent="0.25">
      <c r="A169" s="32" t="s">
        <v>231</v>
      </c>
      <c r="B169" s="33" t="s">
        <v>110</v>
      </c>
      <c r="C169" s="34" t="s">
        <v>63</v>
      </c>
      <c r="D169" s="34" t="s">
        <v>60</v>
      </c>
      <c r="E169" s="47">
        <v>12.1</v>
      </c>
      <c r="F169" s="15">
        <v>163.89</v>
      </c>
      <c r="G169" s="15">
        <f>E169*F169</f>
        <v>1983.07</v>
      </c>
      <c r="H169" s="79">
        <v>8.85</v>
      </c>
      <c r="I169" s="15">
        <f t="shared" si="86"/>
        <v>1450.43</v>
      </c>
      <c r="J169" s="112">
        <f t="shared" si="92"/>
        <v>0</v>
      </c>
      <c r="K169" s="112">
        <f t="shared" si="93"/>
        <v>0</v>
      </c>
      <c r="L169" s="48"/>
      <c r="M169" s="48"/>
      <c r="N169" s="48"/>
      <c r="O169" s="48"/>
      <c r="P169" s="89">
        <f t="shared" si="96"/>
        <v>3.25</v>
      </c>
      <c r="Q169" s="68">
        <v>163.89</v>
      </c>
      <c r="R169" s="68">
        <f>P169*Q169</f>
        <v>532.64</v>
      </c>
      <c r="S169" s="102">
        <v>3.25</v>
      </c>
      <c r="T169" s="100">
        <f>R169</f>
        <v>532.64</v>
      </c>
      <c r="V169" s="102">
        <v>3.25</v>
      </c>
      <c r="W169" s="100">
        <v>1028.07</v>
      </c>
    </row>
    <row r="170" spans="1:23" s="3" customFormat="1" ht="60" x14ac:dyDescent="0.25">
      <c r="A170" s="32" t="s">
        <v>232</v>
      </c>
      <c r="B170" s="33" t="s">
        <v>124</v>
      </c>
      <c r="C170" s="34" t="s">
        <v>66</v>
      </c>
      <c r="D170" s="34" t="s">
        <v>60</v>
      </c>
      <c r="E170" s="23">
        <v>5</v>
      </c>
      <c r="F170" s="15">
        <v>212.53</v>
      </c>
      <c r="G170" s="15">
        <f>E170*F170</f>
        <v>1062.6500000000001</v>
      </c>
      <c r="H170" s="79">
        <v>4.16</v>
      </c>
      <c r="I170" s="15">
        <f t="shared" si="86"/>
        <v>884.12</v>
      </c>
      <c r="J170" s="112">
        <f t="shared" si="92"/>
        <v>0</v>
      </c>
      <c r="K170" s="112">
        <f t="shared" si="93"/>
        <v>0</v>
      </c>
      <c r="L170" s="48"/>
      <c r="M170" s="48"/>
      <c r="N170" s="48"/>
      <c r="O170" s="48"/>
      <c r="P170" s="89">
        <f t="shared" si="96"/>
        <v>0.84</v>
      </c>
      <c r="Q170" s="68">
        <v>212.53</v>
      </c>
      <c r="R170" s="68">
        <f>P170*Q170</f>
        <v>178.53</v>
      </c>
      <c r="S170" s="102">
        <v>0.84</v>
      </c>
      <c r="T170" s="100">
        <f>R170</f>
        <v>178.53</v>
      </c>
      <c r="V170" s="102">
        <v>0.84</v>
      </c>
      <c r="W170" s="100">
        <v>344.58</v>
      </c>
    </row>
    <row r="171" spans="1:23" s="3" customFormat="1" ht="60" x14ac:dyDescent="0.25">
      <c r="A171" s="32" t="s">
        <v>233</v>
      </c>
      <c r="B171" s="33" t="s">
        <v>68</v>
      </c>
      <c r="C171" s="34" t="s">
        <v>69</v>
      </c>
      <c r="D171" s="34" t="s">
        <v>60</v>
      </c>
      <c r="E171" s="47">
        <v>58.4</v>
      </c>
      <c r="F171" s="15">
        <v>77.849999999999994</v>
      </c>
      <c r="G171" s="15">
        <f>E171*F171</f>
        <v>4546.4399999999996</v>
      </c>
      <c r="H171" s="79">
        <v>45.09</v>
      </c>
      <c r="I171" s="15">
        <f t="shared" si="86"/>
        <v>3510.26</v>
      </c>
      <c r="J171" s="112">
        <f t="shared" si="92"/>
        <v>0</v>
      </c>
      <c r="K171" s="112">
        <f t="shared" si="93"/>
        <v>0</v>
      </c>
      <c r="L171" s="48"/>
      <c r="M171" s="48"/>
      <c r="N171" s="48"/>
      <c r="O171" s="48"/>
      <c r="P171" s="89">
        <f t="shared" si="96"/>
        <v>13.31</v>
      </c>
      <c r="Q171" s="68">
        <v>77.849999999999994</v>
      </c>
      <c r="R171" s="68">
        <f>P171*Q171</f>
        <v>1036.18</v>
      </c>
      <c r="S171" s="102">
        <v>13.31</v>
      </c>
      <c r="T171" s="100">
        <f>R171</f>
        <v>1036.18</v>
      </c>
      <c r="V171" s="102">
        <v>13.31</v>
      </c>
      <c r="W171" s="100">
        <v>1999.96</v>
      </c>
    </row>
    <row r="172" spans="1:23" s="3" customFormat="1" ht="18" customHeight="1" x14ac:dyDescent="0.25">
      <c r="A172" s="26"/>
      <c r="B172" s="45" t="s">
        <v>234</v>
      </c>
      <c r="C172" s="26"/>
      <c r="D172" s="26"/>
      <c r="E172" s="26"/>
      <c r="F172" s="27"/>
      <c r="G172" s="28">
        <f>SUM(G151:G171)</f>
        <v>7602385.6399999997</v>
      </c>
      <c r="H172" s="28"/>
      <c r="I172" s="28">
        <f t="shared" ref="I172" si="97">SUM(I151:I171)</f>
        <v>7377879.8200000003</v>
      </c>
      <c r="J172" s="28"/>
      <c r="K172" s="28">
        <f t="shared" ref="K172" si="98">SUM(K151:K171)</f>
        <v>0</v>
      </c>
      <c r="L172" s="59"/>
      <c r="M172" s="59"/>
      <c r="N172" s="59"/>
      <c r="O172" s="59"/>
      <c r="P172" s="28"/>
      <c r="Q172" s="71"/>
      <c r="R172" s="28">
        <f t="shared" ref="R172" si="99">SUM(R151:R171)</f>
        <v>224603.37</v>
      </c>
      <c r="S172" s="103"/>
      <c r="T172" s="99"/>
      <c r="V172" s="103"/>
      <c r="W172" s="99"/>
    </row>
    <row r="173" spans="1:23" s="3" customFormat="1" ht="15" customHeight="1" x14ac:dyDescent="0.25">
      <c r="A173" s="239" t="s">
        <v>235</v>
      </c>
      <c r="B173" s="239"/>
      <c r="C173" s="17"/>
      <c r="D173" s="239"/>
      <c r="E173" s="239"/>
      <c r="F173" s="239"/>
      <c r="G173" s="239"/>
      <c r="H173" s="239"/>
      <c r="I173" s="239"/>
      <c r="J173" s="239"/>
      <c r="K173" s="239"/>
      <c r="L173" s="85"/>
      <c r="M173" s="85"/>
      <c r="N173" s="85"/>
      <c r="O173" s="85"/>
      <c r="P173" s="239"/>
      <c r="Q173" s="72"/>
      <c r="R173" s="239"/>
      <c r="S173" s="104"/>
      <c r="T173" s="99"/>
      <c r="V173" s="104"/>
      <c r="W173" s="99"/>
    </row>
    <row r="174" spans="1:23" s="3" customFormat="1" ht="45" x14ac:dyDescent="0.25">
      <c r="A174" s="32" t="s">
        <v>236</v>
      </c>
      <c r="B174" s="33" t="s">
        <v>73</v>
      </c>
      <c r="C174" s="34" t="s">
        <v>74</v>
      </c>
      <c r="D174" s="34" t="s">
        <v>75</v>
      </c>
      <c r="E174" s="23">
        <v>1</v>
      </c>
      <c r="F174" s="15">
        <v>55847.66</v>
      </c>
      <c r="G174" s="15">
        <f t="shared" ref="G174:G189" si="100">E174*F174</f>
        <v>55847.66</v>
      </c>
      <c r="H174" s="79">
        <v>1</v>
      </c>
      <c r="I174" s="15">
        <f t="shared" si="86"/>
        <v>55847.66</v>
      </c>
      <c r="J174" s="112">
        <f t="shared" ref="J174:J194" si="101">E174-H174-S174</f>
        <v>0</v>
      </c>
      <c r="K174" s="112"/>
      <c r="L174" s="48"/>
      <c r="M174" s="48"/>
      <c r="N174" s="48"/>
      <c r="O174" s="48"/>
      <c r="P174" s="89">
        <f t="shared" ref="P174:P189" si="102">E174-H174-L174-M174-N174-O174</f>
        <v>0</v>
      </c>
      <c r="Q174" s="68">
        <v>55847.66</v>
      </c>
      <c r="R174" s="68">
        <f t="shared" ref="R174:R189" si="103">P174*Q174</f>
        <v>0</v>
      </c>
      <c r="S174" s="102"/>
      <c r="T174" s="100"/>
      <c r="V174" s="102"/>
      <c r="W174" s="100"/>
    </row>
    <row r="175" spans="1:23" s="3" customFormat="1" ht="60" x14ac:dyDescent="0.25">
      <c r="A175" s="32" t="s">
        <v>237</v>
      </c>
      <c r="B175" s="33" t="s">
        <v>18</v>
      </c>
      <c r="C175" s="34" t="s">
        <v>19</v>
      </c>
      <c r="D175" s="34" t="s">
        <v>12</v>
      </c>
      <c r="E175" s="20">
        <v>0.28399999999999997</v>
      </c>
      <c r="F175" s="15">
        <v>24725.95</v>
      </c>
      <c r="G175" s="15">
        <f t="shared" si="100"/>
        <v>7022.17</v>
      </c>
      <c r="H175" s="79">
        <v>0.2051</v>
      </c>
      <c r="I175" s="15">
        <f t="shared" si="86"/>
        <v>5071.29</v>
      </c>
      <c r="J175" s="112">
        <f t="shared" si="101"/>
        <v>0</v>
      </c>
      <c r="K175" s="112">
        <f t="shared" ref="K175:K194" si="104">J175*F175</f>
        <v>0</v>
      </c>
      <c r="L175" s="48"/>
      <c r="M175" s="48"/>
      <c r="N175" s="48"/>
      <c r="O175" s="48"/>
      <c r="P175" s="89">
        <f t="shared" si="102"/>
        <v>7.8899999999999998E-2</v>
      </c>
      <c r="Q175" s="68">
        <v>24725.95</v>
      </c>
      <c r="R175" s="68">
        <f t="shared" si="103"/>
        <v>1950.88</v>
      </c>
      <c r="S175" s="107">
        <v>7.8899999999999998E-2</v>
      </c>
      <c r="T175" s="100">
        <f>R175</f>
        <v>1950.88</v>
      </c>
      <c r="V175" s="107">
        <v>7.8899999999999998E-2</v>
      </c>
      <c r="W175" s="100">
        <v>3765.44</v>
      </c>
    </row>
    <row r="176" spans="1:23" s="3" customFormat="1" ht="30" x14ac:dyDescent="0.25">
      <c r="A176" s="32" t="s">
        <v>238</v>
      </c>
      <c r="B176" s="33" t="s">
        <v>21</v>
      </c>
      <c r="C176" s="34" t="s">
        <v>22</v>
      </c>
      <c r="D176" s="34" t="s">
        <v>12</v>
      </c>
      <c r="E176" s="19">
        <v>0.1336</v>
      </c>
      <c r="F176" s="15">
        <v>22997.55</v>
      </c>
      <c r="G176" s="15">
        <f t="shared" si="100"/>
        <v>3072.47</v>
      </c>
      <c r="H176" s="79">
        <v>9.5500000000000002E-2</v>
      </c>
      <c r="I176" s="15">
        <f t="shared" si="86"/>
        <v>2196.27</v>
      </c>
      <c r="J176" s="112">
        <f t="shared" si="101"/>
        <v>0</v>
      </c>
      <c r="K176" s="112">
        <f t="shared" si="104"/>
        <v>0</v>
      </c>
      <c r="L176" s="48"/>
      <c r="M176" s="48"/>
      <c r="N176" s="48"/>
      <c r="O176" s="48"/>
      <c r="P176" s="89">
        <f t="shared" si="102"/>
        <v>3.8100000000000002E-2</v>
      </c>
      <c r="Q176" s="68">
        <v>22997.55</v>
      </c>
      <c r="R176" s="68">
        <f t="shared" si="103"/>
        <v>876.21</v>
      </c>
      <c r="S176" s="107">
        <v>3.8100000000000002E-2</v>
      </c>
      <c r="T176" s="100">
        <f>R176</f>
        <v>876.21</v>
      </c>
      <c r="V176" s="107">
        <v>3.8100000000000002E-2</v>
      </c>
      <c r="W176" s="100">
        <v>1691.19</v>
      </c>
    </row>
    <row r="177" spans="1:23" s="3" customFormat="1" ht="30" x14ac:dyDescent="0.25">
      <c r="A177" s="32" t="s">
        <v>239</v>
      </c>
      <c r="B177" s="33" t="s">
        <v>24</v>
      </c>
      <c r="C177" s="34" t="s">
        <v>25</v>
      </c>
      <c r="D177" s="34" t="s">
        <v>12</v>
      </c>
      <c r="E177" s="20">
        <v>0.13400000000000001</v>
      </c>
      <c r="F177" s="15">
        <v>189045.71</v>
      </c>
      <c r="G177" s="15">
        <f t="shared" si="100"/>
        <v>25332.13</v>
      </c>
      <c r="H177" s="79">
        <v>9.5500000000000002E-2</v>
      </c>
      <c r="I177" s="15">
        <f t="shared" si="86"/>
        <v>18053.87</v>
      </c>
      <c r="J177" s="112">
        <f t="shared" si="101"/>
        <v>0</v>
      </c>
      <c r="K177" s="112">
        <f t="shared" si="104"/>
        <v>0</v>
      </c>
      <c r="L177" s="48"/>
      <c r="M177" s="48"/>
      <c r="N177" s="48"/>
      <c r="O177" s="48"/>
      <c r="P177" s="89">
        <f t="shared" si="102"/>
        <v>3.85E-2</v>
      </c>
      <c r="Q177" s="68">
        <v>189045.71</v>
      </c>
      <c r="R177" s="68">
        <f t="shared" si="103"/>
        <v>7278.26</v>
      </c>
      <c r="S177" s="107">
        <v>3.85E-2</v>
      </c>
      <c r="T177" s="100">
        <f>R177</f>
        <v>7278.26</v>
      </c>
      <c r="V177" s="107">
        <v>3.85E-2</v>
      </c>
      <c r="W177" s="100">
        <v>14047.95</v>
      </c>
    </row>
    <row r="178" spans="1:23" s="3" customFormat="1" ht="30" x14ac:dyDescent="0.25">
      <c r="A178" s="32" t="s">
        <v>240</v>
      </c>
      <c r="B178" s="33" t="s">
        <v>27</v>
      </c>
      <c r="C178" s="34" t="s">
        <v>28</v>
      </c>
      <c r="D178" s="34" t="s">
        <v>29</v>
      </c>
      <c r="E178" s="24">
        <v>14.49</v>
      </c>
      <c r="F178" s="15">
        <v>7726.29</v>
      </c>
      <c r="G178" s="15">
        <f t="shared" si="100"/>
        <v>111953.94</v>
      </c>
      <c r="H178" s="79">
        <v>12.032999999999999</v>
      </c>
      <c r="I178" s="15">
        <f t="shared" si="86"/>
        <v>92970.45</v>
      </c>
      <c r="J178" s="112">
        <f t="shared" si="101"/>
        <v>0</v>
      </c>
      <c r="K178" s="112">
        <f t="shared" si="104"/>
        <v>0</v>
      </c>
      <c r="L178" s="48"/>
      <c r="M178" s="48"/>
      <c r="N178" s="48"/>
      <c r="O178" s="48"/>
      <c r="P178" s="89">
        <f t="shared" si="102"/>
        <v>2.4569999999999999</v>
      </c>
      <c r="Q178" s="68">
        <v>7726.29</v>
      </c>
      <c r="R178" s="68">
        <f t="shared" si="103"/>
        <v>18983.490000000002</v>
      </c>
      <c r="S178" s="107">
        <v>2.4569999999999999</v>
      </c>
      <c r="T178" s="100">
        <f>R178</f>
        <v>18983.490000000002</v>
      </c>
      <c r="V178" s="107">
        <v>2.4569999999999999</v>
      </c>
      <c r="W178" s="100">
        <v>36640.5</v>
      </c>
    </row>
    <row r="179" spans="1:23" s="3" customFormat="1" ht="60" x14ac:dyDescent="0.25">
      <c r="A179" s="32" t="s">
        <v>241</v>
      </c>
      <c r="B179" s="33" t="s">
        <v>134</v>
      </c>
      <c r="C179" s="34" t="s">
        <v>135</v>
      </c>
      <c r="D179" s="34" t="s">
        <v>75</v>
      </c>
      <c r="E179" s="23">
        <v>1</v>
      </c>
      <c r="F179" s="15">
        <v>257393.25</v>
      </c>
      <c r="G179" s="15">
        <f t="shared" si="100"/>
        <v>257393.25</v>
      </c>
      <c r="H179" s="79">
        <v>1</v>
      </c>
      <c r="I179" s="15">
        <f t="shared" si="86"/>
        <v>257393.25</v>
      </c>
      <c r="J179" s="112">
        <f t="shared" si="101"/>
        <v>0</v>
      </c>
      <c r="K179" s="112">
        <f t="shared" si="104"/>
        <v>0</v>
      </c>
      <c r="L179" s="48"/>
      <c r="M179" s="48"/>
      <c r="N179" s="48"/>
      <c r="O179" s="48"/>
      <c r="P179" s="89">
        <f t="shared" si="102"/>
        <v>0</v>
      </c>
      <c r="Q179" s="68">
        <v>257393.25</v>
      </c>
      <c r="R179" s="68">
        <f t="shared" si="103"/>
        <v>0</v>
      </c>
      <c r="S179" s="102"/>
      <c r="T179" s="99"/>
      <c r="V179" s="102"/>
      <c r="W179" s="99"/>
    </row>
    <row r="180" spans="1:23" s="3" customFormat="1" ht="30" x14ac:dyDescent="0.25">
      <c r="A180" s="32" t="s">
        <v>242</v>
      </c>
      <c r="B180" s="33" t="s">
        <v>137</v>
      </c>
      <c r="C180" s="34" t="s">
        <v>243</v>
      </c>
      <c r="D180" s="34" t="s">
        <v>139</v>
      </c>
      <c r="E180" s="23">
        <v>1</v>
      </c>
      <c r="F180" s="15">
        <v>2073752.67</v>
      </c>
      <c r="G180" s="15">
        <f t="shared" si="100"/>
        <v>2073752.67</v>
      </c>
      <c r="H180" s="79">
        <v>1</v>
      </c>
      <c r="I180" s="15">
        <f t="shared" si="86"/>
        <v>2073752.67</v>
      </c>
      <c r="J180" s="112">
        <f t="shared" si="101"/>
        <v>0</v>
      </c>
      <c r="K180" s="112">
        <f t="shared" si="104"/>
        <v>0</v>
      </c>
      <c r="L180" s="48"/>
      <c r="M180" s="48"/>
      <c r="N180" s="48"/>
      <c r="O180" s="48"/>
      <c r="P180" s="89">
        <f t="shared" si="102"/>
        <v>0</v>
      </c>
      <c r="Q180" s="68">
        <v>2073752.67</v>
      </c>
      <c r="R180" s="68">
        <f t="shared" si="103"/>
        <v>0</v>
      </c>
      <c r="S180" s="102"/>
      <c r="T180" s="99"/>
      <c r="V180" s="231"/>
      <c r="W180" s="234"/>
    </row>
    <row r="181" spans="1:23" s="3" customFormat="1" ht="30" x14ac:dyDescent="0.25">
      <c r="A181" s="32" t="s">
        <v>244</v>
      </c>
      <c r="B181" s="33" t="s">
        <v>141</v>
      </c>
      <c r="C181" s="34" t="s">
        <v>243</v>
      </c>
      <c r="D181" s="34" t="s">
        <v>139</v>
      </c>
      <c r="E181" s="23">
        <v>1</v>
      </c>
      <c r="F181" s="15">
        <v>4471529.21</v>
      </c>
      <c r="G181" s="15">
        <f t="shared" si="100"/>
        <v>4471529.21</v>
      </c>
      <c r="H181" s="79">
        <v>1</v>
      </c>
      <c r="I181" s="15">
        <f t="shared" si="86"/>
        <v>4471529.21</v>
      </c>
      <c r="J181" s="112">
        <f t="shared" si="101"/>
        <v>0</v>
      </c>
      <c r="K181" s="112">
        <f t="shared" si="104"/>
        <v>0</v>
      </c>
      <c r="L181" s="48"/>
      <c r="M181" s="48"/>
      <c r="N181" s="48"/>
      <c r="O181" s="48"/>
      <c r="P181" s="89">
        <f t="shared" si="102"/>
        <v>0</v>
      </c>
      <c r="Q181" s="68">
        <v>4471529.21</v>
      </c>
      <c r="R181" s="68">
        <f t="shared" si="103"/>
        <v>0</v>
      </c>
      <c r="S181" s="102"/>
      <c r="T181" s="99"/>
      <c r="V181" s="231"/>
      <c r="W181" s="234"/>
    </row>
    <row r="182" spans="1:23" s="3" customFormat="1" ht="60" x14ac:dyDescent="0.25">
      <c r="A182" s="32" t="s">
        <v>245</v>
      </c>
      <c r="B182" s="33" t="s">
        <v>144</v>
      </c>
      <c r="C182" s="34" t="s">
        <v>145</v>
      </c>
      <c r="D182" s="34" t="s">
        <v>33</v>
      </c>
      <c r="E182" s="23">
        <v>1</v>
      </c>
      <c r="F182" s="15">
        <v>46162.87</v>
      </c>
      <c r="G182" s="15">
        <f t="shared" si="100"/>
        <v>46162.87</v>
      </c>
      <c r="H182" s="79">
        <v>1</v>
      </c>
      <c r="I182" s="15">
        <f t="shared" si="86"/>
        <v>46162.87</v>
      </c>
      <c r="J182" s="112">
        <f t="shared" si="101"/>
        <v>0</v>
      </c>
      <c r="K182" s="112">
        <f t="shared" si="104"/>
        <v>0</v>
      </c>
      <c r="L182" s="48"/>
      <c r="M182" s="48"/>
      <c r="N182" s="48"/>
      <c r="O182" s="48"/>
      <c r="P182" s="89">
        <f t="shared" si="102"/>
        <v>0</v>
      </c>
      <c r="Q182" s="68">
        <v>46162.87</v>
      </c>
      <c r="R182" s="68">
        <f t="shared" si="103"/>
        <v>0</v>
      </c>
      <c r="S182" s="102"/>
      <c r="T182" s="99"/>
      <c r="V182" s="102"/>
      <c r="W182" s="99"/>
    </row>
    <row r="183" spans="1:23" s="3" customFormat="1" ht="30" x14ac:dyDescent="0.25">
      <c r="A183" s="32" t="s">
        <v>246</v>
      </c>
      <c r="B183" s="33" t="s">
        <v>147</v>
      </c>
      <c r="C183" s="34" t="s">
        <v>243</v>
      </c>
      <c r="D183" s="34" t="s">
        <v>33</v>
      </c>
      <c r="E183" s="23">
        <v>2</v>
      </c>
      <c r="F183" s="15">
        <v>54541.01</v>
      </c>
      <c r="G183" s="15">
        <f t="shared" si="100"/>
        <v>109082.02</v>
      </c>
      <c r="H183" s="79">
        <v>2</v>
      </c>
      <c r="I183" s="15">
        <f t="shared" si="86"/>
        <v>109082.02</v>
      </c>
      <c r="J183" s="112">
        <f t="shared" si="101"/>
        <v>0</v>
      </c>
      <c r="K183" s="112">
        <f t="shared" si="104"/>
        <v>0</v>
      </c>
      <c r="L183" s="48"/>
      <c r="M183" s="48"/>
      <c r="N183" s="48"/>
      <c r="O183" s="48"/>
      <c r="P183" s="89">
        <f t="shared" si="102"/>
        <v>0</v>
      </c>
      <c r="Q183" s="68">
        <v>54541.01</v>
      </c>
      <c r="R183" s="68">
        <f t="shared" si="103"/>
        <v>0</v>
      </c>
      <c r="S183" s="102"/>
      <c r="T183" s="99"/>
      <c r="V183" s="231"/>
      <c r="W183" s="234"/>
    </row>
    <row r="184" spans="1:23" s="3" customFormat="1" ht="45" x14ac:dyDescent="0.25">
      <c r="A184" s="32" t="s">
        <v>247</v>
      </c>
      <c r="B184" s="33" t="s">
        <v>150</v>
      </c>
      <c r="C184" s="34" t="s">
        <v>243</v>
      </c>
      <c r="D184" s="34" t="s">
        <v>33</v>
      </c>
      <c r="E184" s="23">
        <v>1</v>
      </c>
      <c r="F184" s="15">
        <v>194945.69</v>
      </c>
      <c r="G184" s="15">
        <f t="shared" si="100"/>
        <v>194945.69</v>
      </c>
      <c r="H184" s="79">
        <v>1</v>
      </c>
      <c r="I184" s="15">
        <f t="shared" si="86"/>
        <v>194945.69</v>
      </c>
      <c r="J184" s="112">
        <f t="shared" si="101"/>
        <v>0</v>
      </c>
      <c r="K184" s="112">
        <f t="shared" si="104"/>
        <v>0</v>
      </c>
      <c r="L184" s="48"/>
      <c r="M184" s="48"/>
      <c r="N184" s="48"/>
      <c r="O184" s="48"/>
      <c r="P184" s="89">
        <f t="shared" si="102"/>
        <v>0</v>
      </c>
      <c r="Q184" s="68">
        <v>194945.69</v>
      </c>
      <c r="R184" s="68">
        <f t="shared" si="103"/>
        <v>0</v>
      </c>
      <c r="S184" s="102"/>
      <c r="T184" s="99"/>
      <c r="V184" s="231"/>
      <c r="W184" s="234"/>
    </row>
    <row r="185" spans="1:23" s="3" customFormat="1" ht="30" x14ac:dyDescent="0.25">
      <c r="A185" s="32" t="s">
        <v>248</v>
      </c>
      <c r="B185" s="33" t="s">
        <v>153</v>
      </c>
      <c r="C185" s="34" t="s">
        <v>243</v>
      </c>
      <c r="D185" s="34" t="s">
        <v>33</v>
      </c>
      <c r="E185" s="23">
        <v>1</v>
      </c>
      <c r="F185" s="15">
        <v>5195.1899999999996</v>
      </c>
      <c r="G185" s="15">
        <f t="shared" si="100"/>
        <v>5195.1899999999996</v>
      </c>
      <c r="H185" s="79">
        <v>1</v>
      </c>
      <c r="I185" s="15">
        <f t="shared" si="86"/>
        <v>5195.1899999999996</v>
      </c>
      <c r="J185" s="112">
        <f t="shared" si="101"/>
        <v>0</v>
      </c>
      <c r="K185" s="112">
        <f t="shared" si="104"/>
        <v>0</v>
      </c>
      <c r="L185" s="48"/>
      <c r="M185" s="48"/>
      <c r="N185" s="48"/>
      <c r="O185" s="48"/>
      <c r="P185" s="89">
        <f t="shared" si="102"/>
        <v>0</v>
      </c>
      <c r="Q185" s="68">
        <v>5195.1899999999996</v>
      </c>
      <c r="R185" s="68">
        <f t="shared" si="103"/>
        <v>0</v>
      </c>
      <c r="S185" s="102"/>
      <c r="T185" s="99"/>
      <c r="V185" s="231"/>
      <c r="W185" s="234"/>
    </row>
    <row r="186" spans="1:23" s="3" customFormat="1" ht="45" x14ac:dyDescent="0.25">
      <c r="A186" s="32" t="s">
        <v>249</v>
      </c>
      <c r="B186" s="33" t="s">
        <v>101</v>
      </c>
      <c r="C186" s="34" t="s">
        <v>102</v>
      </c>
      <c r="D186" s="34" t="s">
        <v>103</v>
      </c>
      <c r="E186" s="24">
        <v>0.06</v>
      </c>
      <c r="F186" s="15">
        <v>268960.33</v>
      </c>
      <c r="G186" s="15">
        <f t="shared" si="100"/>
        <v>16137.62</v>
      </c>
      <c r="H186" s="79"/>
      <c r="I186" s="15">
        <f t="shared" si="86"/>
        <v>0</v>
      </c>
      <c r="J186" s="112">
        <f t="shared" si="101"/>
        <v>0</v>
      </c>
      <c r="K186" s="112">
        <f t="shared" si="104"/>
        <v>0</v>
      </c>
      <c r="L186" s="48"/>
      <c r="M186" s="48"/>
      <c r="N186" s="48"/>
      <c r="O186" s="48"/>
      <c r="P186" s="89">
        <f t="shared" si="102"/>
        <v>0.06</v>
      </c>
      <c r="Q186" s="68">
        <v>268960.33</v>
      </c>
      <c r="R186" s="68">
        <f t="shared" si="103"/>
        <v>16137.62</v>
      </c>
      <c r="S186" s="107">
        <v>0.06</v>
      </c>
      <c r="T186" s="100">
        <f>R186</f>
        <v>16137.62</v>
      </c>
      <c r="V186" s="107">
        <v>0.06</v>
      </c>
      <c r="W186" s="100">
        <v>31147.62</v>
      </c>
    </row>
    <row r="187" spans="1:23" s="3" customFormat="1" ht="30" x14ac:dyDescent="0.25">
      <c r="A187" s="32" t="s">
        <v>250</v>
      </c>
      <c r="B187" s="33" t="s">
        <v>105</v>
      </c>
      <c r="C187" s="34" t="s">
        <v>106</v>
      </c>
      <c r="D187" s="34" t="s">
        <v>40</v>
      </c>
      <c r="E187" s="24">
        <v>0.36</v>
      </c>
      <c r="F187" s="15">
        <v>463535.61</v>
      </c>
      <c r="G187" s="15">
        <f t="shared" si="100"/>
        <v>166872.82</v>
      </c>
      <c r="H187" s="79"/>
      <c r="I187" s="15">
        <f t="shared" si="86"/>
        <v>0</v>
      </c>
      <c r="J187" s="112">
        <f t="shared" si="101"/>
        <v>0</v>
      </c>
      <c r="K187" s="112">
        <f t="shared" si="104"/>
        <v>0</v>
      </c>
      <c r="L187" s="48"/>
      <c r="M187" s="48"/>
      <c r="N187" s="48"/>
      <c r="O187" s="48"/>
      <c r="P187" s="89">
        <f t="shared" si="102"/>
        <v>0.36</v>
      </c>
      <c r="Q187" s="68">
        <v>463535.61</v>
      </c>
      <c r="R187" s="68">
        <f t="shared" si="103"/>
        <v>166872.82</v>
      </c>
      <c r="S187" s="107">
        <v>0.36</v>
      </c>
      <c r="T187" s="100">
        <f>R187</f>
        <v>166872.82</v>
      </c>
      <c r="V187" s="237">
        <v>0.36</v>
      </c>
      <c r="W187" s="232">
        <v>0</v>
      </c>
    </row>
    <row r="188" spans="1:23" s="3" customFormat="1" ht="30" x14ac:dyDescent="0.25">
      <c r="A188" s="32" t="s">
        <v>251</v>
      </c>
      <c r="B188" s="33" t="s">
        <v>38</v>
      </c>
      <c r="C188" s="34" t="s">
        <v>106</v>
      </c>
      <c r="D188" s="34" t="s">
        <v>40</v>
      </c>
      <c r="E188" s="20">
        <v>2.9000000000000001E-2</v>
      </c>
      <c r="F188" s="15">
        <v>343465.17</v>
      </c>
      <c r="G188" s="15">
        <f t="shared" si="100"/>
        <v>9960.49</v>
      </c>
      <c r="H188" s="79"/>
      <c r="I188" s="15">
        <f t="shared" si="86"/>
        <v>0</v>
      </c>
      <c r="J188" s="112">
        <f t="shared" si="101"/>
        <v>0</v>
      </c>
      <c r="K188" s="112">
        <f t="shared" si="104"/>
        <v>0</v>
      </c>
      <c r="L188" s="48"/>
      <c r="M188" s="48"/>
      <c r="N188" s="48"/>
      <c r="O188" s="48"/>
      <c r="P188" s="89">
        <f t="shared" si="102"/>
        <v>2.9000000000000001E-2</v>
      </c>
      <c r="Q188" s="68">
        <v>343465.17</v>
      </c>
      <c r="R188" s="68">
        <f t="shared" si="103"/>
        <v>9960.49</v>
      </c>
      <c r="S188" s="107">
        <v>2.9000000000000001E-2</v>
      </c>
      <c r="T188" s="100">
        <f>R188</f>
        <v>9960.49</v>
      </c>
      <c r="V188" s="237">
        <v>2.9000000000000001E-2</v>
      </c>
      <c r="W188" s="232">
        <v>0</v>
      </c>
    </row>
    <row r="189" spans="1:23" s="3" customFormat="1" ht="45" x14ac:dyDescent="0.25">
      <c r="A189" s="32" t="s">
        <v>252</v>
      </c>
      <c r="B189" s="33" t="s">
        <v>158</v>
      </c>
      <c r="C189" s="34" t="s">
        <v>159</v>
      </c>
      <c r="D189" s="34" t="s">
        <v>55</v>
      </c>
      <c r="E189" s="19">
        <v>1.3299999999999999E-2</v>
      </c>
      <c r="F189" s="15">
        <v>3239779.31</v>
      </c>
      <c r="G189" s="15">
        <f t="shared" si="100"/>
        <v>43089.06</v>
      </c>
      <c r="H189" s="79">
        <v>1.2500000000000001E-2</v>
      </c>
      <c r="I189" s="15">
        <f t="shared" si="86"/>
        <v>40497.24</v>
      </c>
      <c r="J189" s="112">
        <f t="shared" si="101"/>
        <v>0</v>
      </c>
      <c r="K189" s="112">
        <f t="shared" si="104"/>
        <v>0</v>
      </c>
      <c r="L189" s="48"/>
      <c r="M189" s="48"/>
      <c r="N189" s="48"/>
      <c r="O189" s="48"/>
      <c r="P189" s="89">
        <f t="shared" si="102"/>
        <v>8.0000000000000004E-4</v>
      </c>
      <c r="Q189" s="68">
        <v>3240083</v>
      </c>
      <c r="R189" s="68">
        <f t="shared" si="103"/>
        <v>2592.0700000000002</v>
      </c>
      <c r="S189" s="107">
        <v>8.0000000000000004E-4</v>
      </c>
      <c r="T189" s="100">
        <f>R189</f>
        <v>2592.0700000000002</v>
      </c>
      <c r="V189" s="107">
        <v>8.0000000000000004E-4</v>
      </c>
      <c r="W189" s="100">
        <v>5002.54</v>
      </c>
    </row>
    <row r="190" spans="1:23" s="3" customFormat="1" ht="15" customHeight="1" x14ac:dyDescent="0.25">
      <c r="A190" s="16" t="s">
        <v>56</v>
      </c>
      <c r="B190" s="44"/>
      <c r="C190" s="17"/>
      <c r="D190" s="17"/>
      <c r="E190" s="17"/>
      <c r="F190" s="18"/>
      <c r="G190" s="18"/>
      <c r="H190" s="81"/>
      <c r="I190" s="81"/>
      <c r="J190" s="81"/>
      <c r="K190" s="81"/>
      <c r="L190" s="58"/>
      <c r="M190" s="58"/>
      <c r="N190" s="58"/>
      <c r="O190" s="58"/>
      <c r="P190" s="81"/>
      <c r="Q190" s="69"/>
      <c r="R190" s="81"/>
      <c r="S190" s="101"/>
      <c r="T190" s="99"/>
      <c r="V190" s="101"/>
      <c r="W190" s="99"/>
    </row>
    <row r="191" spans="1:23" s="3" customFormat="1" ht="75" x14ac:dyDescent="0.25">
      <c r="A191" s="32" t="s">
        <v>253</v>
      </c>
      <c r="B191" s="33" t="s">
        <v>58</v>
      </c>
      <c r="C191" s="37" t="s">
        <v>59</v>
      </c>
      <c r="D191" s="34" t="s">
        <v>60</v>
      </c>
      <c r="E191" s="47">
        <v>49.6</v>
      </c>
      <c r="F191" s="15">
        <v>64.069999999999993</v>
      </c>
      <c r="G191" s="15">
        <f>E191*F191</f>
        <v>3177.87</v>
      </c>
      <c r="H191" s="79">
        <v>35.89</v>
      </c>
      <c r="I191" s="15">
        <f t="shared" si="86"/>
        <v>2299.4699999999998</v>
      </c>
      <c r="J191" s="112">
        <f t="shared" si="101"/>
        <v>0</v>
      </c>
      <c r="K191" s="112">
        <f t="shared" si="104"/>
        <v>0</v>
      </c>
      <c r="L191" s="48"/>
      <c r="M191" s="48"/>
      <c r="N191" s="48"/>
      <c r="O191" s="48"/>
      <c r="P191" s="89">
        <f t="shared" ref="P191:P194" si="105">E191-H191-L191-M191-N191-O191</f>
        <v>13.71</v>
      </c>
      <c r="Q191" s="68">
        <v>64.069999999999993</v>
      </c>
      <c r="R191" s="68">
        <f>P191*Q191</f>
        <v>878.4</v>
      </c>
      <c r="S191" s="102">
        <v>13.71</v>
      </c>
      <c r="T191" s="100">
        <f>R191</f>
        <v>878.4</v>
      </c>
      <c r="V191" s="102">
        <v>13.71</v>
      </c>
      <c r="W191" s="100">
        <v>1695.38</v>
      </c>
    </row>
    <row r="192" spans="1:23" s="3" customFormat="1" ht="75" x14ac:dyDescent="0.25">
      <c r="A192" s="32" t="s">
        <v>254</v>
      </c>
      <c r="B192" s="33" t="s">
        <v>110</v>
      </c>
      <c r="C192" s="34" t="s">
        <v>63</v>
      </c>
      <c r="D192" s="34" t="s">
        <v>60</v>
      </c>
      <c r="E192" s="47">
        <v>9.9</v>
      </c>
      <c r="F192" s="15">
        <v>163.89</v>
      </c>
      <c r="G192" s="15">
        <f>E192*F192</f>
        <v>1622.51</v>
      </c>
      <c r="H192" s="79">
        <v>8.85</v>
      </c>
      <c r="I192" s="15">
        <f t="shared" si="86"/>
        <v>1450.43</v>
      </c>
      <c r="J192" s="112">
        <f t="shared" si="101"/>
        <v>0</v>
      </c>
      <c r="K192" s="112">
        <f t="shared" si="104"/>
        <v>0</v>
      </c>
      <c r="L192" s="48"/>
      <c r="M192" s="48"/>
      <c r="N192" s="48"/>
      <c r="O192" s="48"/>
      <c r="P192" s="89">
        <f t="shared" si="105"/>
        <v>1.05</v>
      </c>
      <c r="Q192" s="68">
        <v>163.89</v>
      </c>
      <c r="R192" s="68">
        <f>P192*Q192</f>
        <v>172.08</v>
      </c>
      <c r="S192" s="102">
        <v>1.05</v>
      </c>
      <c r="T192" s="100">
        <f>R192</f>
        <v>172.08</v>
      </c>
      <c r="V192" s="102">
        <v>1.05</v>
      </c>
      <c r="W192" s="100">
        <v>332.15</v>
      </c>
    </row>
    <row r="193" spans="1:23" s="3" customFormat="1" ht="60" x14ac:dyDescent="0.25">
      <c r="A193" s="32" t="s">
        <v>255</v>
      </c>
      <c r="B193" s="33" t="s">
        <v>124</v>
      </c>
      <c r="C193" s="34" t="s">
        <v>66</v>
      </c>
      <c r="D193" s="34" t="s">
        <v>60</v>
      </c>
      <c r="E193" s="23">
        <v>5</v>
      </c>
      <c r="F193" s="15">
        <v>212.53</v>
      </c>
      <c r="G193" s="15">
        <f>E193*F193</f>
        <v>1062.6500000000001</v>
      </c>
      <c r="H193" s="79">
        <v>4.16</v>
      </c>
      <c r="I193" s="15">
        <f t="shared" si="86"/>
        <v>884.12</v>
      </c>
      <c r="J193" s="112">
        <f t="shared" si="101"/>
        <v>0</v>
      </c>
      <c r="K193" s="112">
        <f t="shared" si="104"/>
        <v>0</v>
      </c>
      <c r="L193" s="48"/>
      <c r="M193" s="48"/>
      <c r="N193" s="48"/>
      <c r="O193" s="48"/>
      <c r="P193" s="89">
        <f t="shared" si="105"/>
        <v>0.84</v>
      </c>
      <c r="Q193" s="68">
        <v>212.53</v>
      </c>
      <c r="R193" s="68">
        <f>P193*Q193</f>
        <v>178.53</v>
      </c>
      <c r="S193" s="102">
        <v>0.84</v>
      </c>
      <c r="T193" s="100">
        <f>R193</f>
        <v>178.53</v>
      </c>
      <c r="V193" s="102">
        <v>0.84</v>
      </c>
      <c r="W193" s="100">
        <v>344.58</v>
      </c>
    </row>
    <row r="194" spans="1:23" s="3" customFormat="1" ht="60" x14ac:dyDescent="0.25">
      <c r="A194" s="32" t="s">
        <v>256</v>
      </c>
      <c r="B194" s="33" t="s">
        <v>68</v>
      </c>
      <c r="C194" s="34" t="s">
        <v>69</v>
      </c>
      <c r="D194" s="34" t="s">
        <v>60</v>
      </c>
      <c r="E194" s="47">
        <v>64.5</v>
      </c>
      <c r="F194" s="15">
        <v>77.849999999999994</v>
      </c>
      <c r="G194" s="15">
        <f>E194*F194</f>
        <v>5021.33</v>
      </c>
      <c r="H194" s="79">
        <v>48.902999999999999</v>
      </c>
      <c r="I194" s="15">
        <f t="shared" si="86"/>
        <v>3807.1</v>
      </c>
      <c r="J194" s="112">
        <f t="shared" si="101"/>
        <v>0</v>
      </c>
      <c r="K194" s="112">
        <f t="shared" si="104"/>
        <v>0</v>
      </c>
      <c r="L194" s="48"/>
      <c r="M194" s="48"/>
      <c r="N194" s="48"/>
      <c r="O194" s="48"/>
      <c r="P194" s="89">
        <f t="shared" si="105"/>
        <v>15.597</v>
      </c>
      <c r="Q194" s="68">
        <v>77.849999999999994</v>
      </c>
      <c r="R194" s="68">
        <f>P194*Q194</f>
        <v>1214.23</v>
      </c>
      <c r="S194" s="102">
        <v>15.597</v>
      </c>
      <c r="T194" s="100">
        <f>R194</f>
        <v>1214.23</v>
      </c>
      <c r="V194" s="102">
        <v>15.597</v>
      </c>
      <c r="W194" s="100">
        <v>2343.61</v>
      </c>
    </row>
    <row r="195" spans="1:23" s="3" customFormat="1" ht="18" customHeight="1" x14ac:dyDescent="0.25">
      <c r="A195" s="26"/>
      <c r="B195" s="45" t="s">
        <v>257</v>
      </c>
      <c r="C195" s="26"/>
      <c r="D195" s="26"/>
      <c r="E195" s="26"/>
      <c r="F195" s="27"/>
      <c r="G195" s="28">
        <f>SUM(G174:G194)</f>
        <v>7608233.6200000001</v>
      </c>
      <c r="H195" s="28"/>
      <c r="I195" s="28">
        <f t="shared" ref="I195" si="106">SUM(I174:I194)</f>
        <v>7381138.7999999998</v>
      </c>
      <c r="J195" s="28"/>
      <c r="K195" s="28">
        <f t="shared" ref="K195" si="107">SUM(K174:K194)</f>
        <v>0</v>
      </c>
      <c r="L195" s="59"/>
      <c r="M195" s="59"/>
      <c r="N195" s="59"/>
      <c r="O195" s="59"/>
      <c r="P195" s="28"/>
      <c r="Q195" s="71"/>
      <c r="R195" s="28">
        <f t="shared" ref="R195" si="108">SUM(R174:R194)</f>
        <v>227095.08</v>
      </c>
      <c r="S195" s="103"/>
      <c r="T195" s="99"/>
      <c r="V195" s="103"/>
      <c r="W195" s="99"/>
    </row>
    <row r="196" spans="1:23" s="3" customFormat="1" ht="19.5" customHeight="1" x14ac:dyDescent="0.25">
      <c r="A196" s="51"/>
      <c r="B196" s="52" t="s">
        <v>258</v>
      </c>
      <c r="C196" s="51"/>
      <c r="D196" s="51"/>
      <c r="E196" s="51"/>
      <c r="F196" s="53"/>
      <c r="G196" s="54">
        <f>G195+G172+G149+G126+G112+G99+G76+G62+G49+G43+G37+G31</f>
        <v>60078857.140000001</v>
      </c>
      <c r="H196" s="54"/>
      <c r="I196" s="54">
        <f t="shared" ref="I196" si="109">I195+I172+I149+I126+I112+I99+I76+I62+I49+I43+I37+I31</f>
        <v>39145610.710000001</v>
      </c>
      <c r="J196" s="54"/>
      <c r="K196" s="54">
        <f t="shared" ref="K196:O196" si="110">K195+K172+K149+K126+K112+K99+K76+K62+K49+K43+K37+K31</f>
        <v>16371714.359999999</v>
      </c>
      <c r="L196" s="54">
        <f t="shared" si="110"/>
        <v>0</v>
      </c>
      <c r="M196" s="54">
        <f t="shared" si="110"/>
        <v>0</v>
      </c>
      <c r="N196" s="54">
        <f t="shared" si="110"/>
        <v>0</v>
      </c>
      <c r="O196" s="54">
        <f t="shared" si="110"/>
        <v>0</v>
      </c>
      <c r="P196" s="54"/>
      <c r="Q196" s="54">
        <f t="shared" ref="Q196:R196" si="111">Q195+Q172+Q149+Q126+Q112+Q99+Q76+Q62+Q49+Q43+Q37+Q31</f>
        <v>0</v>
      </c>
      <c r="R196" s="54">
        <f t="shared" si="111"/>
        <v>20933039.670000002</v>
      </c>
      <c r="S196" s="105"/>
      <c r="T196" s="74">
        <f>SUM(T11:T194)</f>
        <v>4561299.63</v>
      </c>
      <c r="V196" s="105"/>
      <c r="W196" s="74">
        <v>3084756.51</v>
      </c>
    </row>
    <row r="197" spans="1:23" ht="11.25" customHeight="1" x14ac:dyDescent="0.2">
      <c r="I197" s="201"/>
    </row>
    <row r="198" spans="1:23" ht="13.5" customHeight="1" x14ac:dyDescent="0.2">
      <c r="F198" s="76" t="s">
        <v>266</v>
      </c>
      <c r="G198" s="77">
        <v>60086437.659999996</v>
      </c>
      <c r="I198" s="77">
        <f>Гранд_накопит_Шеллрокк!I199+Гранд_накопит_Шеллрокк!K199+Гранд_накопит_Шеллрокк!M199+Гранд_накопит_Шеллрокк!O199</f>
        <v>39153216.170000002</v>
      </c>
      <c r="K198" s="116">
        <f>Гранд_накопит_Шеллрокк!Q199</f>
        <v>16374020.619999999</v>
      </c>
      <c r="T198" s="243">
        <f>Гранд_накопит_Шеллрокк!S199</f>
        <v>4559202.6100000003</v>
      </c>
      <c r="W198" s="243">
        <v>3080694.79</v>
      </c>
    </row>
    <row r="200" spans="1:23" ht="11.25" customHeight="1" x14ac:dyDescent="0.2">
      <c r="G200" s="11">
        <f>G196-G198</f>
        <v>-7580.52</v>
      </c>
      <c r="I200" s="11">
        <f>I196-I198</f>
        <v>-7605.46</v>
      </c>
      <c r="K200" s="242">
        <f>K196-K198</f>
        <v>-2306.3000000000002</v>
      </c>
      <c r="T200" s="244">
        <f>T196-T198</f>
        <v>2097.02</v>
      </c>
      <c r="W200" s="10">
        <v>4061.7199999997301</v>
      </c>
    </row>
    <row r="203" spans="1:23" ht="11.25" customHeight="1" x14ac:dyDescent="0.2">
      <c r="I203" s="201"/>
    </row>
  </sheetData>
  <autoFilter ref="A10:AV198" xr:uid="{00000000-0001-0000-0000-000000000000}"/>
  <mergeCells count="3">
    <mergeCell ref="A7:G7"/>
    <mergeCell ref="S8:T8"/>
    <mergeCell ref="V8:W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D1EB-C721-4089-A06C-2DD449B366DD}">
  <sheetPr>
    <tabColor rgb="FFFF0000"/>
    <pageSetUpPr fitToPage="1"/>
  </sheetPr>
  <dimension ref="A1:V203"/>
  <sheetViews>
    <sheetView tabSelected="1" topLeftCell="A7" zoomScale="70" zoomScaleNormal="70" workbookViewId="0">
      <pane ySplit="4" topLeftCell="A11" activePane="bottomLeft" state="frozen"/>
      <selection activeCell="A7" sqref="A7"/>
      <selection pane="bottomLeft" activeCell="T26" sqref="T26"/>
    </sheetView>
  </sheetViews>
  <sheetFormatPr defaultColWidth="9.140625" defaultRowHeight="11.25" customHeight="1" outlineLevelCol="1" x14ac:dyDescent="0.2"/>
  <cols>
    <col min="1" max="1" width="7" style="10" customWidth="1"/>
    <col min="2" max="2" width="42.28515625" style="46" customWidth="1"/>
    <col min="3" max="3" width="36.5703125" style="10" customWidth="1"/>
    <col min="4" max="4" width="9.5703125" style="10" customWidth="1"/>
    <col min="5" max="5" width="11.140625" style="10" customWidth="1"/>
    <col min="6" max="6" width="23.5703125" style="11" customWidth="1"/>
    <col min="7" max="7" width="22.28515625" style="11" customWidth="1"/>
    <col min="8" max="8" width="23.5703125" style="87" customWidth="1"/>
    <col min="9" max="9" width="24.140625" style="11" customWidth="1"/>
    <col min="10" max="10" width="2.28515625" style="301" customWidth="1"/>
    <col min="11" max="12" width="23.5703125" style="116" customWidth="1"/>
    <col min="13" max="16" width="9.7109375" style="62" hidden="1" customWidth="1" outlineLevel="1"/>
    <col min="17" max="17" width="23.5703125" style="93" customWidth="1" collapsed="1"/>
    <col min="18" max="18" width="23.5703125" style="75" customWidth="1"/>
    <col min="19" max="20" width="22.28515625" style="75" customWidth="1"/>
    <col min="21" max="21" width="17.85546875" style="10" customWidth="1"/>
    <col min="22" max="22" width="12.42578125" style="1" bestFit="1" customWidth="1"/>
    <col min="23" max="16384" width="9.140625" style="1"/>
  </cols>
  <sheetData>
    <row r="1" spans="1:21" s="3" customFormat="1" ht="15" x14ac:dyDescent="0.25">
      <c r="A1" s="10" t="s">
        <v>0</v>
      </c>
      <c r="B1" s="39"/>
      <c r="C1" s="5"/>
      <c r="D1" s="30"/>
      <c r="E1" s="5"/>
      <c r="F1" s="4"/>
      <c r="G1" s="4"/>
      <c r="H1" s="80"/>
      <c r="I1" s="4"/>
      <c r="J1" s="291"/>
      <c r="K1" s="110"/>
      <c r="L1" s="110"/>
      <c r="M1" s="55"/>
      <c r="N1" s="55"/>
      <c r="O1" s="55"/>
      <c r="P1" s="55"/>
      <c r="Q1" s="90"/>
      <c r="R1" s="65"/>
      <c r="S1" s="65"/>
      <c r="T1" s="65"/>
      <c r="U1" s="6"/>
    </row>
    <row r="2" spans="1:21" s="3" customFormat="1" ht="15" x14ac:dyDescent="0.25">
      <c r="A2" s="2"/>
      <c r="B2" s="40"/>
      <c r="C2" s="2"/>
      <c r="D2" s="2"/>
      <c r="E2" s="2"/>
      <c r="F2" s="4"/>
      <c r="G2" s="4"/>
      <c r="H2" s="80"/>
      <c r="I2" s="4"/>
      <c r="J2" s="291"/>
      <c r="K2" s="110"/>
      <c r="L2" s="110"/>
      <c r="M2" s="55"/>
      <c r="N2" s="55"/>
      <c r="O2" s="55"/>
      <c r="P2" s="55"/>
      <c r="Q2" s="90"/>
      <c r="R2" s="65"/>
      <c r="S2" s="65"/>
      <c r="T2" s="65"/>
      <c r="U2" s="6"/>
    </row>
    <row r="3" spans="1:21" s="3" customFormat="1" ht="15" x14ac:dyDescent="0.25">
      <c r="A3" s="7"/>
      <c r="B3" s="41"/>
      <c r="C3" s="7"/>
      <c r="D3" s="7"/>
      <c r="E3" s="7"/>
      <c r="F3" s="4"/>
      <c r="G3" s="4"/>
      <c r="H3" s="80"/>
      <c r="I3" s="4"/>
      <c r="J3" s="291"/>
      <c r="K3" s="110"/>
      <c r="L3" s="110"/>
      <c r="M3" s="55"/>
      <c r="N3" s="55"/>
      <c r="O3" s="55"/>
      <c r="P3" s="55"/>
      <c r="Q3" s="90"/>
      <c r="R3" s="65"/>
      <c r="S3" s="65"/>
      <c r="T3" s="65"/>
      <c r="U3" s="6"/>
    </row>
    <row r="4" spans="1:21" s="3" customFormat="1" ht="15" x14ac:dyDescent="0.25">
      <c r="A4" s="38"/>
      <c r="B4" s="40"/>
      <c r="C4" s="2"/>
      <c r="D4" s="2"/>
      <c r="E4" s="2"/>
      <c r="F4" s="4"/>
      <c r="G4" s="4"/>
      <c r="H4" s="80"/>
      <c r="I4" s="4"/>
      <c r="J4" s="291"/>
      <c r="K4" s="110"/>
      <c r="L4" s="110"/>
      <c r="M4" s="55"/>
      <c r="N4" s="55"/>
      <c r="O4" s="55"/>
      <c r="P4" s="55"/>
      <c r="Q4" s="90"/>
      <c r="R4" s="65"/>
      <c r="S4" s="65"/>
      <c r="T4" s="65"/>
      <c r="U4" s="6"/>
    </row>
    <row r="5" spans="1:21" s="3" customFormat="1" ht="15" customHeight="1" x14ac:dyDescent="0.25">
      <c r="A5" s="8" t="s">
        <v>1</v>
      </c>
      <c r="B5" s="42"/>
      <c r="C5" s="8"/>
      <c r="D5" s="8"/>
      <c r="E5" s="8"/>
      <c r="F5" s="4"/>
      <c r="G5" s="4"/>
      <c r="H5" s="80"/>
      <c r="I5" s="4"/>
      <c r="J5" s="291"/>
      <c r="K5" s="110"/>
      <c r="L5" s="110"/>
      <c r="M5" s="55"/>
      <c r="N5" s="55"/>
      <c r="O5" s="55"/>
      <c r="P5" s="55"/>
      <c r="Q5" s="90"/>
      <c r="R5" s="65"/>
      <c r="S5" s="65"/>
      <c r="T5" s="65"/>
      <c r="U5" s="6"/>
    </row>
    <row r="6" spans="1:21" s="3" customFormat="1" ht="15" x14ac:dyDescent="0.25">
      <c r="A6" s="31"/>
      <c r="B6" s="43"/>
      <c r="C6" s="9"/>
      <c r="D6" s="9"/>
      <c r="E6" s="9"/>
      <c r="F6" s="4"/>
      <c r="G6" s="4"/>
      <c r="H6" s="80"/>
      <c r="I6" s="4"/>
      <c r="J6" s="291"/>
      <c r="K6" s="110"/>
      <c r="L6" s="110"/>
      <c r="M6" s="55"/>
      <c r="N6" s="55"/>
      <c r="O6" s="55"/>
      <c r="P6" s="55"/>
      <c r="Q6" s="90"/>
      <c r="R6" s="65"/>
      <c r="S6" s="65"/>
      <c r="T6" s="65"/>
      <c r="U6" s="6"/>
    </row>
    <row r="7" spans="1:21" s="3" customFormat="1" ht="33" customHeight="1" x14ac:dyDescent="0.25">
      <c r="A7" s="247" t="s">
        <v>2</v>
      </c>
      <c r="B7" s="247"/>
      <c r="C7" s="247"/>
      <c r="D7" s="247"/>
      <c r="E7" s="247"/>
      <c r="F7" s="247"/>
      <c r="G7" s="247"/>
      <c r="H7" s="78"/>
      <c r="I7" s="78"/>
      <c r="J7" s="292"/>
      <c r="K7" s="111"/>
      <c r="L7" s="111"/>
      <c r="M7" s="56"/>
      <c r="N7" s="56"/>
      <c r="O7" s="56"/>
      <c r="P7" s="56"/>
      <c r="Q7" s="88"/>
      <c r="R7" s="66"/>
      <c r="S7" s="66"/>
      <c r="T7" s="66"/>
      <c r="U7" s="6"/>
    </row>
    <row r="8" spans="1:21" s="3" customFormat="1" ht="21" customHeight="1" x14ac:dyDescent="0.25">
      <c r="A8" s="97" t="s">
        <v>267</v>
      </c>
      <c r="B8" s="96"/>
      <c r="C8" s="6"/>
      <c r="D8" s="6"/>
      <c r="E8" s="6"/>
      <c r="F8" s="4"/>
      <c r="G8" s="4"/>
      <c r="H8" s="80"/>
      <c r="I8" s="4"/>
      <c r="J8" s="291"/>
      <c r="K8" s="302" t="s">
        <v>334</v>
      </c>
      <c r="L8" s="302"/>
      <c r="M8" s="55"/>
      <c r="N8" s="55"/>
      <c r="O8" s="55"/>
      <c r="P8" s="55"/>
      <c r="Q8" s="90"/>
      <c r="R8" s="65"/>
      <c r="S8" s="65"/>
      <c r="T8" s="65"/>
      <c r="U8" s="6"/>
    </row>
    <row r="9" spans="1:21" s="3" customFormat="1" ht="36" customHeight="1" x14ac:dyDescent="0.25">
      <c r="A9" s="34" t="s">
        <v>3</v>
      </c>
      <c r="B9" s="33" t="s">
        <v>4</v>
      </c>
      <c r="C9" s="34" t="s">
        <v>5</v>
      </c>
      <c r="D9" s="13" t="s">
        <v>6</v>
      </c>
      <c r="E9" s="13" t="s">
        <v>7</v>
      </c>
      <c r="F9" s="13" t="s">
        <v>259</v>
      </c>
      <c r="G9" s="13" t="s">
        <v>260</v>
      </c>
      <c r="H9" s="79" t="s">
        <v>329</v>
      </c>
      <c r="I9" s="13" t="s">
        <v>327</v>
      </c>
      <c r="J9" s="293"/>
      <c r="K9" s="112" t="s">
        <v>330</v>
      </c>
      <c r="L9" s="112" t="s">
        <v>331</v>
      </c>
      <c r="M9" s="57" t="s">
        <v>262</v>
      </c>
      <c r="N9" s="57" t="s">
        <v>263</v>
      </c>
      <c r="O9" s="57" t="s">
        <v>264</v>
      </c>
      <c r="P9" s="57" t="s">
        <v>265</v>
      </c>
      <c r="Q9" s="89" t="s">
        <v>261</v>
      </c>
      <c r="R9" s="67" t="s">
        <v>259</v>
      </c>
      <c r="S9" s="67" t="s">
        <v>260</v>
      </c>
      <c r="T9" s="122" t="s">
        <v>268</v>
      </c>
      <c r="U9" s="98" t="s">
        <v>269</v>
      </c>
    </row>
    <row r="10" spans="1:21" s="3" customFormat="1" ht="15" customHeight="1" x14ac:dyDescent="0.25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49">
        <v>6</v>
      </c>
      <c r="G10" s="49">
        <v>7</v>
      </c>
      <c r="H10" s="95">
        <v>8</v>
      </c>
      <c r="I10" s="49">
        <v>7</v>
      </c>
      <c r="J10" s="294"/>
      <c r="K10" s="113"/>
      <c r="L10" s="113"/>
      <c r="M10" s="49">
        <v>9</v>
      </c>
      <c r="N10" s="49">
        <v>10</v>
      </c>
      <c r="O10" s="49">
        <v>11</v>
      </c>
      <c r="P10" s="49">
        <v>12</v>
      </c>
      <c r="Q10" s="94">
        <v>13</v>
      </c>
      <c r="R10" s="49">
        <v>14</v>
      </c>
      <c r="S10" s="49">
        <v>15</v>
      </c>
      <c r="T10" s="102"/>
      <c r="U10" s="99"/>
    </row>
    <row r="11" spans="1:21" s="3" customFormat="1" ht="15" customHeight="1" x14ac:dyDescent="0.25">
      <c r="A11" s="239" t="s">
        <v>8</v>
      </c>
      <c r="B11" s="239"/>
      <c r="C11" s="17"/>
      <c r="D11" s="240"/>
      <c r="E11" s="240"/>
      <c r="F11" s="240"/>
      <c r="G11" s="240"/>
      <c r="H11" s="240"/>
      <c r="I11" s="240"/>
      <c r="J11" s="295"/>
      <c r="K11" s="240"/>
      <c r="L11" s="240"/>
      <c r="M11" s="58"/>
      <c r="N11" s="58"/>
      <c r="O11" s="58"/>
      <c r="P11" s="58"/>
      <c r="Q11" s="240"/>
      <c r="R11" s="69"/>
      <c r="S11" s="240"/>
      <c r="T11" s="101"/>
      <c r="U11" s="99"/>
    </row>
    <row r="12" spans="1:21" s="3" customFormat="1" ht="45" x14ac:dyDescent="0.25">
      <c r="A12" s="32" t="s">
        <v>9</v>
      </c>
      <c r="B12" s="33" t="s">
        <v>10</v>
      </c>
      <c r="C12" s="34" t="s">
        <v>11</v>
      </c>
      <c r="D12" s="34" t="s">
        <v>12</v>
      </c>
      <c r="E12" s="19">
        <v>0.17549999999999999</v>
      </c>
      <c r="F12" s="15">
        <v>133246.1</v>
      </c>
      <c r="G12" s="15">
        <f t="shared" ref="G12:G25" si="0">E12*F12</f>
        <v>23384.69</v>
      </c>
      <c r="H12" s="79">
        <v>0</v>
      </c>
      <c r="I12" s="15">
        <f>F12*H12</f>
        <v>0</v>
      </c>
      <c r="J12" s="296"/>
      <c r="K12" s="112">
        <f>E12-H12-T12</f>
        <v>0</v>
      </c>
      <c r="L12" s="112">
        <f>K12*F12</f>
        <v>0</v>
      </c>
      <c r="M12" s="48"/>
      <c r="N12" s="48"/>
      <c r="O12" s="48"/>
      <c r="P12" s="48"/>
      <c r="Q12" s="89">
        <f>E12-H12-M12-N12-O12-P12</f>
        <v>0.17549999999999999</v>
      </c>
      <c r="R12" s="68">
        <v>133246.1</v>
      </c>
      <c r="S12" s="68">
        <f t="shared" ref="S12:S25" si="1">Q12*R12</f>
        <v>23384.69</v>
      </c>
      <c r="T12" s="107">
        <f>Q12</f>
        <v>0.17549999999999999</v>
      </c>
      <c r="U12" s="100">
        <f>S12</f>
        <v>23384.69</v>
      </c>
    </row>
    <row r="13" spans="1:21" s="3" customFormat="1" ht="30" x14ac:dyDescent="0.25">
      <c r="A13" s="32" t="s">
        <v>13</v>
      </c>
      <c r="B13" s="33" t="s">
        <v>14</v>
      </c>
      <c r="C13" s="34" t="s">
        <v>15</v>
      </c>
      <c r="D13" s="34" t="s">
        <v>16</v>
      </c>
      <c r="E13" s="19">
        <v>0.69040000000000001</v>
      </c>
      <c r="F13" s="15">
        <v>331195.59999999998</v>
      </c>
      <c r="G13" s="15">
        <f t="shared" si="0"/>
        <v>228657.44</v>
      </c>
      <c r="H13" s="79">
        <v>0.23330000000000001</v>
      </c>
      <c r="I13" s="15">
        <f t="shared" ref="I13:I75" si="2">F13*H13</f>
        <v>77267.929999999993</v>
      </c>
      <c r="J13" s="296"/>
      <c r="K13" s="112">
        <f>E13-H13-T13</f>
        <v>0.12609999999999999</v>
      </c>
      <c r="L13" s="112">
        <f t="shared" ref="L13:L30" si="3">K13*F13</f>
        <v>41763.765200000002</v>
      </c>
      <c r="M13" s="48"/>
      <c r="N13" s="48"/>
      <c r="O13" s="48"/>
      <c r="P13" s="48"/>
      <c r="Q13" s="89">
        <f t="shared" ref="Q13:Q25" si="4">E13-H13-M13-N13-O13-P13</f>
        <v>0.45710000000000001</v>
      </c>
      <c r="R13" s="68">
        <v>331195.59999999998</v>
      </c>
      <c r="S13" s="68">
        <f t="shared" si="1"/>
        <v>151389.51</v>
      </c>
      <c r="T13" s="106">
        <f>Q13-0.126</f>
        <v>0.33100000000000002</v>
      </c>
      <c r="U13" s="100">
        <f>T13*F13</f>
        <v>109625.74</v>
      </c>
    </row>
    <row r="14" spans="1:21" s="3" customFormat="1" ht="60" x14ac:dyDescent="0.25">
      <c r="A14" s="32" t="s">
        <v>17</v>
      </c>
      <c r="B14" s="33" t="s">
        <v>18</v>
      </c>
      <c r="C14" s="34" t="s">
        <v>19</v>
      </c>
      <c r="D14" s="34" t="s">
        <v>12</v>
      </c>
      <c r="E14" s="19">
        <v>3.7871000000000001</v>
      </c>
      <c r="F14" s="15">
        <v>24725.95</v>
      </c>
      <c r="G14" s="15">
        <f t="shared" si="0"/>
        <v>93639.65</v>
      </c>
      <c r="H14" s="79">
        <v>1.7726</v>
      </c>
      <c r="I14" s="15">
        <f t="shared" si="2"/>
        <v>43829.22</v>
      </c>
      <c r="J14" s="296"/>
      <c r="K14" s="112">
        <f>E14-H14-T14</f>
        <v>0.96450000000000002</v>
      </c>
      <c r="L14" s="112">
        <f t="shared" si="3"/>
        <v>23848.178800000002</v>
      </c>
      <c r="M14" s="48"/>
      <c r="N14" s="48"/>
      <c r="O14" s="48"/>
      <c r="P14" s="48"/>
      <c r="Q14" s="89">
        <f t="shared" si="4"/>
        <v>2.0145</v>
      </c>
      <c r="R14" s="68">
        <v>24725.95</v>
      </c>
      <c r="S14" s="68">
        <f t="shared" si="1"/>
        <v>49810.43</v>
      </c>
      <c r="T14" s="102">
        <v>1.05</v>
      </c>
      <c r="U14" s="100">
        <f>F14*T14</f>
        <v>25962.25</v>
      </c>
    </row>
    <row r="15" spans="1:21" s="3" customFormat="1" ht="30" x14ac:dyDescent="0.25">
      <c r="A15" s="32" t="s">
        <v>20</v>
      </c>
      <c r="B15" s="33" t="s">
        <v>21</v>
      </c>
      <c r="C15" s="34" t="s">
        <v>22</v>
      </c>
      <c r="D15" s="34" t="s">
        <v>12</v>
      </c>
      <c r="E15" s="19">
        <v>1.7325999999999999</v>
      </c>
      <c r="F15" s="15">
        <v>22997.55</v>
      </c>
      <c r="G15" s="15">
        <f t="shared" si="0"/>
        <v>39845.56</v>
      </c>
      <c r="H15" s="79">
        <v>0.84379999999999999</v>
      </c>
      <c r="I15" s="15">
        <f t="shared" si="2"/>
        <v>19405.330000000002</v>
      </c>
      <c r="J15" s="296"/>
      <c r="K15" s="112">
        <f>E15-H15-T15</f>
        <v>0.45879999999999999</v>
      </c>
      <c r="L15" s="112">
        <f t="shared" si="3"/>
        <v>10551.275900000001</v>
      </c>
      <c r="M15" s="48"/>
      <c r="N15" s="48"/>
      <c r="O15" s="48"/>
      <c r="P15" s="48"/>
      <c r="Q15" s="89">
        <f t="shared" si="4"/>
        <v>0.88880000000000003</v>
      </c>
      <c r="R15" s="68">
        <v>22997.55</v>
      </c>
      <c r="S15" s="68">
        <f t="shared" si="1"/>
        <v>20440.22</v>
      </c>
      <c r="T15" s="102">
        <v>0.43</v>
      </c>
      <c r="U15" s="100">
        <f>T15*F15</f>
        <v>9888.9500000000007</v>
      </c>
    </row>
    <row r="16" spans="1:21" s="3" customFormat="1" ht="30" x14ac:dyDescent="0.25">
      <c r="A16" s="32" t="s">
        <v>23</v>
      </c>
      <c r="B16" s="33" t="s">
        <v>24</v>
      </c>
      <c r="C16" s="34" t="s">
        <v>25</v>
      </c>
      <c r="D16" s="34" t="s">
        <v>12</v>
      </c>
      <c r="E16" s="19">
        <v>1.7325999999999999</v>
      </c>
      <c r="F16" s="15">
        <v>189045.71</v>
      </c>
      <c r="G16" s="15">
        <f t="shared" si="0"/>
        <v>327540.59999999998</v>
      </c>
      <c r="H16" s="79">
        <v>0.84379999999999999</v>
      </c>
      <c r="I16" s="15">
        <f t="shared" si="2"/>
        <v>159516.76999999999</v>
      </c>
      <c r="J16" s="296"/>
      <c r="K16" s="112">
        <f>E16-H16-T16</f>
        <v>0.45879999999999999</v>
      </c>
      <c r="L16" s="112">
        <f t="shared" si="3"/>
        <v>86734.171700000006</v>
      </c>
      <c r="M16" s="48"/>
      <c r="N16" s="48"/>
      <c r="O16" s="48"/>
      <c r="P16" s="48"/>
      <c r="Q16" s="89">
        <f t="shared" si="4"/>
        <v>0.88880000000000003</v>
      </c>
      <c r="R16" s="68">
        <v>189045.71</v>
      </c>
      <c r="S16" s="68">
        <f t="shared" si="1"/>
        <v>168023.83</v>
      </c>
      <c r="T16" s="102">
        <v>0.43</v>
      </c>
      <c r="U16" s="100">
        <f>T16*F16</f>
        <v>81289.66</v>
      </c>
    </row>
    <row r="17" spans="1:22" s="3" customFormat="1" ht="30" x14ac:dyDescent="0.25">
      <c r="A17" s="32" t="s">
        <v>26</v>
      </c>
      <c r="B17" s="33" t="s">
        <v>27</v>
      </c>
      <c r="C17" s="34" t="s">
        <v>28</v>
      </c>
      <c r="D17" s="34" t="s">
        <v>29</v>
      </c>
      <c r="E17" s="20">
        <v>218.30799999999999</v>
      </c>
      <c r="F17" s="15">
        <v>7726.29</v>
      </c>
      <c r="G17" s="15">
        <f t="shared" si="0"/>
        <v>1686710.92</v>
      </c>
      <c r="H17" s="79">
        <v>106.3188</v>
      </c>
      <c r="I17" s="15">
        <f t="shared" si="2"/>
        <v>821449.88</v>
      </c>
      <c r="J17" s="296"/>
      <c r="K17" s="112">
        <f>E17-H17-T17</f>
        <v>57.3292</v>
      </c>
      <c r="L17" s="112">
        <f t="shared" si="3"/>
        <v>442942.02470000001</v>
      </c>
      <c r="M17" s="48"/>
      <c r="N17" s="48"/>
      <c r="O17" s="48"/>
      <c r="P17" s="48"/>
      <c r="Q17" s="89">
        <f t="shared" si="4"/>
        <v>111.9892</v>
      </c>
      <c r="R17" s="68">
        <v>7726.29</v>
      </c>
      <c r="S17" s="68">
        <f t="shared" si="1"/>
        <v>865261.04</v>
      </c>
      <c r="T17" s="102">
        <v>54.66</v>
      </c>
      <c r="U17" s="100">
        <f>T17*F17</f>
        <v>422319.01</v>
      </c>
    </row>
    <row r="18" spans="1:22" s="3" customFormat="1" ht="60" x14ac:dyDescent="0.25">
      <c r="A18" s="35" t="s">
        <v>30</v>
      </c>
      <c r="B18" s="36" t="s">
        <v>31</v>
      </c>
      <c r="C18" s="37" t="s">
        <v>32</v>
      </c>
      <c r="D18" s="37" t="s">
        <v>16</v>
      </c>
      <c r="E18" s="290">
        <v>0.36870000000000003</v>
      </c>
      <c r="F18" s="22">
        <v>5173696.57</v>
      </c>
      <c r="G18" s="15">
        <f t="shared" si="0"/>
        <v>1907541.93</v>
      </c>
      <c r="H18" s="289">
        <v>0.23327999999999999</v>
      </c>
      <c r="I18" s="15">
        <f t="shared" si="2"/>
        <v>1206919.94</v>
      </c>
      <c r="J18" s="296"/>
      <c r="K18" s="112">
        <f>E18-H18-T18</f>
        <v>0.14899999999999999</v>
      </c>
      <c r="L18" s="112">
        <f t="shared" si="3"/>
        <v>770880.78890000004</v>
      </c>
      <c r="M18" s="64"/>
      <c r="N18" s="64"/>
      <c r="O18" s="64"/>
      <c r="P18" s="64"/>
      <c r="Q18" s="92">
        <f t="shared" si="4"/>
        <v>0.13539999999999999</v>
      </c>
      <c r="R18" s="70">
        <f>F18</f>
        <v>5173696.57</v>
      </c>
      <c r="S18" s="68">
        <f t="shared" si="1"/>
        <v>700518.52</v>
      </c>
      <c r="T18" s="107">
        <f>Q18-0.149</f>
        <v>-1.3599999999999999E-2</v>
      </c>
      <c r="U18" s="100">
        <f>F18*T18</f>
        <v>-70362.27</v>
      </c>
      <c r="V18" s="246">
        <f>E18-H18-Q18</f>
        <v>0</v>
      </c>
    </row>
    <row r="19" spans="1:22" s="3" customFormat="1" ht="30" x14ac:dyDescent="0.25">
      <c r="A19" s="32" t="s">
        <v>34</v>
      </c>
      <c r="B19" s="33" t="s">
        <v>35</v>
      </c>
      <c r="C19" s="34" t="s">
        <v>36</v>
      </c>
      <c r="D19" s="34" t="s">
        <v>33</v>
      </c>
      <c r="E19" s="23">
        <v>694</v>
      </c>
      <c r="F19" s="15">
        <v>16989.59</v>
      </c>
      <c r="G19" s="15">
        <f t="shared" si="0"/>
        <v>11790775.460000001</v>
      </c>
      <c r="H19" s="79">
        <v>392</v>
      </c>
      <c r="I19" s="15">
        <f t="shared" si="2"/>
        <v>6659919.2800000003</v>
      </c>
      <c r="J19" s="296"/>
      <c r="K19" s="112">
        <f>E19-H19-T19</f>
        <v>231.84</v>
      </c>
      <c r="L19" s="112">
        <f t="shared" si="3"/>
        <v>3938866.5455999998</v>
      </c>
      <c r="M19" s="48"/>
      <c r="N19" s="48"/>
      <c r="O19" s="48"/>
      <c r="P19" s="48"/>
      <c r="Q19" s="89">
        <f t="shared" si="4"/>
        <v>302</v>
      </c>
      <c r="R19" s="68">
        <v>16989.59</v>
      </c>
      <c r="S19" s="68">
        <f t="shared" si="1"/>
        <v>5130856.18</v>
      </c>
      <c r="T19" s="102">
        <f>Q19-126*1.84</f>
        <v>70.16</v>
      </c>
      <c r="U19" s="100">
        <f>F19*T19</f>
        <v>1191989.6299999999</v>
      </c>
    </row>
    <row r="20" spans="1:22" s="3" customFormat="1" ht="30" x14ac:dyDescent="0.25">
      <c r="A20" s="32" t="s">
        <v>37</v>
      </c>
      <c r="B20" s="33" t="s">
        <v>38</v>
      </c>
      <c r="C20" s="34" t="s">
        <v>39</v>
      </c>
      <c r="D20" s="34" t="s">
        <v>40</v>
      </c>
      <c r="E20" s="20">
        <v>0.16500000000000001</v>
      </c>
      <c r="F20" s="15">
        <v>343465.33</v>
      </c>
      <c r="G20" s="15">
        <f t="shared" si="0"/>
        <v>56671.78</v>
      </c>
      <c r="H20" s="79">
        <v>0.16500000000000001</v>
      </c>
      <c r="I20" s="15">
        <f t="shared" si="2"/>
        <v>56671.78</v>
      </c>
      <c r="J20" s="296"/>
      <c r="K20" s="112">
        <f>E20-H20-T20</f>
        <v>-0.41</v>
      </c>
      <c r="L20" s="112">
        <f t="shared" si="3"/>
        <v>-140820.78529999999</v>
      </c>
      <c r="M20" s="48"/>
      <c r="N20" s="48"/>
      <c r="O20" s="48"/>
      <c r="P20" s="48"/>
      <c r="Q20" s="89">
        <f t="shared" si="4"/>
        <v>0</v>
      </c>
      <c r="R20" s="68">
        <v>343465.33</v>
      </c>
      <c r="S20" s="68">
        <f t="shared" si="1"/>
        <v>0</v>
      </c>
      <c r="T20" s="102">
        <v>0.41</v>
      </c>
      <c r="U20" s="99"/>
    </row>
    <row r="21" spans="1:22" s="3" customFormat="1" ht="30" x14ac:dyDescent="0.25">
      <c r="A21" s="32" t="s">
        <v>41</v>
      </c>
      <c r="B21" s="33" t="s">
        <v>42</v>
      </c>
      <c r="C21" s="34" t="s">
        <v>36</v>
      </c>
      <c r="D21" s="34" t="s">
        <v>40</v>
      </c>
      <c r="E21" s="24">
        <v>2.2200000000000002</v>
      </c>
      <c r="F21" s="15">
        <v>463535.63</v>
      </c>
      <c r="G21" s="15">
        <f t="shared" si="0"/>
        <v>1029049.1</v>
      </c>
      <c r="H21" s="79">
        <v>1.86</v>
      </c>
      <c r="I21" s="15">
        <f t="shared" si="2"/>
        <v>862176.27</v>
      </c>
      <c r="J21" s="296"/>
      <c r="K21" s="112">
        <f>E21-H21-T21</f>
        <v>0.36</v>
      </c>
      <c r="L21" s="112">
        <f t="shared" si="3"/>
        <v>166872.82680000001</v>
      </c>
      <c r="M21" s="48"/>
      <c r="N21" s="48"/>
      <c r="O21" s="48"/>
      <c r="P21" s="48"/>
      <c r="Q21" s="89">
        <f t="shared" si="4"/>
        <v>0.36</v>
      </c>
      <c r="R21" s="68">
        <v>463535.63</v>
      </c>
      <c r="S21" s="68">
        <f t="shared" si="1"/>
        <v>166872.82999999999</v>
      </c>
      <c r="T21" s="245"/>
      <c r="U21" s="100"/>
    </row>
    <row r="22" spans="1:22" s="3" customFormat="1" ht="30" x14ac:dyDescent="0.25">
      <c r="A22" s="32" t="s">
        <v>43</v>
      </c>
      <c r="B22" s="33" t="s">
        <v>44</v>
      </c>
      <c r="C22" s="34" t="s">
        <v>36</v>
      </c>
      <c r="D22" s="34" t="s">
        <v>40</v>
      </c>
      <c r="E22" s="24">
        <v>48.29</v>
      </c>
      <c r="F22" s="15">
        <v>216015.91</v>
      </c>
      <c r="G22" s="15">
        <f t="shared" si="0"/>
        <v>10431408.289999999</v>
      </c>
      <c r="H22" s="79">
        <v>30.268000000000001</v>
      </c>
      <c r="I22" s="15">
        <f t="shared" si="2"/>
        <v>6538369.5599999996</v>
      </c>
      <c r="J22" s="296"/>
      <c r="K22" s="112">
        <f>E22-H22-T22</f>
        <v>16.372</v>
      </c>
      <c r="L22" s="112">
        <f t="shared" si="3"/>
        <v>3536612.4785000002</v>
      </c>
      <c r="M22" s="48"/>
      <c r="N22" s="48"/>
      <c r="O22" s="48"/>
      <c r="P22" s="48"/>
      <c r="Q22" s="89">
        <f t="shared" si="4"/>
        <v>18.021999999999998</v>
      </c>
      <c r="R22" s="68">
        <v>216015.91</v>
      </c>
      <c r="S22" s="68">
        <f t="shared" si="1"/>
        <v>3893038.73</v>
      </c>
      <c r="T22" s="102">
        <v>1.65</v>
      </c>
      <c r="U22" s="100">
        <f>F22*T22</f>
        <v>356426.25</v>
      </c>
    </row>
    <row r="23" spans="1:22" s="3" customFormat="1" ht="30" x14ac:dyDescent="0.25">
      <c r="A23" s="32" t="s">
        <v>45</v>
      </c>
      <c r="B23" s="33" t="s">
        <v>46</v>
      </c>
      <c r="C23" s="34" t="s">
        <v>39</v>
      </c>
      <c r="D23" s="34" t="s">
        <v>47</v>
      </c>
      <c r="E23" s="23">
        <v>10</v>
      </c>
      <c r="F23" s="15">
        <v>20387.59</v>
      </c>
      <c r="G23" s="15">
        <f t="shared" si="0"/>
        <v>203875.9</v>
      </c>
      <c r="H23" s="79">
        <v>10</v>
      </c>
      <c r="I23" s="15">
        <f t="shared" si="2"/>
        <v>203875.9</v>
      </c>
      <c r="J23" s="296"/>
      <c r="K23" s="112">
        <f>E23-H23-T23</f>
        <v>0</v>
      </c>
      <c r="L23" s="112">
        <f t="shared" si="3"/>
        <v>0</v>
      </c>
      <c r="M23" s="48"/>
      <c r="N23" s="48"/>
      <c r="O23" s="48"/>
      <c r="P23" s="48"/>
      <c r="Q23" s="89">
        <f t="shared" si="4"/>
        <v>0</v>
      </c>
      <c r="R23" s="68">
        <v>20387.59</v>
      </c>
      <c r="S23" s="68">
        <f t="shared" si="1"/>
        <v>0</v>
      </c>
      <c r="T23" s="102"/>
      <c r="U23" s="99"/>
    </row>
    <row r="24" spans="1:22" s="3" customFormat="1" ht="45" x14ac:dyDescent="0.25">
      <c r="A24" s="32" t="s">
        <v>48</v>
      </c>
      <c r="B24" s="33" t="s">
        <v>49</v>
      </c>
      <c r="C24" s="34" t="s">
        <v>50</v>
      </c>
      <c r="D24" s="34" t="s">
        <v>51</v>
      </c>
      <c r="E24" s="24">
        <v>6.84</v>
      </c>
      <c r="F24" s="15">
        <v>486.5</v>
      </c>
      <c r="G24" s="15">
        <f t="shared" si="0"/>
        <v>3327.66</v>
      </c>
      <c r="H24" s="79">
        <v>0</v>
      </c>
      <c r="I24" s="15">
        <f t="shared" si="2"/>
        <v>0</v>
      </c>
      <c r="J24" s="296"/>
      <c r="K24" s="112">
        <f>E24-H24-T24</f>
        <v>0</v>
      </c>
      <c r="L24" s="112">
        <f t="shared" si="3"/>
        <v>0</v>
      </c>
      <c r="M24" s="48"/>
      <c r="N24" s="48"/>
      <c r="O24" s="48"/>
      <c r="P24" s="48"/>
      <c r="Q24" s="89">
        <f t="shared" si="4"/>
        <v>6.84</v>
      </c>
      <c r="R24" s="68">
        <v>486.5</v>
      </c>
      <c r="S24" s="68">
        <f t="shared" si="1"/>
        <v>3327.66</v>
      </c>
      <c r="T24" s="102">
        <f>Q24</f>
        <v>6.84</v>
      </c>
      <c r="U24" s="100">
        <f>T24*F24</f>
        <v>3327.66</v>
      </c>
      <c r="V24" s="109" t="s">
        <v>270</v>
      </c>
    </row>
    <row r="25" spans="1:22" s="3" customFormat="1" ht="45" x14ac:dyDescent="0.25">
      <c r="A25" s="32" t="s">
        <v>52</v>
      </c>
      <c r="B25" s="33" t="s">
        <v>53</v>
      </c>
      <c r="C25" s="34" t="s">
        <v>54</v>
      </c>
      <c r="D25" s="34" t="s">
        <v>55</v>
      </c>
      <c r="E25" s="25">
        <v>0.16603999999999999</v>
      </c>
      <c r="F25" s="15">
        <v>3239779.31</v>
      </c>
      <c r="G25" s="15">
        <f t="shared" si="0"/>
        <v>537932.96</v>
      </c>
      <c r="H25" s="83">
        <v>9.4820000000000002E-2</v>
      </c>
      <c r="I25" s="15">
        <f t="shared" si="2"/>
        <v>307195.87</v>
      </c>
      <c r="J25" s="296"/>
      <c r="K25" s="112">
        <f>E25-H25-T25</f>
        <v>2.12E-2</v>
      </c>
      <c r="L25" s="112">
        <f t="shared" si="3"/>
        <v>68683.321400000001</v>
      </c>
      <c r="M25" s="63"/>
      <c r="N25" s="63"/>
      <c r="O25" s="63"/>
      <c r="P25" s="63"/>
      <c r="Q25" s="89">
        <f t="shared" si="4"/>
        <v>7.1199999999999999E-2</v>
      </c>
      <c r="R25" s="68">
        <v>3240083</v>
      </c>
      <c r="S25" s="68">
        <f t="shared" si="1"/>
        <v>230693.91</v>
      </c>
      <c r="T25" s="102">
        <f>H25/H18*0.126</f>
        <v>0.05</v>
      </c>
      <c r="U25" s="100">
        <f>T25*F25</f>
        <v>161988.97</v>
      </c>
    </row>
    <row r="26" spans="1:22" s="3" customFormat="1" ht="15" x14ac:dyDescent="0.25">
      <c r="A26" s="44" t="s">
        <v>56</v>
      </c>
      <c r="B26" s="44"/>
      <c r="C26" s="17"/>
      <c r="D26" s="17"/>
      <c r="E26" s="17"/>
      <c r="F26" s="18"/>
      <c r="G26" s="18"/>
      <c r="H26" s="81"/>
      <c r="I26" s="81"/>
      <c r="J26" s="297"/>
      <c r="K26" s="81"/>
      <c r="L26" s="81"/>
      <c r="M26" s="58"/>
      <c r="N26" s="58"/>
      <c r="O26" s="58"/>
      <c r="P26" s="58"/>
      <c r="Q26" s="81"/>
      <c r="R26" s="69"/>
      <c r="S26" s="81"/>
      <c r="T26" s="101"/>
      <c r="U26" s="99"/>
    </row>
    <row r="27" spans="1:22" s="3" customFormat="1" ht="75" x14ac:dyDescent="0.25">
      <c r="A27" s="32" t="s">
        <v>57</v>
      </c>
      <c r="B27" s="33" t="s">
        <v>58</v>
      </c>
      <c r="C27" s="37" t="s">
        <v>59</v>
      </c>
      <c r="D27" s="34" t="s">
        <v>60</v>
      </c>
      <c r="E27" s="20">
        <v>693.44200000000001</v>
      </c>
      <c r="F27" s="15">
        <v>64.069999999999993</v>
      </c>
      <c r="G27" s="15">
        <f>E27*F27</f>
        <v>44428.83</v>
      </c>
      <c r="H27" s="79">
        <v>310.20549999999997</v>
      </c>
      <c r="I27" s="15">
        <f t="shared" si="2"/>
        <v>19874.87</v>
      </c>
      <c r="J27" s="296"/>
      <c r="K27" s="112">
        <f>E27-H27-T27</f>
        <v>167.6465</v>
      </c>
      <c r="L27" s="112">
        <f t="shared" si="3"/>
        <v>10741.1113</v>
      </c>
      <c r="M27" s="48"/>
      <c r="N27" s="48"/>
      <c r="O27" s="48"/>
      <c r="P27" s="48"/>
      <c r="Q27" s="89">
        <f t="shared" ref="Q27:Q30" si="5">E27-H27-M27-N27-O27-P27</f>
        <v>383.23649999999998</v>
      </c>
      <c r="R27" s="68">
        <v>64.069999999999993</v>
      </c>
      <c r="S27" s="68">
        <f>Q27*R27</f>
        <v>24553.96</v>
      </c>
      <c r="T27" s="102">
        <v>215.59</v>
      </c>
      <c r="U27" s="100">
        <f>T27*F27</f>
        <v>13812.85</v>
      </c>
    </row>
    <row r="28" spans="1:22" s="3" customFormat="1" ht="60" x14ac:dyDescent="0.25">
      <c r="A28" s="32" t="s">
        <v>61</v>
      </c>
      <c r="B28" s="33" t="s">
        <v>62</v>
      </c>
      <c r="C28" s="34" t="s">
        <v>63</v>
      </c>
      <c r="D28" s="34" t="s">
        <v>60</v>
      </c>
      <c r="E28" s="24">
        <v>86.37</v>
      </c>
      <c r="F28" s="15">
        <v>163.91</v>
      </c>
      <c r="G28" s="15">
        <f>E28*F28</f>
        <v>14156.91</v>
      </c>
      <c r="H28" s="79">
        <v>0</v>
      </c>
      <c r="I28" s="15">
        <f t="shared" si="2"/>
        <v>0</v>
      </c>
      <c r="J28" s="296"/>
      <c r="K28" s="112">
        <f>E28-H28-T28</f>
        <v>0</v>
      </c>
      <c r="L28" s="112">
        <f t="shared" si="3"/>
        <v>0</v>
      </c>
      <c r="M28" s="48"/>
      <c r="N28" s="48"/>
      <c r="O28" s="48"/>
      <c r="P28" s="48"/>
      <c r="Q28" s="89">
        <f t="shared" si="5"/>
        <v>86.37</v>
      </c>
      <c r="R28" s="68">
        <v>163.91</v>
      </c>
      <c r="S28" s="68">
        <f>Q28*R28</f>
        <v>14156.91</v>
      </c>
      <c r="T28" s="102">
        <f>Q28</f>
        <v>86.37</v>
      </c>
      <c r="U28" s="100">
        <f>T28*F28</f>
        <v>14156.91</v>
      </c>
    </row>
    <row r="29" spans="1:22" s="3" customFormat="1" ht="45" x14ac:dyDescent="0.25">
      <c r="A29" s="32" t="s">
        <v>64</v>
      </c>
      <c r="B29" s="33" t="s">
        <v>65</v>
      </c>
      <c r="C29" s="34" t="s">
        <v>66</v>
      </c>
      <c r="D29" s="34" t="s">
        <v>60</v>
      </c>
      <c r="E29" s="24">
        <v>133.68</v>
      </c>
      <c r="F29" s="15">
        <v>212.53</v>
      </c>
      <c r="G29" s="15">
        <f>E29*F29</f>
        <v>28411.01</v>
      </c>
      <c r="H29" s="79">
        <v>0</v>
      </c>
      <c r="I29" s="15">
        <f t="shared" si="2"/>
        <v>0</v>
      </c>
      <c r="J29" s="296"/>
      <c r="K29" s="112">
        <f>E29-H29-T29</f>
        <v>0</v>
      </c>
      <c r="L29" s="112">
        <f t="shared" si="3"/>
        <v>0</v>
      </c>
      <c r="M29" s="48"/>
      <c r="N29" s="48"/>
      <c r="O29" s="48"/>
      <c r="P29" s="48"/>
      <c r="Q29" s="89">
        <f t="shared" si="5"/>
        <v>133.68</v>
      </c>
      <c r="R29" s="68">
        <v>212.53</v>
      </c>
      <c r="S29" s="68">
        <f>Q29*R29</f>
        <v>28411.01</v>
      </c>
      <c r="T29" s="102">
        <f>Q29</f>
        <v>133.68</v>
      </c>
      <c r="U29" s="100">
        <f>T29*F29</f>
        <v>28411.01</v>
      </c>
    </row>
    <row r="30" spans="1:22" s="3" customFormat="1" ht="60" x14ac:dyDescent="0.25">
      <c r="A30" s="32" t="s">
        <v>67</v>
      </c>
      <c r="B30" s="33" t="s">
        <v>68</v>
      </c>
      <c r="C30" s="34" t="s">
        <v>69</v>
      </c>
      <c r="D30" s="34" t="s">
        <v>60</v>
      </c>
      <c r="E30" s="20">
        <v>913.49199999999996</v>
      </c>
      <c r="F30" s="15">
        <v>77.849999999999994</v>
      </c>
      <c r="G30" s="15">
        <f>E30*F30</f>
        <v>71115.350000000006</v>
      </c>
      <c r="H30" s="79">
        <v>310.20549999999997</v>
      </c>
      <c r="I30" s="15">
        <f t="shared" si="2"/>
        <v>24149.5</v>
      </c>
      <c r="J30" s="296"/>
      <c r="K30" s="112">
        <f>E30-H30-T30</f>
        <v>168.28649999999999</v>
      </c>
      <c r="L30" s="112">
        <f t="shared" si="3"/>
        <v>13101.103999999999</v>
      </c>
      <c r="M30" s="48"/>
      <c r="N30" s="48"/>
      <c r="O30" s="48"/>
      <c r="P30" s="48"/>
      <c r="Q30" s="89">
        <f t="shared" si="5"/>
        <v>603.28650000000005</v>
      </c>
      <c r="R30" s="68">
        <v>77.849999999999994</v>
      </c>
      <c r="S30" s="68">
        <f>Q30*R30</f>
        <v>46965.85</v>
      </c>
      <c r="T30" s="102">
        <v>435</v>
      </c>
      <c r="U30" s="100">
        <f>T30*F30</f>
        <v>33864.75</v>
      </c>
    </row>
    <row r="31" spans="1:22" s="3" customFormat="1" ht="15" x14ac:dyDescent="0.25">
      <c r="A31" s="26"/>
      <c r="B31" s="45" t="s">
        <v>70</v>
      </c>
      <c r="C31" s="26"/>
      <c r="D31" s="26"/>
      <c r="E31" s="26"/>
      <c r="F31" s="27"/>
      <c r="G31" s="28">
        <f>SUM(G12:G30)</f>
        <v>28518474.039999999</v>
      </c>
      <c r="H31" s="28"/>
      <c r="I31" s="28">
        <f t="shared" ref="I31" si="6">SUM(I12:I30)</f>
        <v>17000622.100000001</v>
      </c>
      <c r="J31" s="293"/>
      <c r="K31" s="28"/>
      <c r="L31" s="28">
        <f t="shared" ref="L31" si="7">SUM(L12:L30)</f>
        <v>8970776.8100000005</v>
      </c>
      <c r="M31" s="28"/>
      <c r="N31" s="28"/>
      <c r="O31" s="28"/>
      <c r="P31" s="28"/>
      <c r="Q31" s="28"/>
      <c r="R31" s="71"/>
      <c r="S31" s="28">
        <f t="shared" ref="S31" si="8">SUM(S12:S30)</f>
        <v>11517705.279999999</v>
      </c>
      <c r="T31" s="103"/>
      <c r="U31" s="99"/>
      <c r="V31" s="12"/>
    </row>
    <row r="32" spans="1:22" s="3" customFormat="1" ht="15" x14ac:dyDescent="0.25">
      <c r="A32" s="239" t="s">
        <v>71</v>
      </c>
      <c r="B32" s="239"/>
      <c r="C32" s="17"/>
      <c r="D32" s="239"/>
      <c r="E32" s="239"/>
      <c r="F32" s="239"/>
      <c r="G32" s="239"/>
      <c r="H32" s="239"/>
      <c r="I32" s="239"/>
      <c r="J32" s="298"/>
      <c r="K32" s="239"/>
      <c r="L32" s="239"/>
      <c r="M32" s="60"/>
      <c r="N32" s="60"/>
      <c r="O32" s="60"/>
      <c r="P32" s="60"/>
      <c r="Q32" s="239"/>
      <c r="R32" s="72"/>
      <c r="S32" s="239"/>
      <c r="T32" s="104"/>
      <c r="U32" s="100"/>
    </row>
    <row r="33" spans="1:21" s="3" customFormat="1" ht="45" x14ac:dyDescent="0.25">
      <c r="A33" s="32" t="s">
        <v>72</v>
      </c>
      <c r="B33" s="33" t="s">
        <v>73</v>
      </c>
      <c r="C33" s="34" t="s">
        <v>74</v>
      </c>
      <c r="D33" s="34" t="s">
        <v>75</v>
      </c>
      <c r="E33" s="23">
        <v>1</v>
      </c>
      <c r="F33" s="15">
        <v>55847.66</v>
      </c>
      <c r="G33" s="15">
        <f>E33*F33</f>
        <v>55847.66</v>
      </c>
      <c r="H33" s="79">
        <v>0</v>
      </c>
      <c r="I33" s="15">
        <f t="shared" si="2"/>
        <v>0</v>
      </c>
      <c r="J33" s="296"/>
      <c r="K33" s="112">
        <f>E33-H33-T33</f>
        <v>0</v>
      </c>
      <c r="L33" s="112">
        <f t="shared" ref="L33:L36" si="9">K33*F33</f>
        <v>0</v>
      </c>
      <c r="M33" s="48"/>
      <c r="N33" s="48"/>
      <c r="O33" s="48"/>
      <c r="P33" s="48"/>
      <c r="Q33" s="89">
        <f t="shared" ref="Q33:Q36" si="10">E33-H33-M33-N33-O33-P33</f>
        <v>1</v>
      </c>
      <c r="R33" s="68">
        <v>55847.66</v>
      </c>
      <c r="S33" s="68">
        <f>Q33*R33</f>
        <v>55847.66</v>
      </c>
      <c r="T33" s="68">
        <f>Q33</f>
        <v>1</v>
      </c>
      <c r="U33" s="73">
        <f>S33</f>
        <v>55847.66</v>
      </c>
    </row>
    <row r="34" spans="1:21" s="3" customFormat="1" ht="30" x14ac:dyDescent="0.25">
      <c r="A34" s="32" t="s">
        <v>76</v>
      </c>
      <c r="B34" s="33" t="s">
        <v>77</v>
      </c>
      <c r="C34" s="34" t="s">
        <v>63</v>
      </c>
      <c r="D34" s="34" t="s">
        <v>60</v>
      </c>
      <c r="E34" s="24">
        <v>8.6199999999999992</v>
      </c>
      <c r="F34" s="15">
        <v>163.89</v>
      </c>
      <c r="G34" s="15">
        <f>E34*F34</f>
        <v>1412.73</v>
      </c>
      <c r="H34" s="79">
        <v>0</v>
      </c>
      <c r="I34" s="15">
        <f t="shared" si="2"/>
        <v>0</v>
      </c>
      <c r="J34" s="296"/>
      <c r="K34" s="112">
        <f>E34-H34-T34</f>
        <v>0</v>
      </c>
      <c r="L34" s="112">
        <f t="shared" si="9"/>
        <v>0</v>
      </c>
      <c r="M34" s="48"/>
      <c r="N34" s="48"/>
      <c r="O34" s="48"/>
      <c r="P34" s="48"/>
      <c r="Q34" s="89">
        <f t="shared" si="10"/>
        <v>8.6199999999999992</v>
      </c>
      <c r="R34" s="68">
        <v>163.89</v>
      </c>
      <c r="S34" s="68">
        <f>Q34*R34</f>
        <v>1412.73</v>
      </c>
      <c r="T34" s="68">
        <f t="shared" ref="T34:T36" si="11">Q34</f>
        <v>8.6199999999999992</v>
      </c>
      <c r="U34" s="73">
        <f t="shared" ref="U34:U36" si="12">S34</f>
        <v>1412.73</v>
      </c>
    </row>
    <row r="35" spans="1:21" s="3" customFormat="1" ht="30" x14ac:dyDescent="0.25">
      <c r="A35" s="32" t="s">
        <v>78</v>
      </c>
      <c r="B35" s="33" t="s">
        <v>79</v>
      </c>
      <c r="C35" s="34" t="s">
        <v>66</v>
      </c>
      <c r="D35" s="34" t="s">
        <v>60</v>
      </c>
      <c r="E35" s="24">
        <v>5.04</v>
      </c>
      <c r="F35" s="15">
        <v>212.53</v>
      </c>
      <c r="G35" s="15">
        <f>E35*F35</f>
        <v>1071.1500000000001</v>
      </c>
      <c r="H35" s="79">
        <v>0</v>
      </c>
      <c r="I35" s="15">
        <f t="shared" si="2"/>
        <v>0</v>
      </c>
      <c r="J35" s="296"/>
      <c r="K35" s="112">
        <f>E35-H35-T35</f>
        <v>0</v>
      </c>
      <c r="L35" s="112">
        <f t="shared" si="9"/>
        <v>0</v>
      </c>
      <c r="M35" s="48"/>
      <c r="N35" s="48"/>
      <c r="O35" s="48"/>
      <c r="P35" s="48"/>
      <c r="Q35" s="89">
        <f t="shared" si="10"/>
        <v>5.04</v>
      </c>
      <c r="R35" s="68">
        <v>212.53</v>
      </c>
      <c r="S35" s="68">
        <f>Q35*R35</f>
        <v>1071.1500000000001</v>
      </c>
      <c r="T35" s="68">
        <f t="shared" si="11"/>
        <v>5.04</v>
      </c>
      <c r="U35" s="73">
        <f t="shared" si="12"/>
        <v>1071.1500000000001</v>
      </c>
    </row>
    <row r="36" spans="1:21" s="3" customFormat="1" ht="60" x14ac:dyDescent="0.25">
      <c r="A36" s="32" t="s">
        <v>80</v>
      </c>
      <c r="B36" s="33" t="s">
        <v>68</v>
      </c>
      <c r="C36" s="34" t="s">
        <v>69</v>
      </c>
      <c r="D36" s="34" t="s">
        <v>60</v>
      </c>
      <c r="E36" s="24">
        <v>13.66</v>
      </c>
      <c r="F36" s="15">
        <v>77.849999999999994</v>
      </c>
      <c r="G36" s="15">
        <f>E36*F36</f>
        <v>1063.43</v>
      </c>
      <c r="H36" s="79">
        <v>0</v>
      </c>
      <c r="I36" s="15">
        <f t="shared" si="2"/>
        <v>0</v>
      </c>
      <c r="J36" s="296"/>
      <c r="K36" s="112">
        <f>E36-H36-T36</f>
        <v>0</v>
      </c>
      <c r="L36" s="112">
        <f t="shared" si="9"/>
        <v>0</v>
      </c>
      <c r="M36" s="48"/>
      <c r="N36" s="48"/>
      <c r="O36" s="48"/>
      <c r="P36" s="48"/>
      <c r="Q36" s="89">
        <f t="shared" si="10"/>
        <v>13.66</v>
      </c>
      <c r="R36" s="68">
        <v>77.849999999999994</v>
      </c>
      <c r="S36" s="68">
        <f>Q36*R36</f>
        <v>1063.43</v>
      </c>
      <c r="T36" s="68">
        <f t="shared" si="11"/>
        <v>13.66</v>
      </c>
      <c r="U36" s="73">
        <f t="shared" si="12"/>
        <v>1063.43</v>
      </c>
    </row>
    <row r="37" spans="1:21" s="3" customFormat="1" ht="18" customHeight="1" x14ac:dyDescent="0.25">
      <c r="A37" s="26"/>
      <c r="B37" s="45" t="s">
        <v>81</v>
      </c>
      <c r="C37" s="26"/>
      <c r="D37" s="26"/>
      <c r="E37" s="26"/>
      <c r="F37" s="27"/>
      <c r="G37" s="28">
        <f>SUM(G33:G36)</f>
        <v>59394.97</v>
      </c>
      <c r="H37" s="28"/>
      <c r="I37" s="28">
        <f t="shared" ref="I37" si="13">SUM(I33:I36)</f>
        <v>0</v>
      </c>
      <c r="J37" s="293"/>
      <c r="K37" s="28"/>
      <c r="L37" s="28">
        <f t="shared" ref="L37" si="14">SUM(L33:L36)</f>
        <v>0</v>
      </c>
      <c r="M37" s="59"/>
      <c r="N37" s="59"/>
      <c r="O37" s="59"/>
      <c r="P37" s="59"/>
      <c r="Q37" s="28"/>
      <c r="R37" s="71"/>
      <c r="S37" s="28">
        <f t="shared" ref="S37" si="15">SUM(S33:S36)</f>
        <v>59394.97</v>
      </c>
      <c r="T37" s="103"/>
      <c r="U37" s="99"/>
    </row>
    <row r="38" spans="1:21" s="3" customFormat="1" ht="15" customHeight="1" x14ac:dyDescent="0.25">
      <c r="A38" s="239" t="s">
        <v>82</v>
      </c>
      <c r="B38" s="239"/>
      <c r="C38" s="17"/>
      <c r="D38" s="239"/>
      <c r="E38" s="239"/>
      <c r="F38" s="239"/>
      <c r="G38" s="239"/>
      <c r="H38" s="239"/>
      <c r="I38" s="239"/>
      <c r="J38" s="298"/>
      <c r="K38" s="239"/>
      <c r="L38" s="239"/>
      <c r="M38" s="60"/>
      <c r="N38" s="60"/>
      <c r="O38" s="60"/>
      <c r="P38" s="60"/>
      <c r="Q38" s="239"/>
      <c r="R38" s="72"/>
      <c r="S38" s="239"/>
      <c r="T38" s="104"/>
      <c r="U38" s="99"/>
    </row>
    <row r="39" spans="1:21" s="3" customFormat="1" ht="45" x14ac:dyDescent="0.25">
      <c r="A39" s="32" t="s">
        <v>83</v>
      </c>
      <c r="B39" s="33" t="s">
        <v>73</v>
      </c>
      <c r="C39" s="34" t="s">
        <v>74</v>
      </c>
      <c r="D39" s="34" t="s">
        <v>75</v>
      </c>
      <c r="E39" s="23">
        <v>1</v>
      </c>
      <c r="F39" s="15">
        <v>55847.66</v>
      </c>
      <c r="G39" s="15">
        <f>F39*E39</f>
        <v>55847.66</v>
      </c>
      <c r="H39" s="79">
        <v>0</v>
      </c>
      <c r="I39" s="15">
        <f t="shared" si="2"/>
        <v>0</v>
      </c>
      <c r="J39" s="296"/>
      <c r="K39" s="112">
        <f>E39-H39-T39</f>
        <v>0</v>
      </c>
      <c r="L39" s="112">
        <f t="shared" ref="L39:L42" si="16">K39*F39</f>
        <v>0</v>
      </c>
      <c r="M39" s="48"/>
      <c r="N39" s="48"/>
      <c r="O39" s="48"/>
      <c r="P39" s="48"/>
      <c r="Q39" s="89">
        <f t="shared" ref="Q39:Q42" si="17">E39-H39-M39-N39-O39-P39</f>
        <v>1</v>
      </c>
      <c r="R39" s="68">
        <v>55847.66</v>
      </c>
      <c r="S39" s="68">
        <f>R39*Q39</f>
        <v>55847.66</v>
      </c>
      <c r="T39" s="68">
        <f t="shared" ref="T39:T42" si="18">Q39</f>
        <v>1</v>
      </c>
      <c r="U39" s="73">
        <f t="shared" ref="U39:U42" si="19">S39</f>
        <v>55847.66</v>
      </c>
    </row>
    <row r="40" spans="1:21" s="3" customFormat="1" ht="30" x14ac:dyDescent="0.25">
      <c r="A40" s="32" t="s">
        <v>84</v>
      </c>
      <c r="B40" s="33" t="s">
        <v>77</v>
      </c>
      <c r="C40" s="34" t="s">
        <v>63</v>
      </c>
      <c r="D40" s="34" t="s">
        <v>60</v>
      </c>
      <c r="E40" s="24">
        <v>8.6199999999999992</v>
      </c>
      <c r="F40" s="15">
        <v>163.89</v>
      </c>
      <c r="G40" s="15">
        <f>F40*E40</f>
        <v>1412.73</v>
      </c>
      <c r="H40" s="79">
        <v>0</v>
      </c>
      <c r="I40" s="15">
        <f t="shared" si="2"/>
        <v>0</v>
      </c>
      <c r="J40" s="296"/>
      <c r="K40" s="112">
        <f>E40-H40-T40</f>
        <v>0</v>
      </c>
      <c r="L40" s="112">
        <f t="shared" si="16"/>
        <v>0</v>
      </c>
      <c r="M40" s="48"/>
      <c r="N40" s="48"/>
      <c r="O40" s="48"/>
      <c r="P40" s="48"/>
      <c r="Q40" s="89">
        <f t="shared" si="17"/>
        <v>8.6199999999999992</v>
      </c>
      <c r="R40" s="68">
        <v>163.89</v>
      </c>
      <c r="S40" s="68">
        <f>R40*Q40</f>
        <v>1412.73</v>
      </c>
      <c r="T40" s="68">
        <f t="shared" si="18"/>
        <v>8.6199999999999992</v>
      </c>
      <c r="U40" s="73">
        <f t="shared" si="19"/>
        <v>1412.73</v>
      </c>
    </row>
    <row r="41" spans="1:21" s="3" customFormat="1" ht="30" x14ac:dyDescent="0.25">
      <c r="A41" s="32" t="s">
        <v>85</v>
      </c>
      <c r="B41" s="33" t="s">
        <v>79</v>
      </c>
      <c r="C41" s="34" t="s">
        <v>66</v>
      </c>
      <c r="D41" s="34" t="s">
        <v>60</v>
      </c>
      <c r="E41" s="24">
        <v>5.04</v>
      </c>
      <c r="F41" s="15">
        <v>212.53</v>
      </c>
      <c r="G41" s="15">
        <f>F41*E41</f>
        <v>1071.1500000000001</v>
      </c>
      <c r="H41" s="79">
        <v>0</v>
      </c>
      <c r="I41" s="15">
        <f t="shared" si="2"/>
        <v>0</v>
      </c>
      <c r="J41" s="296"/>
      <c r="K41" s="112">
        <f>E41-H41-T41</f>
        <v>0</v>
      </c>
      <c r="L41" s="112">
        <f t="shared" si="16"/>
        <v>0</v>
      </c>
      <c r="M41" s="48"/>
      <c r="N41" s="48"/>
      <c r="O41" s="48"/>
      <c r="P41" s="48"/>
      <c r="Q41" s="89">
        <f t="shared" si="17"/>
        <v>5.04</v>
      </c>
      <c r="R41" s="68">
        <v>212.53</v>
      </c>
      <c r="S41" s="68">
        <f>R41*Q41</f>
        <v>1071.1500000000001</v>
      </c>
      <c r="T41" s="68">
        <f t="shared" si="18"/>
        <v>5.04</v>
      </c>
      <c r="U41" s="73">
        <f t="shared" si="19"/>
        <v>1071.1500000000001</v>
      </c>
    </row>
    <row r="42" spans="1:21" s="3" customFormat="1" ht="60" x14ac:dyDescent="0.25">
      <c r="A42" s="32" t="s">
        <v>86</v>
      </c>
      <c r="B42" s="33" t="s">
        <v>68</v>
      </c>
      <c r="C42" s="34" t="s">
        <v>69</v>
      </c>
      <c r="D42" s="34" t="s">
        <v>60</v>
      </c>
      <c r="E42" s="24">
        <v>13.66</v>
      </c>
      <c r="F42" s="15">
        <v>77.849999999999994</v>
      </c>
      <c r="G42" s="15">
        <f>F42*E42</f>
        <v>1063.43</v>
      </c>
      <c r="H42" s="79">
        <v>0</v>
      </c>
      <c r="I42" s="15">
        <f t="shared" si="2"/>
        <v>0</v>
      </c>
      <c r="J42" s="296"/>
      <c r="K42" s="112">
        <f>E42-H42-T42</f>
        <v>0</v>
      </c>
      <c r="L42" s="112">
        <f t="shared" si="16"/>
        <v>0</v>
      </c>
      <c r="M42" s="48"/>
      <c r="N42" s="48"/>
      <c r="O42" s="48"/>
      <c r="P42" s="48"/>
      <c r="Q42" s="89">
        <f t="shared" si="17"/>
        <v>13.66</v>
      </c>
      <c r="R42" s="68">
        <v>77.849999999999994</v>
      </c>
      <c r="S42" s="68">
        <f>R42*Q42</f>
        <v>1063.43</v>
      </c>
      <c r="T42" s="68">
        <f t="shared" si="18"/>
        <v>13.66</v>
      </c>
      <c r="U42" s="73">
        <f t="shared" si="19"/>
        <v>1063.43</v>
      </c>
    </row>
    <row r="43" spans="1:21" s="3" customFormat="1" ht="18" customHeight="1" x14ac:dyDescent="0.25">
      <c r="A43" s="26"/>
      <c r="B43" s="45" t="s">
        <v>87</v>
      </c>
      <c r="C43" s="26"/>
      <c r="D43" s="26"/>
      <c r="E43" s="26"/>
      <c r="F43" s="27"/>
      <c r="G43" s="28">
        <f>SUM(G39:G42)</f>
        <v>59394.97</v>
      </c>
      <c r="H43" s="28"/>
      <c r="I43" s="28">
        <f t="shared" ref="I43" si="20">SUM(I39:I42)</f>
        <v>0</v>
      </c>
      <c r="J43" s="293"/>
      <c r="K43" s="28"/>
      <c r="L43" s="28">
        <f t="shared" ref="L43" si="21">SUM(L39:L42)</f>
        <v>0</v>
      </c>
      <c r="M43" s="59"/>
      <c r="N43" s="59"/>
      <c r="O43" s="59"/>
      <c r="P43" s="59"/>
      <c r="Q43" s="28"/>
      <c r="R43" s="71"/>
      <c r="S43" s="28">
        <f t="shared" ref="S43" si="22">SUM(S39:S42)</f>
        <v>59394.97</v>
      </c>
      <c r="T43" s="103"/>
      <c r="U43" s="99"/>
    </row>
    <row r="44" spans="1:21" s="3" customFormat="1" ht="15" customHeight="1" x14ac:dyDescent="0.25">
      <c r="A44" s="239" t="s">
        <v>88</v>
      </c>
      <c r="B44" s="239"/>
      <c r="C44" s="17"/>
      <c r="D44" s="239"/>
      <c r="E44" s="239"/>
      <c r="F44" s="239"/>
      <c r="G44" s="239"/>
      <c r="H44" s="239"/>
      <c r="I44" s="239"/>
      <c r="J44" s="298"/>
      <c r="K44" s="239"/>
      <c r="L44" s="239"/>
      <c r="M44" s="60"/>
      <c r="N44" s="60"/>
      <c r="O44" s="60"/>
      <c r="P44" s="60"/>
      <c r="Q44" s="239"/>
      <c r="R44" s="72"/>
      <c r="S44" s="239"/>
      <c r="T44" s="104"/>
      <c r="U44" s="99"/>
    </row>
    <row r="45" spans="1:21" s="3" customFormat="1" ht="45" x14ac:dyDescent="0.25">
      <c r="A45" s="32" t="s">
        <v>89</v>
      </c>
      <c r="B45" s="33" t="s">
        <v>73</v>
      </c>
      <c r="C45" s="34" t="s">
        <v>74</v>
      </c>
      <c r="D45" s="34" t="s">
        <v>75</v>
      </c>
      <c r="E45" s="23">
        <v>1</v>
      </c>
      <c r="F45" s="15">
        <v>55847.66</v>
      </c>
      <c r="G45" s="15">
        <f>E45*F45</f>
        <v>55847.66</v>
      </c>
      <c r="H45" s="79">
        <v>0</v>
      </c>
      <c r="I45" s="15">
        <f t="shared" si="2"/>
        <v>0</v>
      </c>
      <c r="J45" s="296"/>
      <c r="K45" s="112">
        <f>E45-H45-T45</f>
        <v>0</v>
      </c>
      <c r="L45" s="112">
        <f t="shared" ref="L45:L48" si="23">K45*F45</f>
        <v>0</v>
      </c>
      <c r="M45" s="48"/>
      <c r="N45" s="48"/>
      <c r="O45" s="48"/>
      <c r="P45" s="48"/>
      <c r="Q45" s="89">
        <f t="shared" ref="Q45:Q48" si="24">E45-H45-M45-N45-O45-P45</f>
        <v>1</v>
      </c>
      <c r="R45" s="68">
        <v>55847.66</v>
      </c>
      <c r="S45" s="68">
        <f>Q45*R45</f>
        <v>55847.66</v>
      </c>
      <c r="T45" s="68">
        <f t="shared" ref="T45:T48" si="25">Q45</f>
        <v>1</v>
      </c>
      <c r="U45" s="73">
        <f t="shared" ref="U45:U48" si="26">S45</f>
        <v>55847.66</v>
      </c>
    </row>
    <row r="46" spans="1:21" s="3" customFormat="1" ht="30" x14ac:dyDescent="0.25">
      <c r="A46" s="32" t="s">
        <v>90</v>
      </c>
      <c r="B46" s="33" t="s">
        <v>77</v>
      </c>
      <c r="C46" s="34" t="s">
        <v>63</v>
      </c>
      <c r="D46" s="34" t="s">
        <v>60</v>
      </c>
      <c r="E46" s="24">
        <v>11.71</v>
      </c>
      <c r="F46" s="15">
        <v>163.89</v>
      </c>
      <c r="G46" s="15">
        <f>E46*F46</f>
        <v>1919.15</v>
      </c>
      <c r="H46" s="79">
        <v>0</v>
      </c>
      <c r="I46" s="15">
        <f t="shared" si="2"/>
        <v>0</v>
      </c>
      <c r="J46" s="296"/>
      <c r="K46" s="112">
        <f>E46-H46-T46</f>
        <v>0</v>
      </c>
      <c r="L46" s="112">
        <f t="shared" si="23"/>
        <v>0</v>
      </c>
      <c r="M46" s="48"/>
      <c r="N46" s="48"/>
      <c r="O46" s="48"/>
      <c r="P46" s="48"/>
      <c r="Q46" s="89">
        <f t="shared" si="24"/>
        <v>11.71</v>
      </c>
      <c r="R46" s="68">
        <v>163.89</v>
      </c>
      <c r="S46" s="68">
        <f>Q46*R46</f>
        <v>1919.15</v>
      </c>
      <c r="T46" s="68">
        <f t="shared" si="25"/>
        <v>11.71</v>
      </c>
      <c r="U46" s="73">
        <f t="shared" si="26"/>
        <v>1919.15</v>
      </c>
    </row>
    <row r="47" spans="1:21" s="3" customFormat="1" ht="30" x14ac:dyDescent="0.25">
      <c r="A47" s="32" t="s">
        <v>91</v>
      </c>
      <c r="B47" s="33" t="s">
        <v>79</v>
      </c>
      <c r="C47" s="34" t="s">
        <v>66</v>
      </c>
      <c r="D47" s="34" t="s">
        <v>60</v>
      </c>
      <c r="E47" s="24">
        <v>5.04</v>
      </c>
      <c r="F47" s="15">
        <v>212.53</v>
      </c>
      <c r="G47" s="15">
        <f>E47*F47</f>
        <v>1071.1500000000001</v>
      </c>
      <c r="H47" s="79">
        <v>0</v>
      </c>
      <c r="I47" s="15">
        <f t="shared" si="2"/>
        <v>0</v>
      </c>
      <c r="J47" s="296"/>
      <c r="K47" s="112">
        <f>E47-H47-T47</f>
        <v>0</v>
      </c>
      <c r="L47" s="112">
        <f t="shared" si="23"/>
        <v>0</v>
      </c>
      <c r="M47" s="48"/>
      <c r="N47" s="48"/>
      <c r="O47" s="48"/>
      <c r="P47" s="48"/>
      <c r="Q47" s="89">
        <f t="shared" si="24"/>
        <v>5.04</v>
      </c>
      <c r="R47" s="68">
        <v>212.53</v>
      </c>
      <c r="S47" s="68">
        <f>Q47*R47</f>
        <v>1071.1500000000001</v>
      </c>
      <c r="T47" s="68">
        <f t="shared" si="25"/>
        <v>5.04</v>
      </c>
      <c r="U47" s="73">
        <f t="shared" si="26"/>
        <v>1071.1500000000001</v>
      </c>
    </row>
    <row r="48" spans="1:21" s="3" customFormat="1" ht="60" x14ac:dyDescent="0.25">
      <c r="A48" s="32" t="s">
        <v>92</v>
      </c>
      <c r="B48" s="33" t="s">
        <v>68</v>
      </c>
      <c r="C48" s="34" t="s">
        <v>69</v>
      </c>
      <c r="D48" s="34" t="s">
        <v>60</v>
      </c>
      <c r="E48" s="24">
        <v>16.75</v>
      </c>
      <c r="F48" s="15">
        <v>77.849999999999994</v>
      </c>
      <c r="G48" s="15">
        <f>E48*F48</f>
        <v>1303.99</v>
      </c>
      <c r="H48" s="79">
        <v>0</v>
      </c>
      <c r="I48" s="15">
        <f t="shared" si="2"/>
        <v>0</v>
      </c>
      <c r="J48" s="296"/>
      <c r="K48" s="112">
        <f>E48-H48-T48</f>
        <v>0</v>
      </c>
      <c r="L48" s="112">
        <f t="shared" si="23"/>
        <v>0</v>
      </c>
      <c r="M48" s="48"/>
      <c r="N48" s="48"/>
      <c r="O48" s="48"/>
      <c r="P48" s="48"/>
      <c r="Q48" s="89">
        <f t="shared" si="24"/>
        <v>16.75</v>
      </c>
      <c r="R48" s="68">
        <v>77.849999999999994</v>
      </c>
      <c r="S48" s="68">
        <f>Q48*R48</f>
        <v>1303.99</v>
      </c>
      <c r="T48" s="68">
        <f t="shared" si="25"/>
        <v>16.75</v>
      </c>
      <c r="U48" s="73">
        <f t="shared" si="26"/>
        <v>1303.99</v>
      </c>
    </row>
    <row r="49" spans="1:22" s="3" customFormat="1" ht="18" customHeight="1" x14ac:dyDescent="0.25">
      <c r="A49" s="26"/>
      <c r="B49" s="45" t="s">
        <v>93</v>
      </c>
      <c r="C49" s="26"/>
      <c r="D49" s="26"/>
      <c r="E49" s="26"/>
      <c r="F49" s="27"/>
      <c r="G49" s="28">
        <f>SUM(G45:G48)</f>
        <v>60141.95</v>
      </c>
      <c r="H49" s="28"/>
      <c r="I49" s="28">
        <f t="shared" ref="I49" si="27">SUM(I45:I48)</f>
        <v>0</v>
      </c>
      <c r="J49" s="293"/>
      <c r="K49" s="28"/>
      <c r="L49" s="28">
        <f t="shared" ref="L49" si="28">SUM(L45:L48)</f>
        <v>0</v>
      </c>
      <c r="M49" s="59"/>
      <c r="N49" s="59"/>
      <c r="O49" s="59"/>
      <c r="P49" s="59"/>
      <c r="Q49" s="28"/>
      <c r="R49" s="71"/>
      <c r="S49" s="28">
        <f t="shared" ref="S49" si="29">SUM(S45:S48)</f>
        <v>60141.95</v>
      </c>
      <c r="T49" s="103"/>
      <c r="U49" s="99"/>
    </row>
    <row r="50" spans="1:22" s="3" customFormat="1" ht="15" customHeight="1" x14ac:dyDescent="0.25">
      <c r="A50" s="239" t="s">
        <v>94</v>
      </c>
      <c r="B50" s="239"/>
      <c r="C50" s="17"/>
      <c r="D50" s="239"/>
      <c r="E50" s="239"/>
      <c r="F50" s="239"/>
      <c r="G50" s="239"/>
      <c r="H50" s="239"/>
      <c r="I50" s="239"/>
      <c r="J50" s="298"/>
      <c r="K50" s="239"/>
      <c r="L50" s="239"/>
      <c r="M50" s="60"/>
      <c r="N50" s="60"/>
      <c r="O50" s="60"/>
      <c r="P50" s="60"/>
      <c r="Q50" s="239"/>
      <c r="R50" s="72"/>
      <c r="S50" s="239"/>
      <c r="T50" s="104"/>
      <c r="U50" s="99"/>
    </row>
    <row r="51" spans="1:22" s="3" customFormat="1" ht="60" x14ac:dyDescent="0.25">
      <c r="A51" s="32" t="s">
        <v>95</v>
      </c>
      <c r="B51" s="33" t="s">
        <v>18</v>
      </c>
      <c r="C51" s="34" t="s">
        <v>19</v>
      </c>
      <c r="D51" s="34" t="s">
        <v>12</v>
      </c>
      <c r="E51" s="20">
        <v>0.13900000000000001</v>
      </c>
      <c r="F51" s="15">
        <v>24725.95</v>
      </c>
      <c r="G51" s="15">
        <f t="shared" ref="G51:G57" si="30">E51*F51</f>
        <v>3436.91</v>
      </c>
      <c r="H51" s="79">
        <v>0</v>
      </c>
      <c r="I51" s="15">
        <f t="shared" si="2"/>
        <v>0</v>
      </c>
      <c r="J51" s="296"/>
      <c r="K51" s="112">
        <f>E51-H51-T51</f>
        <v>0</v>
      </c>
      <c r="L51" s="112">
        <f t="shared" ref="L51:L61" si="31">K51*F51</f>
        <v>0</v>
      </c>
      <c r="M51" s="48"/>
      <c r="N51" s="48"/>
      <c r="O51" s="48"/>
      <c r="P51" s="48"/>
      <c r="Q51" s="89">
        <f t="shared" ref="Q51:Q57" si="32">E51-H51-M51-N51-O51-P51</f>
        <v>0.13900000000000001</v>
      </c>
      <c r="R51" s="68">
        <v>24725.95</v>
      </c>
      <c r="S51" s="68">
        <f t="shared" ref="S51:S57" si="33">Q51*R51</f>
        <v>3436.91</v>
      </c>
      <c r="T51" s="108">
        <v>0.13900000000000001</v>
      </c>
      <c r="U51" s="73">
        <f t="shared" ref="U51:U57" si="34">S51</f>
        <v>3436.91</v>
      </c>
    </row>
    <row r="52" spans="1:22" s="3" customFormat="1" ht="30" x14ac:dyDescent="0.25">
      <c r="A52" s="32" t="s">
        <v>96</v>
      </c>
      <c r="B52" s="33" t="s">
        <v>21</v>
      </c>
      <c r="C52" s="34" t="s">
        <v>22</v>
      </c>
      <c r="D52" s="34" t="s">
        <v>12</v>
      </c>
      <c r="E52" s="19">
        <v>5.45E-2</v>
      </c>
      <c r="F52" s="15">
        <v>22997.55</v>
      </c>
      <c r="G52" s="15">
        <f t="shared" si="30"/>
        <v>1253.3699999999999</v>
      </c>
      <c r="H52" s="79">
        <v>0</v>
      </c>
      <c r="I52" s="15">
        <f t="shared" si="2"/>
        <v>0</v>
      </c>
      <c r="J52" s="296"/>
      <c r="K52" s="112">
        <f>E52-H52-T52</f>
        <v>0</v>
      </c>
      <c r="L52" s="112">
        <f t="shared" si="31"/>
        <v>0</v>
      </c>
      <c r="M52" s="48"/>
      <c r="N52" s="48"/>
      <c r="O52" s="48"/>
      <c r="P52" s="48"/>
      <c r="Q52" s="89">
        <f t="shared" si="32"/>
        <v>5.45E-2</v>
      </c>
      <c r="R52" s="68">
        <v>22997.55</v>
      </c>
      <c r="S52" s="68">
        <f t="shared" si="33"/>
        <v>1253.3699999999999</v>
      </c>
      <c r="T52" s="108">
        <v>5.45E-2</v>
      </c>
      <c r="U52" s="73">
        <f t="shared" si="34"/>
        <v>1253.3699999999999</v>
      </c>
    </row>
    <row r="53" spans="1:22" s="3" customFormat="1" ht="30" x14ac:dyDescent="0.25">
      <c r="A53" s="32" t="s">
        <v>97</v>
      </c>
      <c r="B53" s="33" t="s">
        <v>24</v>
      </c>
      <c r="C53" s="34" t="s">
        <v>25</v>
      </c>
      <c r="D53" s="34" t="s">
        <v>12</v>
      </c>
      <c r="E53" s="19">
        <v>5.4100000000000002E-2</v>
      </c>
      <c r="F53" s="15">
        <v>189045.71</v>
      </c>
      <c r="G53" s="15">
        <f t="shared" si="30"/>
        <v>10227.370000000001</v>
      </c>
      <c r="H53" s="79">
        <v>0</v>
      </c>
      <c r="I53" s="15">
        <f t="shared" si="2"/>
        <v>0</v>
      </c>
      <c r="J53" s="296"/>
      <c r="K53" s="112">
        <f>E53-H53-T53</f>
        <v>0</v>
      </c>
      <c r="L53" s="112">
        <f t="shared" si="31"/>
        <v>0</v>
      </c>
      <c r="M53" s="48"/>
      <c r="N53" s="48"/>
      <c r="O53" s="48"/>
      <c r="P53" s="48"/>
      <c r="Q53" s="89">
        <f t="shared" si="32"/>
        <v>5.4100000000000002E-2</v>
      </c>
      <c r="R53" s="68">
        <v>189045.71</v>
      </c>
      <c r="S53" s="68">
        <f t="shared" si="33"/>
        <v>10227.370000000001</v>
      </c>
      <c r="T53" s="108">
        <v>5.4100000000000002E-2</v>
      </c>
      <c r="U53" s="73">
        <f t="shared" si="34"/>
        <v>10227.370000000001</v>
      </c>
    </row>
    <row r="54" spans="1:22" s="3" customFormat="1" ht="30" x14ac:dyDescent="0.25">
      <c r="A54" s="32" t="s">
        <v>98</v>
      </c>
      <c r="B54" s="33" t="s">
        <v>27</v>
      </c>
      <c r="C54" s="34" t="s">
        <v>99</v>
      </c>
      <c r="D54" s="34" t="s">
        <v>29</v>
      </c>
      <c r="E54" s="20">
        <v>6.8170000000000002</v>
      </c>
      <c r="F54" s="15">
        <v>7726.29</v>
      </c>
      <c r="G54" s="15">
        <f t="shared" si="30"/>
        <v>52670.12</v>
      </c>
      <c r="H54" s="79">
        <v>0</v>
      </c>
      <c r="I54" s="15">
        <f t="shared" si="2"/>
        <v>0</v>
      </c>
      <c r="J54" s="296"/>
      <c r="K54" s="112">
        <f>E54-H54-T54</f>
        <v>0</v>
      </c>
      <c r="L54" s="112">
        <f t="shared" si="31"/>
        <v>0</v>
      </c>
      <c r="M54" s="48"/>
      <c r="N54" s="48"/>
      <c r="O54" s="48"/>
      <c r="P54" s="48"/>
      <c r="Q54" s="89">
        <f t="shared" si="32"/>
        <v>6.8170000000000002</v>
      </c>
      <c r="R54" s="68">
        <v>7726.29</v>
      </c>
      <c r="S54" s="68">
        <f t="shared" si="33"/>
        <v>52670.12</v>
      </c>
      <c r="T54" s="108">
        <v>6.8170000000000002</v>
      </c>
      <c r="U54" s="73">
        <f t="shared" si="34"/>
        <v>52670.12</v>
      </c>
    </row>
    <row r="55" spans="1:22" s="3" customFormat="1" ht="45" x14ac:dyDescent="0.25">
      <c r="A55" s="32" t="s">
        <v>100</v>
      </c>
      <c r="B55" s="33" t="s">
        <v>101</v>
      </c>
      <c r="C55" s="34" t="s">
        <v>102</v>
      </c>
      <c r="D55" s="34" t="s">
        <v>103</v>
      </c>
      <c r="E55" s="24">
        <v>0.06</v>
      </c>
      <c r="F55" s="15">
        <v>268960.33</v>
      </c>
      <c r="G55" s="15">
        <f t="shared" si="30"/>
        <v>16137.62</v>
      </c>
      <c r="H55" s="79">
        <v>0</v>
      </c>
      <c r="I55" s="15">
        <f t="shared" si="2"/>
        <v>0</v>
      </c>
      <c r="J55" s="296"/>
      <c r="K55" s="112">
        <f>E55-H55-T55</f>
        <v>0</v>
      </c>
      <c r="L55" s="112">
        <f t="shared" si="31"/>
        <v>0</v>
      </c>
      <c r="M55" s="48"/>
      <c r="N55" s="48"/>
      <c r="O55" s="48"/>
      <c r="P55" s="48"/>
      <c r="Q55" s="89">
        <f t="shared" si="32"/>
        <v>0.06</v>
      </c>
      <c r="R55" s="68">
        <v>268960.33</v>
      </c>
      <c r="S55" s="68">
        <f t="shared" si="33"/>
        <v>16137.62</v>
      </c>
      <c r="T55" s="108">
        <v>0.06</v>
      </c>
      <c r="U55" s="73">
        <f t="shared" si="34"/>
        <v>16137.62</v>
      </c>
    </row>
    <row r="56" spans="1:22" s="3" customFormat="1" ht="30" x14ac:dyDescent="0.25">
      <c r="A56" s="32" t="s">
        <v>104</v>
      </c>
      <c r="B56" s="33" t="s">
        <v>105</v>
      </c>
      <c r="C56" s="34" t="s">
        <v>106</v>
      </c>
      <c r="D56" s="34" t="s">
        <v>40</v>
      </c>
      <c r="E56" s="24">
        <v>0.36</v>
      </c>
      <c r="F56" s="15">
        <v>463535.61</v>
      </c>
      <c r="G56" s="15">
        <f t="shared" si="30"/>
        <v>166872.82</v>
      </c>
      <c r="H56" s="79">
        <v>0</v>
      </c>
      <c r="I56" s="15">
        <f t="shared" si="2"/>
        <v>0</v>
      </c>
      <c r="J56" s="296"/>
      <c r="K56" s="112">
        <f>E56-H56-T56</f>
        <v>0</v>
      </c>
      <c r="L56" s="112">
        <f t="shared" si="31"/>
        <v>0</v>
      </c>
      <c r="M56" s="48"/>
      <c r="N56" s="48"/>
      <c r="O56" s="48"/>
      <c r="P56" s="48"/>
      <c r="Q56" s="89">
        <f t="shared" si="32"/>
        <v>0.36</v>
      </c>
      <c r="R56" s="68">
        <v>463535.61</v>
      </c>
      <c r="S56" s="68">
        <f t="shared" si="33"/>
        <v>166872.82</v>
      </c>
      <c r="T56" s="108">
        <v>0.36</v>
      </c>
      <c r="U56" s="73">
        <f t="shared" si="34"/>
        <v>166872.82</v>
      </c>
    </row>
    <row r="57" spans="1:22" s="3" customFormat="1" ht="30" x14ac:dyDescent="0.25">
      <c r="A57" s="32" t="s">
        <v>107</v>
      </c>
      <c r="B57" s="33" t="s">
        <v>38</v>
      </c>
      <c r="C57" s="34" t="s">
        <v>106</v>
      </c>
      <c r="D57" s="34" t="s">
        <v>40</v>
      </c>
      <c r="E57" s="20">
        <v>2.9000000000000001E-2</v>
      </c>
      <c r="F57" s="15">
        <v>343465.17</v>
      </c>
      <c r="G57" s="15">
        <f t="shared" si="30"/>
        <v>9960.49</v>
      </c>
      <c r="H57" s="79">
        <v>0</v>
      </c>
      <c r="I57" s="15">
        <f t="shared" si="2"/>
        <v>0</v>
      </c>
      <c r="J57" s="296"/>
      <c r="K57" s="112">
        <f>E57-H57-T57</f>
        <v>0</v>
      </c>
      <c r="L57" s="112">
        <f t="shared" si="31"/>
        <v>0</v>
      </c>
      <c r="M57" s="48"/>
      <c r="N57" s="48"/>
      <c r="O57" s="48"/>
      <c r="P57" s="48"/>
      <c r="Q57" s="89">
        <f t="shared" si="32"/>
        <v>2.9000000000000001E-2</v>
      </c>
      <c r="R57" s="68">
        <v>343465.17</v>
      </c>
      <c r="S57" s="68">
        <f t="shared" si="33"/>
        <v>9960.49</v>
      </c>
      <c r="T57" s="108">
        <v>2.9000000000000001E-2</v>
      </c>
      <c r="U57" s="73">
        <f t="shared" si="34"/>
        <v>9960.49</v>
      </c>
    </row>
    <row r="58" spans="1:22" s="3" customFormat="1" ht="15" customHeight="1" x14ac:dyDescent="0.25">
      <c r="A58" s="44" t="s">
        <v>56</v>
      </c>
      <c r="B58" s="44"/>
      <c r="C58" s="17"/>
      <c r="D58" s="17"/>
      <c r="E58" s="17"/>
      <c r="F58" s="18"/>
      <c r="G58" s="18"/>
      <c r="H58" s="81"/>
      <c r="I58" s="81"/>
      <c r="J58" s="297"/>
      <c r="K58" s="81"/>
      <c r="L58" s="81"/>
      <c r="M58" s="58"/>
      <c r="N58" s="58"/>
      <c r="O58" s="58"/>
      <c r="P58" s="58"/>
      <c r="Q58" s="81"/>
      <c r="R58" s="69"/>
      <c r="S58" s="81"/>
      <c r="T58" s="101"/>
      <c r="U58" s="99"/>
    </row>
    <row r="59" spans="1:22" s="3" customFormat="1" ht="75" x14ac:dyDescent="0.25">
      <c r="A59" s="32" t="s">
        <v>108</v>
      </c>
      <c r="B59" s="33" t="s">
        <v>58</v>
      </c>
      <c r="C59" s="37" t="s">
        <v>59</v>
      </c>
      <c r="D59" s="34" t="s">
        <v>60</v>
      </c>
      <c r="E59" s="24">
        <v>24.37</v>
      </c>
      <c r="F59" s="15">
        <v>64.069999999999993</v>
      </c>
      <c r="G59" s="15">
        <f>E59*F59</f>
        <v>1561.39</v>
      </c>
      <c r="H59" s="79">
        <v>0</v>
      </c>
      <c r="I59" s="15">
        <f t="shared" si="2"/>
        <v>0</v>
      </c>
      <c r="J59" s="296"/>
      <c r="K59" s="112">
        <f t="shared" ref="K59:K70" si="35">E59-H59-T59</f>
        <v>0</v>
      </c>
      <c r="L59" s="112">
        <f t="shared" si="31"/>
        <v>0</v>
      </c>
      <c r="M59" s="48"/>
      <c r="N59" s="48"/>
      <c r="O59" s="48"/>
      <c r="P59" s="48"/>
      <c r="Q59" s="89">
        <f t="shared" ref="Q59:Q61" si="36">E59-H59-M59-N59-O59-P59</f>
        <v>24.37</v>
      </c>
      <c r="R59" s="68">
        <v>64.069999999999993</v>
      </c>
      <c r="S59" s="68">
        <f>Q59*R59</f>
        <v>1561.39</v>
      </c>
      <c r="T59" s="68">
        <v>24.37</v>
      </c>
      <c r="U59" s="73">
        <f t="shared" ref="U59:U61" si="37">S59</f>
        <v>1561.39</v>
      </c>
    </row>
    <row r="60" spans="1:22" s="3" customFormat="1" ht="75" x14ac:dyDescent="0.25">
      <c r="A60" s="32" t="s">
        <v>109</v>
      </c>
      <c r="B60" s="33" t="s">
        <v>110</v>
      </c>
      <c r="C60" s="34" t="s">
        <v>63</v>
      </c>
      <c r="D60" s="34" t="s">
        <v>60</v>
      </c>
      <c r="E60" s="24">
        <v>1.05</v>
      </c>
      <c r="F60" s="15">
        <v>163.89</v>
      </c>
      <c r="G60" s="15">
        <f>E60*F60</f>
        <v>172.08</v>
      </c>
      <c r="H60" s="79">
        <v>0</v>
      </c>
      <c r="I60" s="15">
        <f t="shared" si="2"/>
        <v>0</v>
      </c>
      <c r="J60" s="296"/>
      <c r="K60" s="112">
        <f t="shared" si="35"/>
        <v>0</v>
      </c>
      <c r="L60" s="112">
        <f t="shared" si="31"/>
        <v>0</v>
      </c>
      <c r="M60" s="48"/>
      <c r="N60" s="48"/>
      <c r="O60" s="48"/>
      <c r="P60" s="48"/>
      <c r="Q60" s="89">
        <f t="shared" si="36"/>
        <v>1.05</v>
      </c>
      <c r="R60" s="68">
        <v>163.89</v>
      </c>
      <c r="S60" s="68">
        <f>Q60*R60</f>
        <v>172.08</v>
      </c>
      <c r="T60" s="68">
        <v>1.05</v>
      </c>
      <c r="U60" s="73">
        <f t="shared" si="37"/>
        <v>172.08</v>
      </c>
    </row>
    <row r="61" spans="1:22" s="3" customFormat="1" ht="60" x14ac:dyDescent="0.25">
      <c r="A61" s="32" t="s">
        <v>111</v>
      </c>
      <c r="B61" s="33" t="s">
        <v>68</v>
      </c>
      <c r="C61" s="34" t="s">
        <v>69</v>
      </c>
      <c r="D61" s="34" t="s">
        <v>60</v>
      </c>
      <c r="E61" s="24">
        <v>25.42</v>
      </c>
      <c r="F61" s="15">
        <v>77.849999999999994</v>
      </c>
      <c r="G61" s="15">
        <f>E61*F61</f>
        <v>1978.95</v>
      </c>
      <c r="H61" s="79">
        <v>0</v>
      </c>
      <c r="I61" s="15">
        <f t="shared" si="2"/>
        <v>0</v>
      </c>
      <c r="J61" s="296"/>
      <c r="K61" s="112">
        <f t="shared" si="35"/>
        <v>0</v>
      </c>
      <c r="L61" s="112">
        <f t="shared" si="31"/>
        <v>0</v>
      </c>
      <c r="M61" s="48"/>
      <c r="N61" s="48"/>
      <c r="O61" s="48"/>
      <c r="P61" s="48"/>
      <c r="Q61" s="89">
        <f t="shared" si="36"/>
        <v>25.42</v>
      </c>
      <c r="R61" s="68">
        <v>77.849999999999994</v>
      </c>
      <c r="S61" s="68">
        <f>Q61*R61</f>
        <v>1978.95</v>
      </c>
      <c r="T61" s="68">
        <v>25.42</v>
      </c>
      <c r="U61" s="73">
        <f t="shared" si="37"/>
        <v>1978.95</v>
      </c>
    </row>
    <row r="62" spans="1:22" s="3" customFormat="1" ht="18" customHeight="1" x14ac:dyDescent="0.25">
      <c r="A62" s="26"/>
      <c r="B62" s="45" t="s">
        <v>112</v>
      </c>
      <c r="C62" s="26"/>
      <c r="D62" s="26"/>
      <c r="E62" s="26"/>
      <c r="F62" s="27"/>
      <c r="G62" s="28">
        <f>SUM(G51:G61)</f>
        <v>264271.12</v>
      </c>
      <c r="H62" s="28"/>
      <c r="I62" s="28">
        <f t="shared" ref="I62" si="38">SUM(I51:I61)</f>
        <v>0</v>
      </c>
      <c r="J62" s="293"/>
      <c r="K62" s="28"/>
      <c r="L62" s="28">
        <f t="shared" ref="L62" si="39">SUM(L51:L61)</f>
        <v>0</v>
      </c>
      <c r="M62" s="59"/>
      <c r="N62" s="59"/>
      <c r="O62" s="59"/>
      <c r="P62" s="59"/>
      <c r="Q62" s="28"/>
      <c r="R62" s="71"/>
      <c r="S62" s="28">
        <f t="shared" ref="S62" si="40">SUM(S51:S61)</f>
        <v>264271.12</v>
      </c>
      <c r="T62" s="103"/>
      <c r="U62" s="99"/>
      <c r="V62" s="12"/>
    </row>
    <row r="63" spans="1:22" s="3" customFormat="1" ht="15" customHeight="1" x14ac:dyDescent="0.25">
      <c r="A63" s="239" t="s">
        <v>113</v>
      </c>
      <c r="B63" s="239"/>
      <c r="C63" s="17"/>
      <c r="D63" s="239"/>
      <c r="E63" s="239"/>
      <c r="F63" s="239"/>
      <c r="G63" s="239"/>
      <c r="H63" s="239"/>
      <c r="I63" s="239"/>
      <c r="J63" s="298"/>
      <c r="K63" s="239"/>
      <c r="L63" s="239"/>
      <c r="M63" s="85"/>
      <c r="N63" s="85"/>
      <c r="O63" s="85"/>
      <c r="P63" s="85"/>
      <c r="Q63" s="239"/>
      <c r="R63" s="72"/>
      <c r="S63" s="239"/>
      <c r="T63" s="104"/>
      <c r="U63" s="99"/>
    </row>
    <row r="64" spans="1:22" s="3" customFormat="1" ht="60" x14ac:dyDescent="0.25">
      <c r="A64" s="32" t="s">
        <v>114</v>
      </c>
      <c r="B64" s="33" t="s">
        <v>18</v>
      </c>
      <c r="C64" s="34" t="s">
        <v>19</v>
      </c>
      <c r="D64" s="34" t="s">
        <v>12</v>
      </c>
      <c r="E64" s="19">
        <v>7.2900000000000006E-2</v>
      </c>
      <c r="F64" s="15">
        <v>24725.95</v>
      </c>
      <c r="G64" s="15">
        <f t="shared" ref="G64:G70" si="41">E64*F64</f>
        <v>1802.52</v>
      </c>
      <c r="H64" s="79">
        <v>0</v>
      </c>
      <c r="I64" s="15">
        <f t="shared" si="2"/>
        <v>0</v>
      </c>
      <c r="J64" s="296"/>
      <c r="K64" s="112">
        <f t="shared" si="35"/>
        <v>0</v>
      </c>
      <c r="L64" s="112">
        <f t="shared" ref="L64:L75" si="42">K64*F64</f>
        <v>0</v>
      </c>
      <c r="M64" s="48"/>
      <c r="N64" s="48"/>
      <c r="O64" s="48"/>
      <c r="P64" s="48"/>
      <c r="Q64" s="89">
        <f t="shared" ref="Q64:Q70" si="43">E64-H64-M64-N64-O64-P64</f>
        <v>7.2900000000000006E-2</v>
      </c>
      <c r="R64" s="68">
        <v>24725.95</v>
      </c>
      <c r="S64" s="68">
        <f t="shared" ref="S64:S70" si="44">Q64*R64</f>
        <v>1802.52</v>
      </c>
      <c r="T64" s="107">
        <v>7.2900000000000006E-2</v>
      </c>
      <c r="U64" s="100">
        <f t="shared" ref="U64:U70" si="45">S64</f>
        <v>1802.52</v>
      </c>
    </row>
    <row r="65" spans="1:21" s="3" customFormat="1" ht="30" x14ac:dyDescent="0.25">
      <c r="A65" s="32" t="s">
        <v>115</v>
      </c>
      <c r="B65" s="33" t="s">
        <v>21</v>
      </c>
      <c r="C65" s="34" t="s">
        <v>22</v>
      </c>
      <c r="D65" s="34" t="s">
        <v>12</v>
      </c>
      <c r="E65" s="19">
        <v>3.2099999999999997E-2</v>
      </c>
      <c r="F65" s="15">
        <v>22997.55</v>
      </c>
      <c r="G65" s="15">
        <f t="shared" si="41"/>
        <v>738.22</v>
      </c>
      <c r="H65" s="79">
        <v>0</v>
      </c>
      <c r="I65" s="15">
        <f t="shared" si="2"/>
        <v>0</v>
      </c>
      <c r="J65" s="296"/>
      <c r="K65" s="112">
        <f t="shared" si="35"/>
        <v>0</v>
      </c>
      <c r="L65" s="112">
        <f t="shared" si="42"/>
        <v>0</v>
      </c>
      <c r="M65" s="48"/>
      <c r="N65" s="48"/>
      <c r="O65" s="48"/>
      <c r="P65" s="48"/>
      <c r="Q65" s="89">
        <f t="shared" si="43"/>
        <v>3.2099999999999997E-2</v>
      </c>
      <c r="R65" s="68">
        <v>22997.55</v>
      </c>
      <c r="S65" s="68">
        <f t="shared" si="44"/>
        <v>738.22</v>
      </c>
      <c r="T65" s="107">
        <v>3.2099999999999997E-2</v>
      </c>
      <c r="U65" s="100">
        <f t="shared" si="45"/>
        <v>738.22</v>
      </c>
    </row>
    <row r="66" spans="1:21" s="3" customFormat="1" ht="30" x14ac:dyDescent="0.25">
      <c r="A66" s="32" t="s">
        <v>116</v>
      </c>
      <c r="B66" s="33" t="s">
        <v>24</v>
      </c>
      <c r="C66" s="34" t="s">
        <v>25</v>
      </c>
      <c r="D66" s="34" t="s">
        <v>12</v>
      </c>
      <c r="E66" s="20">
        <v>3.2000000000000001E-2</v>
      </c>
      <c r="F66" s="15">
        <v>189045.71</v>
      </c>
      <c r="G66" s="15">
        <f t="shared" si="41"/>
        <v>6049.46</v>
      </c>
      <c r="H66" s="79">
        <v>0</v>
      </c>
      <c r="I66" s="15">
        <f t="shared" si="2"/>
        <v>0</v>
      </c>
      <c r="J66" s="296"/>
      <c r="K66" s="112">
        <f t="shared" si="35"/>
        <v>0</v>
      </c>
      <c r="L66" s="112">
        <f t="shared" si="42"/>
        <v>0</v>
      </c>
      <c r="M66" s="48"/>
      <c r="N66" s="48"/>
      <c r="O66" s="48"/>
      <c r="P66" s="48"/>
      <c r="Q66" s="89">
        <f t="shared" si="43"/>
        <v>3.2000000000000001E-2</v>
      </c>
      <c r="R66" s="68">
        <v>189045.71</v>
      </c>
      <c r="S66" s="68">
        <f t="shared" si="44"/>
        <v>6049.46</v>
      </c>
      <c r="T66" s="107">
        <v>3.2000000000000001E-2</v>
      </c>
      <c r="U66" s="100">
        <f t="shared" si="45"/>
        <v>6049.46</v>
      </c>
    </row>
    <row r="67" spans="1:21" s="3" customFormat="1" ht="30" x14ac:dyDescent="0.25">
      <c r="A67" s="32" t="s">
        <v>117</v>
      </c>
      <c r="B67" s="33" t="s">
        <v>27</v>
      </c>
      <c r="C67" s="34" t="s">
        <v>99</v>
      </c>
      <c r="D67" s="34" t="s">
        <v>29</v>
      </c>
      <c r="E67" s="24">
        <v>4.04</v>
      </c>
      <c r="F67" s="15">
        <v>7726.29</v>
      </c>
      <c r="G67" s="15">
        <f t="shared" si="41"/>
        <v>31214.21</v>
      </c>
      <c r="H67" s="79">
        <v>0</v>
      </c>
      <c r="I67" s="15">
        <f t="shared" si="2"/>
        <v>0</v>
      </c>
      <c r="J67" s="296"/>
      <c r="K67" s="112">
        <f t="shared" si="35"/>
        <v>0</v>
      </c>
      <c r="L67" s="112">
        <f t="shared" si="42"/>
        <v>0</v>
      </c>
      <c r="M67" s="48"/>
      <c r="N67" s="48"/>
      <c r="O67" s="48"/>
      <c r="P67" s="48"/>
      <c r="Q67" s="89">
        <f t="shared" si="43"/>
        <v>4.04</v>
      </c>
      <c r="R67" s="68">
        <v>7726.29</v>
      </c>
      <c r="S67" s="68">
        <f t="shared" si="44"/>
        <v>31214.21</v>
      </c>
      <c r="T67" s="107">
        <v>4.04</v>
      </c>
      <c r="U67" s="100">
        <f t="shared" si="45"/>
        <v>31214.21</v>
      </c>
    </row>
    <row r="68" spans="1:21" s="3" customFormat="1" ht="45" x14ac:dyDescent="0.25">
      <c r="A68" s="32" t="s">
        <v>118</v>
      </c>
      <c r="B68" s="33" t="s">
        <v>101</v>
      </c>
      <c r="C68" s="34" t="s">
        <v>102</v>
      </c>
      <c r="D68" s="34" t="s">
        <v>103</v>
      </c>
      <c r="E68" s="24">
        <v>0.06</v>
      </c>
      <c r="F68" s="15">
        <v>268960.33</v>
      </c>
      <c r="G68" s="15">
        <f t="shared" si="41"/>
        <v>16137.62</v>
      </c>
      <c r="H68" s="79">
        <v>0</v>
      </c>
      <c r="I68" s="15">
        <f t="shared" si="2"/>
        <v>0</v>
      </c>
      <c r="J68" s="296"/>
      <c r="K68" s="112">
        <f t="shared" si="35"/>
        <v>0</v>
      </c>
      <c r="L68" s="112">
        <f t="shared" si="42"/>
        <v>0</v>
      </c>
      <c r="M68" s="48"/>
      <c r="N68" s="48"/>
      <c r="O68" s="48"/>
      <c r="P68" s="48"/>
      <c r="Q68" s="89">
        <f t="shared" si="43"/>
        <v>0.06</v>
      </c>
      <c r="R68" s="68">
        <v>268960.33</v>
      </c>
      <c r="S68" s="68">
        <f t="shared" si="44"/>
        <v>16137.62</v>
      </c>
      <c r="T68" s="107">
        <v>0.06</v>
      </c>
      <c r="U68" s="100">
        <f t="shared" si="45"/>
        <v>16137.62</v>
      </c>
    </row>
    <row r="69" spans="1:21" s="3" customFormat="1" ht="30" x14ac:dyDescent="0.25">
      <c r="A69" s="32" t="s">
        <v>119</v>
      </c>
      <c r="B69" s="33" t="s">
        <v>105</v>
      </c>
      <c r="C69" s="34" t="s">
        <v>106</v>
      </c>
      <c r="D69" s="34" t="s">
        <v>40</v>
      </c>
      <c r="E69" s="24">
        <v>0.36</v>
      </c>
      <c r="F69" s="15">
        <v>463535.61</v>
      </c>
      <c r="G69" s="15">
        <f t="shared" si="41"/>
        <v>166872.82</v>
      </c>
      <c r="H69" s="79">
        <v>0</v>
      </c>
      <c r="I69" s="15">
        <f t="shared" si="2"/>
        <v>0</v>
      </c>
      <c r="J69" s="296"/>
      <c r="K69" s="112">
        <f t="shared" si="35"/>
        <v>0</v>
      </c>
      <c r="L69" s="112">
        <f t="shared" si="42"/>
        <v>0</v>
      </c>
      <c r="M69" s="48"/>
      <c r="N69" s="48"/>
      <c r="O69" s="48"/>
      <c r="P69" s="48"/>
      <c r="Q69" s="89">
        <f t="shared" si="43"/>
        <v>0.36</v>
      </c>
      <c r="R69" s="68">
        <v>463535.61</v>
      </c>
      <c r="S69" s="68">
        <f t="shared" si="44"/>
        <v>166872.82</v>
      </c>
      <c r="T69" s="107">
        <v>0.36</v>
      </c>
      <c r="U69" s="100">
        <f t="shared" si="45"/>
        <v>166872.82</v>
      </c>
    </row>
    <row r="70" spans="1:21" s="3" customFormat="1" ht="30" x14ac:dyDescent="0.25">
      <c r="A70" s="32" t="s">
        <v>120</v>
      </c>
      <c r="B70" s="33" t="s">
        <v>38</v>
      </c>
      <c r="C70" s="34" t="s">
        <v>106</v>
      </c>
      <c r="D70" s="34" t="s">
        <v>40</v>
      </c>
      <c r="E70" s="20">
        <v>2.9000000000000001E-2</v>
      </c>
      <c r="F70" s="15">
        <v>343465.17</v>
      </c>
      <c r="G70" s="15">
        <f t="shared" si="41"/>
        <v>9960.49</v>
      </c>
      <c r="H70" s="79">
        <v>0</v>
      </c>
      <c r="I70" s="15">
        <f t="shared" si="2"/>
        <v>0</v>
      </c>
      <c r="J70" s="296"/>
      <c r="K70" s="112">
        <f t="shared" si="35"/>
        <v>0</v>
      </c>
      <c r="L70" s="112">
        <f t="shared" si="42"/>
        <v>0</v>
      </c>
      <c r="M70" s="48"/>
      <c r="N70" s="48"/>
      <c r="O70" s="48"/>
      <c r="P70" s="48"/>
      <c r="Q70" s="89">
        <f t="shared" si="43"/>
        <v>2.9000000000000001E-2</v>
      </c>
      <c r="R70" s="68">
        <v>343465.17</v>
      </c>
      <c r="S70" s="68">
        <f t="shared" si="44"/>
        <v>9960.49</v>
      </c>
      <c r="T70" s="107">
        <v>2.9000000000000001E-2</v>
      </c>
      <c r="U70" s="100">
        <f t="shared" si="45"/>
        <v>9960.49</v>
      </c>
    </row>
    <row r="71" spans="1:21" s="3" customFormat="1" ht="15" customHeight="1" x14ac:dyDescent="0.25">
      <c r="A71" s="44" t="s">
        <v>56</v>
      </c>
      <c r="B71" s="44"/>
      <c r="C71" s="17"/>
      <c r="D71" s="17"/>
      <c r="E71" s="17"/>
      <c r="F71" s="18"/>
      <c r="G71" s="18"/>
      <c r="H71" s="81"/>
      <c r="I71" s="81"/>
      <c r="J71" s="297"/>
      <c r="K71" s="81"/>
      <c r="L71" s="81"/>
      <c r="M71" s="58"/>
      <c r="N71" s="58"/>
      <c r="O71" s="58"/>
      <c r="P71" s="58"/>
      <c r="Q71" s="81"/>
      <c r="R71" s="69"/>
      <c r="S71" s="81"/>
      <c r="T71" s="101"/>
      <c r="U71" s="99"/>
    </row>
    <row r="72" spans="1:21" s="3" customFormat="1" ht="75" x14ac:dyDescent="0.25">
      <c r="A72" s="32" t="s">
        <v>121</v>
      </c>
      <c r="B72" s="33" t="s">
        <v>58</v>
      </c>
      <c r="C72" s="37" t="s">
        <v>59</v>
      </c>
      <c r="D72" s="34" t="s">
        <v>60</v>
      </c>
      <c r="E72" s="24">
        <v>12.71</v>
      </c>
      <c r="F72" s="15">
        <v>64.069999999999993</v>
      </c>
      <c r="G72" s="15">
        <f>E72*F72</f>
        <v>814.33</v>
      </c>
      <c r="H72" s="79">
        <v>0</v>
      </c>
      <c r="I72" s="15">
        <f t="shared" si="2"/>
        <v>0</v>
      </c>
      <c r="J72" s="296"/>
      <c r="K72" s="112">
        <f>E72-H72-T72</f>
        <v>0</v>
      </c>
      <c r="L72" s="112">
        <f t="shared" si="42"/>
        <v>0</v>
      </c>
      <c r="M72" s="48"/>
      <c r="N72" s="48"/>
      <c r="O72" s="48"/>
      <c r="P72" s="48"/>
      <c r="Q72" s="89">
        <f t="shared" ref="Q72:Q75" si="46">E72-H72-M72-N72-O72-P72</f>
        <v>12.71</v>
      </c>
      <c r="R72" s="68">
        <v>64.069999999999993</v>
      </c>
      <c r="S72" s="68">
        <f>Q72*R72</f>
        <v>814.33</v>
      </c>
      <c r="T72" s="102">
        <v>12.71</v>
      </c>
      <c r="U72" s="100">
        <f>S72</f>
        <v>814.33</v>
      </c>
    </row>
    <row r="73" spans="1:21" s="3" customFormat="1" ht="75" x14ac:dyDescent="0.25">
      <c r="A73" s="32" t="s">
        <v>122</v>
      </c>
      <c r="B73" s="33" t="s">
        <v>110</v>
      </c>
      <c r="C73" s="34" t="s">
        <v>63</v>
      </c>
      <c r="D73" s="34" t="s">
        <v>60</v>
      </c>
      <c r="E73" s="24">
        <v>1.06</v>
      </c>
      <c r="F73" s="15">
        <v>163.89</v>
      </c>
      <c r="G73" s="15">
        <f>E73*F73</f>
        <v>173.72</v>
      </c>
      <c r="H73" s="79">
        <v>0</v>
      </c>
      <c r="I73" s="15">
        <f t="shared" si="2"/>
        <v>0</v>
      </c>
      <c r="J73" s="296"/>
      <c r="K73" s="112">
        <f>E73-H73-T73</f>
        <v>0</v>
      </c>
      <c r="L73" s="112">
        <f t="shared" si="42"/>
        <v>0</v>
      </c>
      <c r="M73" s="48"/>
      <c r="N73" s="48"/>
      <c r="O73" s="48"/>
      <c r="P73" s="48"/>
      <c r="Q73" s="89">
        <f t="shared" si="46"/>
        <v>1.06</v>
      </c>
      <c r="R73" s="68">
        <v>163.89</v>
      </c>
      <c r="S73" s="68">
        <f>Q73*R73</f>
        <v>173.72</v>
      </c>
      <c r="T73" s="102">
        <v>1.06</v>
      </c>
      <c r="U73" s="100">
        <f>S73</f>
        <v>173.72</v>
      </c>
    </row>
    <row r="74" spans="1:21" s="3" customFormat="1" ht="60" x14ac:dyDescent="0.25">
      <c r="A74" s="32" t="s">
        <v>123</v>
      </c>
      <c r="B74" s="33" t="s">
        <v>124</v>
      </c>
      <c r="C74" s="34" t="s">
        <v>66</v>
      </c>
      <c r="D74" s="34" t="s">
        <v>60</v>
      </c>
      <c r="E74" s="47">
        <v>0.2</v>
      </c>
      <c r="F74" s="15">
        <v>212.53</v>
      </c>
      <c r="G74" s="15">
        <f>E74*F74</f>
        <v>42.51</v>
      </c>
      <c r="H74" s="79">
        <v>0</v>
      </c>
      <c r="I74" s="15">
        <f t="shared" si="2"/>
        <v>0</v>
      </c>
      <c r="J74" s="296"/>
      <c r="K74" s="112">
        <f>E74-H74-T74</f>
        <v>0</v>
      </c>
      <c r="L74" s="112">
        <f t="shared" si="42"/>
        <v>0</v>
      </c>
      <c r="M74" s="48"/>
      <c r="N74" s="48"/>
      <c r="O74" s="48"/>
      <c r="P74" s="48"/>
      <c r="Q74" s="89">
        <f t="shared" si="46"/>
        <v>0.2</v>
      </c>
      <c r="R74" s="68">
        <v>212.53</v>
      </c>
      <c r="S74" s="68">
        <f>Q74*R74</f>
        <v>42.51</v>
      </c>
      <c r="T74" s="102">
        <v>0.2</v>
      </c>
      <c r="U74" s="100">
        <f>S74</f>
        <v>42.51</v>
      </c>
    </row>
    <row r="75" spans="1:21" s="3" customFormat="1" ht="60" x14ac:dyDescent="0.25">
      <c r="A75" s="32" t="s">
        <v>125</v>
      </c>
      <c r="B75" s="33" t="s">
        <v>68</v>
      </c>
      <c r="C75" s="34" t="s">
        <v>69</v>
      </c>
      <c r="D75" s="34" t="s">
        <v>60</v>
      </c>
      <c r="E75" s="24">
        <v>13.97</v>
      </c>
      <c r="F75" s="15">
        <v>77.849999999999994</v>
      </c>
      <c r="G75" s="15">
        <f>E75*F75</f>
        <v>1087.56</v>
      </c>
      <c r="H75" s="79">
        <v>0</v>
      </c>
      <c r="I75" s="15">
        <f t="shared" si="2"/>
        <v>0</v>
      </c>
      <c r="J75" s="296"/>
      <c r="K75" s="112">
        <f>E75-H75-T75</f>
        <v>0</v>
      </c>
      <c r="L75" s="112">
        <f t="shared" si="42"/>
        <v>0</v>
      </c>
      <c r="M75" s="48"/>
      <c r="N75" s="48"/>
      <c r="O75" s="48"/>
      <c r="P75" s="48"/>
      <c r="Q75" s="89">
        <f t="shared" si="46"/>
        <v>13.97</v>
      </c>
      <c r="R75" s="68">
        <v>77.849999999999994</v>
      </c>
      <c r="S75" s="68">
        <f>Q75*R75</f>
        <v>1087.56</v>
      </c>
      <c r="T75" s="102">
        <v>13.97</v>
      </c>
      <c r="U75" s="100">
        <f>S75</f>
        <v>1087.56</v>
      </c>
    </row>
    <row r="76" spans="1:21" s="3" customFormat="1" ht="18" customHeight="1" x14ac:dyDescent="0.25">
      <c r="A76" s="26"/>
      <c r="B76" s="45" t="s">
        <v>126</v>
      </c>
      <c r="C76" s="26"/>
      <c r="D76" s="26"/>
      <c r="E76" s="26"/>
      <c r="F76" s="27"/>
      <c r="G76" s="28">
        <f>SUM(G64:G75)</f>
        <v>234893.46</v>
      </c>
      <c r="H76" s="28"/>
      <c r="I76" s="28">
        <f t="shared" ref="I76" si="47">SUM(I64:I75)</f>
        <v>0</v>
      </c>
      <c r="J76" s="293"/>
      <c r="K76" s="28"/>
      <c r="L76" s="28">
        <f t="shared" ref="L76" si="48">SUM(L64:L75)</f>
        <v>0</v>
      </c>
      <c r="M76" s="59"/>
      <c r="N76" s="59"/>
      <c r="O76" s="59"/>
      <c r="P76" s="59"/>
      <c r="Q76" s="28"/>
      <c r="R76" s="71"/>
      <c r="S76" s="28">
        <f t="shared" ref="S76" si="49">SUM(S64:S75)</f>
        <v>234893.46</v>
      </c>
      <c r="T76" s="103"/>
      <c r="U76" s="99"/>
    </row>
    <row r="77" spans="1:21" s="3" customFormat="1" ht="15" customHeight="1" x14ac:dyDescent="0.25">
      <c r="A77" s="239" t="s">
        <v>127</v>
      </c>
      <c r="B77" s="239"/>
      <c r="C77" s="17"/>
      <c r="D77" s="239"/>
      <c r="E77" s="239"/>
      <c r="F77" s="239"/>
      <c r="G77" s="239"/>
      <c r="H77" s="239"/>
      <c r="I77" s="239"/>
      <c r="J77" s="298"/>
      <c r="K77" s="239"/>
      <c r="L77" s="239"/>
      <c r="M77" s="60"/>
      <c r="N77" s="60"/>
      <c r="O77" s="60"/>
      <c r="P77" s="60"/>
      <c r="Q77" s="239"/>
      <c r="R77" s="72"/>
      <c r="S77" s="239"/>
      <c r="T77" s="104"/>
      <c r="U77" s="99"/>
    </row>
    <row r="78" spans="1:21" s="3" customFormat="1" ht="45" x14ac:dyDescent="0.25">
      <c r="A78" s="32" t="s">
        <v>128</v>
      </c>
      <c r="B78" s="33" t="s">
        <v>73</v>
      </c>
      <c r="C78" s="34" t="s">
        <v>74</v>
      </c>
      <c r="D78" s="34" t="s">
        <v>75</v>
      </c>
      <c r="E78" s="23">
        <v>1</v>
      </c>
      <c r="F78" s="15">
        <v>55847.66</v>
      </c>
      <c r="G78" s="15">
        <f t="shared" ref="G78:G93" si="50">E78*F78</f>
        <v>55847.66</v>
      </c>
      <c r="H78" s="79">
        <v>0</v>
      </c>
      <c r="I78" s="15">
        <f t="shared" ref="I78:I140" si="51">F78*H78</f>
        <v>0</v>
      </c>
      <c r="J78" s="296"/>
      <c r="K78" s="112">
        <f t="shared" ref="K78:K98" si="52">E78-H78-T78</f>
        <v>1</v>
      </c>
      <c r="L78" s="112">
        <f t="shared" ref="L78:L98" si="53">K78*F78</f>
        <v>55847.66</v>
      </c>
      <c r="M78" s="48"/>
      <c r="N78" s="48"/>
      <c r="O78" s="48"/>
      <c r="P78" s="48"/>
      <c r="Q78" s="89">
        <f t="shared" ref="Q78:Q93" si="54">E78-H78-M78-N78-O78-P78</f>
        <v>1</v>
      </c>
      <c r="R78" s="68">
        <v>55847.66</v>
      </c>
      <c r="S78" s="68">
        <f t="shared" ref="S78:S93" si="55">Q78*R78</f>
        <v>55847.66</v>
      </c>
      <c r="T78" s="102"/>
      <c r="U78" s="100"/>
    </row>
    <row r="79" spans="1:21" s="3" customFormat="1" ht="60" x14ac:dyDescent="0.25">
      <c r="A79" s="32" t="s">
        <v>129</v>
      </c>
      <c r="B79" s="33" t="s">
        <v>18</v>
      </c>
      <c r="C79" s="34" t="s">
        <v>19</v>
      </c>
      <c r="D79" s="34" t="s">
        <v>12</v>
      </c>
      <c r="E79" s="20">
        <v>0.25800000000000001</v>
      </c>
      <c r="F79" s="15">
        <v>24725.95</v>
      </c>
      <c r="G79" s="15">
        <f t="shared" si="50"/>
        <v>6379.3</v>
      </c>
      <c r="H79" s="79">
        <v>0</v>
      </c>
      <c r="I79" s="15">
        <f t="shared" si="51"/>
        <v>0</v>
      </c>
      <c r="J79" s="296"/>
      <c r="K79" s="112">
        <f t="shared" si="52"/>
        <v>0.18509999999999999</v>
      </c>
      <c r="L79" s="112">
        <f t="shared" si="53"/>
        <v>4576.7732999999998</v>
      </c>
      <c r="M79" s="48"/>
      <c r="N79" s="48"/>
      <c r="O79" s="48"/>
      <c r="P79" s="48"/>
      <c r="Q79" s="89">
        <f t="shared" si="54"/>
        <v>0.25800000000000001</v>
      </c>
      <c r="R79" s="68">
        <v>24725.95</v>
      </c>
      <c r="S79" s="68">
        <f t="shared" si="55"/>
        <v>6379.3</v>
      </c>
      <c r="T79" s="107">
        <v>7.2900000000000006E-2</v>
      </c>
      <c r="U79" s="100">
        <f>F79*T79</f>
        <v>1802.52</v>
      </c>
    </row>
    <row r="80" spans="1:21" s="3" customFormat="1" ht="30" x14ac:dyDescent="0.25">
      <c r="A80" s="32" t="s">
        <v>130</v>
      </c>
      <c r="B80" s="33" t="s">
        <v>21</v>
      </c>
      <c r="C80" s="34" t="s">
        <v>22</v>
      </c>
      <c r="D80" s="34" t="s">
        <v>12</v>
      </c>
      <c r="E80" s="19">
        <v>0.1237</v>
      </c>
      <c r="F80" s="15">
        <v>22997.55</v>
      </c>
      <c r="G80" s="15">
        <f t="shared" si="50"/>
        <v>2844.8</v>
      </c>
      <c r="H80" s="79">
        <v>0</v>
      </c>
      <c r="I80" s="15">
        <f t="shared" si="51"/>
        <v>0</v>
      </c>
      <c r="J80" s="296"/>
      <c r="K80" s="112">
        <f t="shared" si="52"/>
        <v>9.3700000000000006E-2</v>
      </c>
      <c r="L80" s="112">
        <f t="shared" si="53"/>
        <v>2154.8703999999998</v>
      </c>
      <c r="M80" s="48"/>
      <c r="N80" s="48"/>
      <c r="O80" s="48"/>
      <c r="P80" s="48"/>
      <c r="Q80" s="89">
        <f t="shared" si="54"/>
        <v>0.1237</v>
      </c>
      <c r="R80" s="68">
        <v>22997.55</v>
      </c>
      <c r="S80" s="68">
        <f t="shared" si="55"/>
        <v>2844.8</v>
      </c>
      <c r="T80" s="102">
        <v>0.03</v>
      </c>
      <c r="U80" s="100">
        <f>F80*T80</f>
        <v>689.93</v>
      </c>
    </row>
    <row r="81" spans="1:21" s="3" customFormat="1" ht="30" x14ac:dyDescent="0.25">
      <c r="A81" s="32" t="s">
        <v>131</v>
      </c>
      <c r="B81" s="33" t="s">
        <v>24</v>
      </c>
      <c r="C81" s="34" t="s">
        <v>25</v>
      </c>
      <c r="D81" s="34" t="s">
        <v>12</v>
      </c>
      <c r="E81" s="20">
        <v>0.124</v>
      </c>
      <c r="F81" s="15">
        <v>189045.71</v>
      </c>
      <c r="G81" s="15">
        <f t="shared" si="50"/>
        <v>23441.67</v>
      </c>
      <c r="H81" s="79">
        <v>0</v>
      </c>
      <c r="I81" s="15">
        <f t="shared" si="51"/>
        <v>0</v>
      </c>
      <c r="J81" s="296"/>
      <c r="K81" s="112">
        <f t="shared" si="52"/>
        <v>9.4E-2</v>
      </c>
      <c r="L81" s="112">
        <f t="shared" si="53"/>
        <v>17770.296699999999</v>
      </c>
      <c r="M81" s="48"/>
      <c r="N81" s="48"/>
      <c r="O81" s="48"/>
      <c r="P81" s="48"/>
      <c r="Q81" s="89">
        <f t="shared" si="54"/>
        <v>0.124</v>
      </c>
      <c r="R81" s="68">
        <v>189045.71</v>
      </c>
      <c r="S81" s="68">
        <f t="shared" si="55"/>
        <v>23441.67</v>
      </c>
      <c r="T81" s="102">
        <v>0.03</v>
      </c>
      <c r="U81" s="100">
        <f>F81*T81</f>
        <v>5671.37</v>
      </c>
    </row>
    <row r="82" spans="1:21" s="3" customFormat="1" ht="30" x14ac:dyDescent="0.25">
      <c r="A82" s="32" t="s">
        <v>132</v>
      </c>
      <c r="B82" s="33" t="s">
        <v>27</v>
      </c>
      <c r="C82" s="34" t="s">
        <v>99</v>
      </c>
      <c r="D82" s="34" t="s">
        <v>29</v>
      </c>
      <c r="E82" s="24">
        <v>15.62</v>
      </c>
      <c r="F82" s="15">
        <v>7726.29</v>
      </c>
      <c r="G82" s="15">
        <f t="shared" si="50"/>
        <v>120684.65</v>
      </c>
      <c r="H82" s="79">
        <v>0</v>
      </c>
      <c r="I82" s="15">
        <f t="shared" si="51"/>
        <v>0</v>
      </c>
      <c r="J82" s="296"/>
      <c r="K82" s="112">
        <f t="shared" si="52"/>
        <v>11.58</v>
      </c>
      <c r="L82" s="112">
        <f t="shared" si="53"/>
        <v>89470.438200000004</v>
      </c>
      <c r="M82" s="48"/>
      <c r="N82" s="48"/>
      <c r="O82" s="48"/>
      <c r="P82" s="48"/>
      <c r="Q82" s="89">
        <f t="shared" si="54"/>
        <v>15.62</v>
      </c>
      <c r="R82" s="68">
        <v>7726.29</v>
      </c>
      <c r="S82" s="68">
        <f t="shared" si="55"/>
        <v>120684.65</v>
      </c>
      <c r="T82" s="102">
        <v>4.04</v>
      </c>
      <c r="U82" s="100">
        <f>F82*T82</f>
        <v>31214.21</v>
      </c>
    </row>
    <row r="83" spans="1:21" s="3" customFormat="1" ht="60" x14ac:dyDescent="0.25">
      <c r="A83" s="32" t="s">
        <v>133</v>
      </c>
      <c r="B83" s="33" t="s">
        <v>134</v>
      </c>
      <c r="C83" s="34" t="s">
        <v>135</v>
      </c>
      <c r="D83" s="34" t="s">
        <v>75</v>
      </c>
      <c r="E83" s="23">
        <v>1</v>
      </c>
      <c r="F83" s="15">
        <v>257393.25</v>
      </c>
      <c r="G83" s="15">
        <f t="shared" si="50"/>
        <v>257393.25</v>
      </c>
      <c r="H83" s="79">
        <v>0</v>
      </c>
      <c r="I83" s="15">
        <f t="shared" si="51"/>
        <v>0</v>
      </c>
      <c r="J83" s="296"/>
      <c r="K83" s="112">
        <f t="shared" si="52"/>
        <v>1</v>
      </c>
      <c r="L83" s="112">
        <f t="shared" si="53"/>
        <v>257393.25</v>
      </c>
      <c r="M83" s="48"/>
      <c r="N83" s="48"/>
      <c r="O83" s="48"/>
      <c r="P83" s="48"/>
      <c r="Q83" s="89">
        <f t="shared" si="54"/>
        <v>1</v>
      </c>
      <c r="R83" s="68">
        <v>257393.25</v>
      </c>
      <c r="S83" s="68">
        <f t="shared" si="55"/>
        <v>257393.25</v>
      </c>
      <c r="T83" s="102"/>
      <c r="U83" s="100"/>
    </row>
    <row r="84" spans="1:21" s="3" customFormat="1" ht="30" x14ac:dyDescent="0.25">
      <c r="A84" s="32" t="s">
        <v>136</v>
      </c>
      <c r="B84" s="33" t="s">
        <v>137</v>
      </c>
      <c r="C84" s="34" t="s">
        <v>138</v>
      </c>
      <c r="D84" s="34" t="s">
        <v>139</v>
      </c>
      <c r="E84" s="23">
        <v>1</v>
      </c>
      <c r="F84" s="15">
        <v>2073752.67</v>
      </c>
      <c r="G84" s="15">
        <f t="shared" si="50"/>
        <v>2073752.67</v>
      </c>
      <c r="H84" s="79">
        <v>0</v>
      </c>
      <c r="I84" s="15">
        <f t="shared" si="51"/>
        <v>0</v>
      </c>
      <c r="J84" s="296"/>
      <c r="K84" s="112">
        <f t="shared" si="52"/>
        <v>1</v>
      </c>
      <c r="L84" s="112">
        <f t="shared" si="53"/>
        <v>2073752.67</v>
      </c>
      <c r="M84" s="48"/>
      <c r="N84" s="48"/>
      <c r="O84" s="48"/>
      <c r="P84" s="48"/>
      <c r="Q84" s="89">
        <f t="shared" si="54"/>
        <v>1</v>
      </c>
      <c r="R84" s="68">
        <v>2073752.67</v>
      </c>
      <c r="S84" s="68">
        <f t="shared" si="55"/>
        <v>2073752.67</v>
      </c>
      <c r="T84" s="102"/>
      <c r="U84" s="100"/>
    </row>
    <row r="85" spans="1:21" s="3" customFormat="1" ht="30" x14ac:dyDescent="0.25">
      <c r="A85" s="32" t="s">
        <v>140</v>
      </c>
      <c r="B85" s="33" t="s">
        <v>141</v>
      </c>
      <c r="C85" s="34" t="s">
        <v>142</v>
      </c>
      <c r="D85" s="34" t="s">
        <v>139</v>
      </c>
      <c r="E85" s="23">
        <v>1</v>
      </c>
      <c r="F85" s="15">
        <v>4471529.21</v>
      </c>
      <c r="G85" s="15">
        <f t="shared" si="50"/>
        <v>4471529.21</v>
      </c>
      <c r="H85" s="79">
        <v>0</v>
      </c>
      <c r="I85" s="15">
        <f t="shared" si="51"/>
        <v>0</v>
      </c>
      <c r="J85" s="296"/>
      <c r="K85" s="112">
        <f t="shared" si="52"/>
        <v>1</v>
      </c>
      <c r="L85" s="112">
        <f t="shared" si="53"/>
        <v>4471529.21</v>
      </c>
      <c r="M85" s="48"/>
      <c r="N85" s="48"/>
      <c r="O85" s="48"/>
      <c r="P85" s="48"/>
      <c r="Q85" s="89">
        <f t="shared" si="54"/>
        <v>1</v>
      </c>
      <c r="R85" s="68">
        <v>4471529.21</v>
      </c>
      <c r="S85" s="68">
        <f t="shared" si="55"/>
        <v>4471529.21</v>
      </c>
      <c r="T85" s="102"/>
      <c r="U85" s="100"/>
    </row>
    <row r="86" spans="1:21" s="3" customFormat="1" ht="60" x14ac:dyDescent="0.25">
      <c r="A86" s="32" t="s">
        <v>143</v>
      </c>
      <c r="B86" s="33" t="s">
        <v>144</v>
      </c>
      <c r="C86" s="34" t="s">
        <v>145</v>
      </c>
      <c r="D86" s="34" t="s">
        <v>33</v>
      </c>
      <c r="E86" s="23">
        <v>1</v>
      </c>
      <c r="F86" s="15">
        <v>46162.87</v>
      </c>
      <c r="G86" s="15">
        <f t="shared" si="50"/>
        <v>46162.87</v>
      </c>
      <c r="H86" s="79">
        <v>0</v>
      </c>
      <c r="I86" s="15">
        <f t="shared" si="51"/>
        <v>0</v>
      </c>
      <c r="J86" s="296"/>
      <c r="K86" s="112">
        <f t="shared" si="52"/>
        <v>1</v>
      </c>
      <c r="L86" s="112">
        <f t="shared" si="53"/>
        <v>46162.87</v>
      </c>
      <c r="M86" s="48"/>
      <c r="N86" s="48"/>
      <c r="O86" s="48"/>
      <c r="P86" s="48"/>
      <c r="Q86" s="89">
        <f t="shared" si="54"/>
        <v>1</v>
      </c>
      <c r="R86" s="68">
        <v>46162.87</v>
      </c>
      <c r="S86" s="68">
        <f t="shared" si="55"/>
        <v>46162.87</v>
      </c>
      <c r="T86" s="102"/>
      <c r="U86" s="100"/>
    </row>
    <row r="87" spans="1:21" s="3" customFormat="1" ht="30" x14ac:dyDescent="0.25">
      <c r="A87" s="32" t="s">
        <v>146</v>
      </c>
      <c r="B87" s="33" t="s">
        <v>147</v>
      </c>
      <c r="C87" s="34" t="s">
        <v>148</v>
      </c>
      <c r="D87" s="34" t="s">
        <v>33</v>
      </c>
      <c r="E87" s="23">
        <v>2</v>
      </c>
      <c r="F87" s="15">
        <v>54541.01</v>
      </c>
      <c r="G87" s="15">
        <f t="shared" si="50"/>
        <v>109082.02</v>
      </c>
      <c r="H87" s="79">
        <v>0</v>
      </c>
      <c r="I87" s="15">
        <f t="shared" si="51"/>
        <v>0</v>
      </c>
      <c r="J87" s="296"/>
      <c r="K87" s="112">
        <f t="shared" si="52"/>
        <v>2</v>
      </c>
      <c r="L87" s="112">
        <f t="shared" si="53"/>
        <v>109082.02</v>
      </c>
      <c r="M87" s="48"/>
      <c r="N87" s="48"/>
      <c r="O87" s="48"/>
      <c r="P87" s="48"/>
      <c r="Q87" s="89">
        <f t="shared" si="54"/>
        <v>2</v>
      </c>
      <c r="R87" s="68">
        <v>54541.01</v>
      </c>
      <c r="S87" s="68">
        <f t="shared" si="55"/>
        <v>109082.02</v>
      </c>
      <c r="T87" s="102"/>
      <c r="U87" s="100"/>
    </row>
    <row r="88" spans="1:21" s="3" customFormat="1" ht="45" x14ac:dyDescent="0.25">
      <c r="A88" s="32" t="s">
        <v>149</v>
      </c>
      <c r="B88" s="33" t="s">
        <v>150</v>
      </c>
      <c r="C88" s="34" t="s">
        <v>151</v>
      </c>
      <c r="D88" s="34" t="s">
        <v>33</v>
      </c>
      <c r="E88" s="23">
        <v>1</v>
      </c>
      <c r="F88" s="15">
        <v>194945.69</v>
      </c>
      <c r="G88" s="15">
        <f t="shared" si="50"/>
        <v>194945.69</v>
      </c>
      <c r="H88" s="79">
        <v>0</v>
      </c>
      <c r="I88" s="15">
        <f t="shared" si="51"/>
        <v>0</v>
      </c>
      <c r="J88" s="296"/>
      <c r="K88" s="112">
        <f t="shared" si="52"/>
        <v>1</v>
      </c>
      <c r="L88" s="112">
        <f t="shared" si="53"/>
        <v>194945.69</v>
      </c>
      <c r="M88" s="48"/>
      <c r="N88" s="48"/>
      <c r="O88" s="48"/>
      <c r="P88" s="48"/>
      <c r="Q88" s="89">
        <f t="shared" si="54"/>
        <v>1</v>
      </c>
      <c r="R88" s="68">
        <v>194945.69</v>
      </c>
      <c r="S88" s="68">
        <f t="shared" si="55"/>
        <v>194945.69</v>
      </c>
      <c r="T88" s="102"/>
      <c r="U88" s="100"/>
    </row>
    <row r="89" spans="1:21" s="3" customFormat="1" ht="30" x14ac:dyDescent="0.25">
      <c r="A89" s="32" t="s">
        <v>152</v>
      </c>
      <c r="B89" s="33" t="s">
        <v>153</v>
      </c>
      <c r="C89" s="34" t="s">
        <v>106</v>
      </c>
      <c r="D89" s="34" t="s">
        <v>33</v>
      </c>
      <c r="E89" s="23">
        <v>1</v>
      </c>
      <c r="F89" s="15">
        <v>5195.1899999999996</v>
      </c>
      <c r="G89" s="15">
        <f t="shared" si="50"/>
        <v>5195.1899999999996</v>
      </c>
      <c r="H89" s="79">
        <v>0</v>
      </c>
      <c r="I89" s="15">
        <f t="shared" si="51"/>
        <v>0</v>
      </c>
      <c r="J89" s="296"/>
      <c r="K89" s="112">
        <f t="shared" si="52"/>
        <v>1</v>
      </c>
      <c r="L89" s="112">
        <f t="shared" si="53"/>
        <v>5195.1899999999996</v>
      </c>
      <c r="M89" s="48"/>
      <c r="N89" s="48"/>
      <c r="O89" s="48"/>
      <c r="P89" s="48"/>
      <c r="Q89" s="89">
        <f t="shared" si="54"/>
        <v>1</v>
      </c>
      <c r="R89" s="68">
        <v>5195.1899999999996</v>
      </c>
      <c r="S89" s="68">
        <f t="shared" si="55"/>
        <v>5195.1899999999996</v>
      </c>
      <c r="T89" s="102"/>
      <c r="U89" s="100"/>
    </row>
    <row r="90" spans="1:21" s="3" customFormat="1" ht="45" x14ac:dyDescent="0.25">
      <c r="A90" s="32" t="s">
        <v>154</v>
      </c>
      <c r="B90" s="33" t="s">
        <v>101</v>
      </c>
      <c r="C90" s="34" t="s">
        <v>102</v>
      </c>
      <c r="D90" s="34" t="s">
        <v>103</v>
      </c>
      <c r="E90" s="24">
        <v>0.06</v>
      </c>
      <c r="F90" s="15">
        <v>268960.33</v>
      </c>
      <c r="G90" s="15">
        <f t="shared" si="50"/>
        <v>16137.62</v>
      </c>
      <c r="H90" s="79">
        <v>0</v>
      </c>
      <c r="I90" s="15">
        <f t="shared" si="51"/>
        <v>0</v>
      </c>
      <c r="J90" s="296"/>
      <c r="K90" s="112">
        <f t="shared" si="52"/>
        <v>0</v>
      </c>
      <c r="L90" s="112">
        <f t="shared" si="53"/>
        <v>0</v>
      </c>
      <c r="M90" s="48"/>
      <c r="N90" s="48"/>
      <c r="O90" s="48"/>
      <c r="P90" s="48"/>
      <c r="Q90" s="89">
        <f t="shared" si="54"/>
        <v>0.06</v>
      </c>
      <c r="R90" s="68">
        <v>268960.33</v>
      </c>
      <c r="S90" s="68">
        <f t="shared" si="55"/>
        <v>16137.62</v>
      </c>
      <c r="T90" s="102">
        <v>0.06</v>
      </c>
      <c r="U90" s="100">
        <f>F90*T90</f>
        <v>16137.62</v>
      </c>
    </row>
    <row r="91" spans="1:21" s="3" customFormat="1" ht="30" x14ac:dyDescent="0.25">
      <c r="A91" s="32" t="s">
        <v>155</v>
      </c>
      <c r="B91" s="33" t="s">
        <v>105</v>
      </c>
      <c r="C91" s="34" t="s">
        <v>106</v>
      </c>
      <c r="D91" s="34" t="s">
        <v>40</v>
      </c>
      <c r="E91" s="24">
        <v>0.36</v>
      </c>
      <c r="F91" s="15">
        <v>463535.61</v>
      </c>
      <c r="G91" s="15">
        <f t="shared" si="50"/>
        <v>166872.82</v>
      </c>
      <c r="H91" s="79">
        <v>0</v>
      </c>
      <c r="I91" s="15">
        <f t="shared" si="51"/>
        <v>0</v>
      </c>
      <c r="J91" s="296"/>
      <c r="K91" s="112">
        <f t="shared" si="52"/>
        <v>0</v>
      </c>
      <c r="L91" s="112">
        <f t="shared" si="53"/>
        <v>0</v>
      </c>
      <c r="M91" s="48"/>
      <c r="N91" s="48"/>
      <c r="O91" s="48"/>
      <c r="P91" s="48"/>
      <c r="Q91" s="89">
        <f t="shared" si="54"/>
        <v>0.36</v>
      </c>
      <c r="R91" s="68">
        <v>463535.61</v>
      </c>
      <c r="S91" s="68">
        <f t="shared" si="55"/>
        <v>166872.82</v>
      </c>
      <c r="T91" s="102">
        <v>0.36</v>
      </c>
      <c r="U91" s="100">
        <f>F91*T91</f>
        <v>166872.82</v>
      </c>
    </row>
    <row r="92" spans="1:21" s="3" customFormat="1" ht="30" x14ac:dyDescent="0.25">
      <c r="A92" s="32" t="s">
        <v>156</v>
      </c>
      <c r="B92" s="33" t="s">
        <v>38</v>
      </c>
      <c r="C92" s="34" t="s">
        <v>106</v>
      </c>
      <c r="D92" s="34" t="s">
        <v>40</v>
      </c>
      <c r="E92" s="20">
        <v>2.9000000000000001E-2</v>
      </c>
      <c r="F92" s="15">
        <v>343465.17</v>
      </c>
      <c r="G92" s="15">
        <f t="shared" si="50"/>
        <v>9960.49</v>
      </c>
      <c r="H92" s="79">
        <v>0</v>
      </c>
      <c r="I92" s="15">
        <f t="shared" si="51"/>
        <v>0</v>
      </c>
      <c r="J92" s="296"/>
      <c r="K92" s="112">
        <f t="shared" si="52"/>
        <v>0</v>
      </c>
      <c r="L92" s="112">
        <f t="shared" si="53"/>
        <v>0</v>
      </c>
      <c r="M92" s="48"/>
      <c r="N92" s="48"/>
      <c r="O92" s="48"/>
      <c r="P92" s="48"/>
      <c r="Q92" s="89">
        <f t="shared" si="54"/>
        <v>2.9000000000000001E-2</v>
      </c>
      <c r="R92" s="68">
        <v>343465.17</v>
      </c>
      <c r="S92" s="68">
        <f t="shared" si="55"/>
        <v>9960.49</v>
      </c>
      <c r="T92" s="106">
        <v>2.9000000000000001E-2</v>
      </c>
      <c r="U92" s="100">
        <f>F92*T92</f>
        <v>9960.49</v>
      </c>
    </row>
    <row r="93" spans="1:21" s="3" customFormat="1" ht="45" x14ac:dyDescent="0.25">
      <c r="A93" s="32" t="s">
        <v>157</v>
      </c>
      <c r="B93" s="33" t="s">
        <v>158</v>
      </c>
      <c r="C93" s="34" t="s">
        <v>159</v>
      </c>
      <c r="D93" s="34" t="s">
        <v>55</v>
      </c>
      <c r="E93" s="19">
        <v>1.3299999999999999E-2</v>
      </c>
      <c r="F93" s="15">
        <v>3239779.31</v>
      </c>
      <c r="G93" s="15">
        <f t="shared" si="50"/>
        <v>43089.06</v>
      </c>
      <c r="H93" s="79">
        <v>0</v>
      </c>
      <c r="I93" s="15">
        <f t="shared" si="51"/>
        <v>0</v>
      </c>
      <c r="J93" s="296"/>
      <c r="K93" s="112">
        <f t="shared" si="52"/>
        <v>1.3299999999999999E-2</v>
      </c>
      <c r="L93" s="112">
        <f t="shared" si="53"/>
        <v>43089.0648</v>
      </c>
      <c r="M93" s="48"/>
      <c r="N93" s="48"/>
      <c r="O93" s="48"/>
      <c r="P93" s="48"/>
      <c r="Q93" s="89">
        <f t="shared" si="54"/>
        <v>1.3299999999999999E-2</v>
      </c>
      <c r="R93" s="68">
        <v>3240083</v>
      </c>
      <c r="S93" s="68">
        <f t="shared" si="55"/>
        <v>43093.1</v>
      </c>
      <c r="T93" s="102"/>
      <c r="U93" s="100"/>
    </row>
    <row r="94" spans="1:21" s="3" customFormat="1" ht="15" customHeight="1" x14ac:dyDescent="0.25">
      <c r="A94" s="44" t="s">
        <v>56</v>
      </c>
      <c r="B94" s="44"/>
      <c r="C94" s="17"/>
      <c r="D94" s="17"/>
      <c r="E94" s="17"/>
      <c r="F94" s="18"/>
      <c r="G94" s="18"/>
      <c r="H94" s="81"/>
      <c r="I94" s="81"/>
      <c r="J94" s="297"/>
      <c r="K94" s="81"/>
      <c r="L94" s="81"/>
      <c r="M94" s="81"/>
      <c r="N94" s="81"/>
      <c r="O94" s="81"/>
      <c r="P94" s="81"/>
      <c r="Q94" s="81"/>
      <c r="R94" s="69"/>
      <c r="S94" s="81"/>
      <c r="T94" s="101"/>
      <c r="U94" s="100"/>
    </row>
    <row r="95" spans="1:21" s="3" customFormat="1" ht="75" x14ac:dyDescent="0.25">
      <c r="A95" s="32" t="s">
        <v>160</v>
      </c>
      <c r="B95" s="33" t="s">
        <v>58</v>
      </c>
      <c r="C95" s="37" t="s">
        <v>59</v>
      </c>
      <c r="D95" s="34" t="s">
        <v>60</v>
      </c>
      <c r="E95" s="47">
        <v>45.2</v>
      </c>
      <c r="F95" s="15">
        <v>64.069999999999993</v>
      </c>
      <c r="G95" s="15">
        <f>E95*F95</f>
        <v>2895.96</v>
      </c>
      <c r="H95" s="79">
        <v>0</v>
      </c>
      <c r="I95" s="15">
        <f t="shared" si="51"/>
        <v>0</v>
      </c>
      <c r="J95" s="296"/>
      <c r="K95" s="112">
        <f t="shared" si="52"/>
        <v>32.49</v>
      </c>
      <c r="L95" s="112">
        <f t="shared" si="53"/>
        <v>2081.6343000000002</v>
      </c>
      <c r="M95" s="48"/>
      <c r="N95" s="48"/>
      <c r="O95" s="48"/>
      <c r="P95" s="48"/>
      <c r="Q95" s="89">
        <f t="shared" ref="Q95:Q98" si="56">E95-H95-M95-N95-O95-P95</f>
        <v>45.2</v>
      </c>
      <c r="R95" s="68">
        <v>64.069999999999993</v>
      </c>
      <c r="S95" s="68">
        <f>Q95*R95</f>
        <v>2895.96</v>
      </c>
      <c r="T95" s="102">
        <v>12.71</v>
      </c>
      <c r="U95" s="100">
        <f>F95*T95</f>
        <v>814.33</v>
      </c>
    </row>
    <row r="96" spans="1:21" s="3" customFormat="1" ht="75" x14ac:dyDescent="0.25">
      <c r="A96" s="32" t="s">
        <v>161</v>
      </c>
      <c r="B96" s="33" t="s">
        <v>110</v>
      </c>
      <c r="C96" s="34" t="s">
        <v>63</v>
      </c>
      <c r="D96" s="34" t="s">
        <v>60</v>
      </c>
      <c r="E96" s="47">
        <v>9.9</v>
      </c>
      <c r="F96" s="15">
        <v>163.89</v>
      </c>
      <c r="G96" s="15">
        <f>E96*F96</f>
        <v>1622.51</v>
      </c>
      <c r="H96" s="79">
        <v>0</v>
      </c>
      <c r="I96" s="15">
        <f t="shared" si="51"/>
        <v>0</v>
      </c>
      <c r="J96" s="296"/>
      <c r="K96" s="112">
        <f t="shared" si="52"/>
        <v>8.84</v>
      </c>
      <c r="L96" s="112">
        <f t="shared" si="53"/>
        <v>1448.7876000000001</v>
      </c>
      <c r="M96" s="48"/>
      <c r="N96" s="48"/>
      <c r="O96" s="48"/>
      <c r="P96" s="48"/>
      <c r="Q96" s="89">
        <f t="shared" si="56"/>
        <v>9.9</v>
      </c>
      <c r="R96" s="68">
        <v>163.89</v>
      </c>
      <c r="S96" s="68">
        <f>Q96*R96</f>
        <v>1622.51</v>
      </c>
      <c r="T96" s="102">
        <v>1.06</v>
      </c>
      <c r="U96" s="100">
        <f>F96*T96</f>
        <v>173.72</v>
      </c>
    </row>
    <row r="97" spans="1:21" s="3" customFormat="1" ht="60" x14ac:dyDescent="0.25">
      <c r="A97" s="32" t="s">
        <v>162</v>
      </c>
      <c r="B97" s="33" t="s">
        <v>124</v>
      </c>
      <c r="C97" s="34" t="s">
        <v>66</v>
      </c>
      <c r="D97" s="34" t="s">
        <v>60</v>
      </c>
      <c r="E97" s="23">
        <v>5</v>
      </c>
      <c r="F97" s="15">
        <v>212.53</v>
      </c>
      <c r="G97" s="15">
        <f>E97*F97</f>
        <v>1062.6500000000001</v>
      </c>
      <c r="H97" s="79">
        <v>0</v>
      </c>
      <c r="I97" s="15">
        <f t="shared" si="51"/>
        <v>0</v>
      </c>
      <c r="J97" s="296"/>
      <c r="K97" s="112">
        <f t="shared" si="52"/>
        <v>4.8</v>
      </c>
      <c r="L97" s="112">
        <f t="shared" si="53"/>
        <v>1020.144</v>
      </c>
      <c r="M97" s="48"/>
      <c r="N97" s="48"/>
      <c r="O97" s="48"/>
      <c r="P97" s="48"/>
      <c r="Q97" s="89">
        <f t="shared" si="56"/>
        <v>5</v>
      </c>
      <c r="R97" s="68">
        <v>212.53</v>
      </c>
      <c r="S97" s="68">
        <f>Q97*R97</f>
        <v>1062.6500000000001</v>
      </c>
      <c r="T97" s="102">
        <v>0.2</v>
      </c>
      <c r="U97" s="100">
        <f>F97*T97</f>
        <v>42.51</v>
      </c>
    </row>
    <row r="98" spans="1:21" s="3" customFormat="1" ht="60" x14ac:dyDescent="0.25">
      <c r="A98" s="32" t="s">
        <v>163</v>
      </c>
      <c r="B98" s="33" t="s">
        <v>68</v>
      </c>
      <c r="C98" s="34" t="s">
        <v>69</v>
      </c>
      <c r="D98" s="34" t="s">
        <v>60</v>
      </c>
      <c r="E98" s="47">
        <v>60.1</v>
      </c>
      <c r="F98" s="15">
        <v>77.849999999999994</v>
      </c>
      <c r="G98" s="15">
        <f>E98*F98</f>
        <v>4678.79</v>
      </c>
      <c r="H98" s="79">
        <v>0</v>
      </c>
      <c r="I98" s="15">
        <f t="shared" si="51"/>
        <v>0</v>
      </c>
      <c r="J98" s="296"/>
      <c r="K98" s="112">
        <f t="shared" si="52"/>
        <v>46.13</v>
      </c>
      <c r="L98" s="112">
        <f t="shared" si="53"/>
        <v>3591.2204999999999</v>
      </c>
      <c r="M98" s="48"/>
      <c r="N98" s="48"/>
      <c r="O98" s="48"/>
      <c r="P98" s="48"/>
      <c r="Q98" s="89">
        <f t="shared" si="56"/>
        <v>60.1</v>
      </c>
      <c r="R98" s="68">
        <v>77.849999999999994</v>
      </c>
      <c r="S98" s="68">
        <f>Q98*R98</f>
        <v>4678.79</v>
      </c>
      <c r="T98" s="102">
        <v>13.97</v>
      </c>
      <c r="U98" s="100">
        <f>F98*T98</f>
        <v>1087.56</v>
      </c>
    </row>
    <row r="99" spans="1:21" s="3" customFormat="1" ht="18" customHeight="1" x14ac:dyDescent="0.25">
      <c r="A99" s="26"/>
      <c r="B99" s="45" t="s">
        <v>164</v>
      </c>
      <c r="C99" s="26"/>
      <c r="D99" s="26"/>
      <c r="E99" s="26"/>
      <c r="F99" s="27"/>
      <c r="G99" s="28">
        <f>SUM(G78:G98)</f>
        <v>7613578.8799999999</v>
      </c>
      <c r="H99" s="28"/>
      <c r="I99" s="28">
        <f t="shared" ref="I99" si="57">SUM(I78:I98)</f>
        <v>0</v>
      </c>
      <c r="J99" s="293"/>
      <c r="K99" s="28"/>
      <c r="L99" s="28">
        <f t="shared" ref="L99" si="58">SUM(L78:L98)</f>
        <v>7379111.79</v>
      </c>
      <c r="M99" s="59"/>
      <c r="N99" s="59"/>
      <c r="O99" s="59"/>
      <c r="P99" s="59"/>
      <c r="Q99" s="28"/>
      <c r="R99" s="71"/>
      <c r="S99" s="28">
        <f t="shared" ref="S99" si="59">SUM(S78:S98)</f>
        <v>7613582.9199999999</v>
      </c>
      <c r="T99" s="103"/>
      <c r="U99" s="99"/>
    </row>
    <row r="100" spans="1:21" s="3" customFormat="1" ht="15" customHeight="1" x14ac:dyDescent="0.25">
      <c r="A100" s="239" t="s">
        <v>165</v>
      </c>
      <c r="B100" s="239"/>
      <c r="C100" s="17"/>
      <c r="D100" s="239"/>
      <c r="E100" s="239"/>
      <c r="F100" s="239"/>
      <c r="G100" s="239"/>
      <c r="H100" s="239"/>
      <c r="I100" s="239"/>
      <c r="J100" s="298"/>
      <c r="K100" s="239"/>
      <c r="L100" s="239"/>
      <c r="M100" s="85"/>
      <c r="N100" s="85"/>
      <c r="O100" s="85"/>
      <c r="P100" s="85"/>
      <c r="Q100" s="239"/>
      <c r="R100" s="72"/>
      <c r="S100" s="239"/>
      <c r="T100" s="104"/>
      <c r="U100" s="99"/>
    </row>
    <row r="101" spans="1:21" s="3" customFormat="1" ht="60" x14ac:dyDescent="0.25">
      <c r="A101" s="32" t="s">
        <v>166</v>
      </c>
      <c r="B101" s="33" t="s">
        <v>18</v>
      </c>
      <c r="C101" s="34" t="s">
        <v>19</v>
      </c>
      <c r="D101" s="34" t="s">
        <v>12</v>
      </c>
      <c r="E101" s="24">
        <v>0.01</v>
      </c>
      <c r="F101" s="15">
        <v>24725.95</v>
      </c>
      <c r="G101" s="15">
        <f t="shared" ref="G101:G107" si="60">E101*F101</f>
        <v>247.26</v>
      </c>
      <c r="H101" s="79">
        <v>0</v>
      </c>
      <c r="I101" s="15">
        <f t="shared" si="51"/>
        <v>0</v>
      </c>
      <c r="J101" s="296"/>
      <c r="K101" s="112">
        <f t="shared" ref="K101:K111" si="61">E101-H101-T101</f>
        <v>0</v>
      </c>
      <c r="L101" s="112">
        <f t="shared" ref="L101:L111" si="62">K101*F101</f>
        <v>0</v>
      </c>
      <c r="M101" s="48"/>
      <c r="N101" s="48"/>
      <c r="O101" s="48"/>
      <c r="P101" s="48"/>
      <c r="Q101" s="89">
        <f t="shared" ref="Q101:Q107" si="63">E101-H101-M101-N101-O101-P101</f>
        <v>0.01</v>
      </c>
      <c r="R101" s="68">
        <v>24725.95</v>
      </c>
      <c r="S101" s="68">
        <f t="shared" ref="S101:S107" si="64">Q101*R101</f>
        <v>247.26</v>
      </c>
      <c r="T101" s="102">
        <v>0.01</v>
      </c>
      <c r="U101" s="100">
        <f t="shared" ref="U101:U107" si="65">S101</f>
        <v>247.26</v>
      </c>
    </row>
    <row r="102" spans="1:21" s="3" customFormat="1" ht="30" x14ac:dyDescent="0.25">
      <c r="A102" s="32" t="s">
        <v>167</v>
      </c>
      <c r="B102" s="33" t="s">
        <v>21</v>
      </c>
      <c r="C102" s="34" t="s">
        <v>22</v>
      </c>
      <c r="D102" s="34" t="s">
        <v>12</v>
      </c>
      <c r="E102" s="19">
        <v>4.5999999999999999E-3</v>
      </c>
      <c r="F102" s="15">
        <v>22997.55</v>
      </c>
      <c r="G102" s="15">
        <f t="shared" si="60"/>
        <v>105.79</v>
      </c>
      <c r="H102" s="79">
        <v>0</v>
      </c>
      <c r="I102" s="15">
        <f t="shared" si="51"/>
        <v>0</v>
      </c>
      <c r="J102" s="296"/>
      <c r="K102" s="112">
        <f t="shared" si="61"/>
        <v>0</v>
      </c>
      <c r="L102" s="112">
        <f t="shared" si="62"/>
        <v>0</v>
      </c>
      <c r="M102" s="48"/>
      <c r="N102" s="48"/>
      <c r="O102" s="48"/>
      <c r="P102" s="48"/>
      <c r="Q102" s="89">
        <f t="shared" si="63"/>
        <v>4.5999999999999999E-3</v>
      </c>
      <c r="R102" s="68">
        <v>22997.55</v>
      </c>
      <c r="S102" s="68">
        <f t="shared" si="64"/>
        <v>105.79</v>
      </c>
      <c r="T102" s="107">
        <v>4.5999999999999999E-3</v>
      </c>
      <c r="U102" s="100">
        <f t="shared" si="65"/>
        <v>105.79</v>
      </c>
    </row>
    <row r="103" spans="1:21" s="3" customFormat="1" ht="30" x14ac:dyDescent="0.25">
      <c r="A103" s="32" t="s">
        <v>168</v>
      </c>
      <c r="B103" s="33" t="s">
        <v>24</v>
      </c>
      <c r="C103" s="34" t="s">
        <v>25</v>
      </c>
      <c r="D103" s="34" t="s">
        <v>12</v>
      </c>
      <c r="E103" s="19">
        <v>4.4000000000000003E-3</v>
      </c>
      <c r="F103" s="15">
        <v>189045.71</v>
      </c>
      <c r="G103" s="15">
        <f t="shared" si="60"/>
        <v>831.8</v>
      </c>
      <c r="H103" s="79">
        <v>0</v>
      </c>
      <c r="I103" s="15">
        <f t="shared" si="51"/>
        <v>0</v>
      </c>
      <c r="J103" s="296"/>
      <c r="K103" s="112">
        <f t="shared" si="61"/>
        <v>0</v>
      </c>
      <c r="L103" s="112">
        <f t="shared" si="62"/>
        <v>0</v>
      </c>
      <c r="M103" s="48"/>
      <c r="N103" s="48"/>
      <c r="O103" s="48"/>
      <c r="P103" s="48"/>
      <c r="Q103" s="89">
        <f t="shared" si="63"/>
        <v>4.4000000000000003E-3</v>
      </c>
      <c r="R103" s="68">
        <v>189045.71</v>
      </c>
      <c r="S103" s="68">
        <f t="shared" si="64"/>
        <v>831.8</v>
      </c>
      <c r="T103" s="107">
        <v>4.4000000000000003E-3</v>
      </c>
      <c r="U103" s="100">
        <f t="shared" si="65"/>
        <v>831.8</v>
      </c>
    </row>
    <row r="104" spans="1:21" s="3" customFormat="1" ht="30" x14ac:dyDescent="0.25">
      <c r="A104" s="32" t="s">
        <v>169</v>
      </c>
      <c r="B104" s="33" t="s">
        <v>27</v>
      </c>
      <c r="C104" s="34" t="s">
        <v>99</v>
      </c>
      <c r="D104" s="34" t="s">
        <v>29</v>
      </c>
      <c r="E104" s="24">
        <v>2.57</v>
      </c>
      <c r="F104" s="15">
        <v>7726.29</v>
      </c>
      <c r="G104" s="15">
        <f t="shared" si="60"/>
        <v>19856.57</v>
      </c>
      <c r="H104" s="79">
        <v>0</v>
      </c>
      <c r="I104" s="15">
        <f t="shared" si="51"/>
        <v>0</v>
      </c>
      <c r="J104" s="296"/>
      <c r="K104" s="112">
        <f t="shared" si="61"/>
        <v>0</v>
      </c>
      <c r="L104" s="112">
        <f t="shared" si="62"/>
        <v>0</v>
      </c>
      <c r="M104" s="48"/>
      <c r="N104" s="48"/>
      <c r="O104" s="48"/>
      <c r="P104" s="48"/>
      <c r="Q104" s="89">
        <f t="shared" si="63"/>
        <v>2.57</v>
      </c>
      <c r="R104" s="68">
        <v>7726.29</v>
      </c>
      <c r="S104" s="68">
        <f t="shared" si="64"/>
        <v>19856.57</v>
      </c>
      <c r="T104" s="102">
        <v>2.57</v>
      </c>
      <c r="U104" s="100">
        <f t="shared" si="65"/>
        <v>19856.57</v>
      </c>
    </row>
    <row r="105" spans="1:21" s="3" customFormat="1" ht="45" x14ac:dyDescent="0.25">
      <c r="A105" s="32" t="s">
        <v>170</v>
      </c>
      <c r="B105" s="33" t="s">
        <v>101</v>
      </c>
      <c r="C105" s="34" t="s">
        <v>102</v>
      </c>
      <c r="D105" s="34" t="s">
        <v>103</v>
      </c>
      <c r="E105" s="24">
        <v>0.06</v>
      </c>
      <c r="F105" s="15">
        <v>268960.33</v>
      </c>
      <c r="G105" s="15">
        <f t="shared" si="60"/>
        <v>16137.62</v>
      </c>
      <c r="H105" s="79">
        <v>0</v>
      </c>
      <c r="I105" s="15">
        <f t="shared" si="51"/>
        <v>0</v>
      </c>
      <c r="J105" s="296"/>
      <c r="K105" s="112">
        <f t="shared" si="61"/>
        <v>0</v>
      </c>
      <c r="L105" s="112">
        <f t="shared" si="62"/>
        <v>0</v>
      </c>
      <c r="M105" s="48"/>
      <c r="N105" s="48"/>
      <c r="O105" s="48"/>
      <c r="P105" s="48"/>
      <c r="Q105" s="89">
        <f t="shared" si="63"/>
        <v>0.06</v>
      </c>
      <c r="R105" s="68">
        <v>268960.33</v>
      </c>
      <c r="S105" s="68">
        <f t="shared" si="64"/>
        <v>16137.62</v>
      </c>
      <c r="T105" s="102">
        <v>0.06</v>
      </c>
      <c r="U105" s="100">
        <f t="shared" si="65"/>
        <v>16137.62</v>
      </c>
    </row>
    <row r="106" spans="1:21" s="3" customFormat="1" ht="30" x14ac:dyDescent="0.25">
      <c r="A106" s="32" t="s">
        <v>171</v>
      </c>
      <c r="B106" s="33" t="s">
        <v>105</v>
      </c>
      <c r="C106" s="34" t="s">
        <v>106</v>
      </c>
      <c r="D106" s="34" t="s">
        <v>40</v>
      </c>
      <c r="E106" s="24">
        <v>0.36</v>
      </c>
      <c r="F106" s="15">
        <v>463535.61</v>
      </c>
      <c r="G106" s="15">
        <f t="shared" si="60"/>
        <v>166872.82</v>
      </c>
      <c r="H106" s="79">
        <v>0</v>
      </c>
      <c r="I106" s="15">
        <f t="shared" si="51"/>
        <v>0</v>
      </c>
      <c r="J106" s="296"/>
      <c r="K106" s="112">
        <f t="shared" si="61"/>
        <v>0</v>
      </c>
      <c r="L106" s="112">
        <f t="shared" si="62"/>
        <v>0</v>
      </c>
      <c r="M106" s="48"/>
      <c r="N106" s="48"/>
      <c r="O106" s="48"/>
      <c r="P106" s="48"/>
      <c r="Q106" s="89">
        <f t="shared" si="63"/>
        <v>0.36</v>
      </c>
      <c r="R106" s="68">
        <v>463535.61</v>
      </c>
      <c r="S106" s="68">
        <f t="shared" si="64"/>
        <v>166872.82</v>
      </c>
      <c r="T106" s="102">
        <v>0.36</v>
      </c>
      <c r="U106" s="100">
        <f t="shared" si="65"/>
        <v>166872.82</v>
      </c>
    </row>
    <row r="107" spans="1:21" s="3" customFormat="1" ht="30" x14ac:dyDescent="0.25">
      <c r="A107" s="32" t="s">
        <v>172</v>
      </c>
      <c r="B107" s="33" t="s">
        <v>38</v>
      </c>
      <c r="C107" s="34" t="s">
        <v>106</v>
      </c>
      <c r="D107" s="34" t="s">
        <v>40</v>
      </c>
      <c r="E107" s="20">
        <v>2.9000000000000001E-2</v>
      </c>
      <c r="F107" s="15">
        <v>343465.17</v>
      </c>
      <c r="G107" s="15">
        <f t="shared" si="60"/>
        <v>9960.49</v>
      </c>
      <c r="H107" s="79">
        <v>0</v>
      </c>
      <c r="I107" s="15">
        <f t="shared" si="51"/>
        <v>0</v>
      </c>
      <c r="J107" s="296"/>
      <c r="K107" s="112">
        <f t="shared" si="61"/>
        <v>0</v>
      </c>
      <c r="L107" s="112">
        <f t="shared" si="62"/>
        <v>0</v>
      </c>
      <c r="M107" s="48"/>
      <c r="N107" s="48"/>
      <c r="O107" s="48"/>
      <c r="P107" s="48"/>
      <c r="Q107" s="89">
        <f t="shared" si="63"/>
        <v>2.9000000000000001E-2</v>
      </c>
      <c r="R107" s="68">
        <v>343465.17</v>
      </c>
      <c r="S107" s="68">
        <f t="shared" si="64"/>
        <v>9960.49</v>
      </c>
      <c r="T107" s="107">
        <v>2.9000000000000001E-2</v>
      </c>
      <c r="U107" s="100">
        <f t="shared" si="65"/>
        <v>9960.49</v>
      </c>
    </row>
    <row r="108" spans="1:21" s="3" customFormat="1" ht="15" customHeight="1" x14ac:dyDescent="0.25">
      <c r="A108" s="44" t="s">
        <v>56</v>
      </c>
      <c r="B108" s="44"/>
      <c r="C108" s="17"/>
      <c r="D108" s="17"/>
      <c r="E108" s="17"/>
      <c r="F108" s="18"/>
      <c r="G108" s="18"/>
      <c r="H108" s="81"/>
      <c r="I108" s="81"/>
      <c r="J108" s="297"/>
      <c r="K108" s="81"/>
      <c r="L108" s="81"/>
      <c r="M108" s="81"/>
      <c r="N108" s="81"/>
      <c r="O108" s="81"/>
      <c r="P108" s="81"/>
      <c r="Q108" s="81"/>
      <c r="R108" s="69"/>
      <c r="S108" s="81"/>
      <c r="T108" s="101"/>
      <c r="U108" s="99"/>
    </row>
    <row r="109" spans="1:21" s="3" customFormat="1" ht="75" x14ac:dyDescent="0.25">
      <c r="A109" s="32" t="s">
        <v>173</v>
      </c>
      <c r="B109" s="33" t="s">
        <v>58</v>
      </c>
      <c r="C109" s="37" t="s">
        <v>59</v>
      </c>
      <c r="D109" s="34" t="s">
        <v>60</v>
      </c>
      <c r="E109" s="47">
        <v>1.7</v>
      </c>
      <c r="F109" s="15">
        <v>64.069999999999993</v>
      </c>
      <c r="G109" s="15">
        <f>E109*F109</f>
        <v>108.92</v>
      </c>
      <c r="H109" s="79">
        <v>0</v>
      </c>
      <c r="I109" s="15">
        <f t="shared" si="51"/>
        <v>0</v>
      </c>
      <c r="J109" s="296"/>
      <c r="K109" s="112">
        <f t="shared" si="61"/>
        <v>0</v>
      </c>
      <c r="L109" s="112">
        <f t="shared" si="62"/>
        <v>0</v>
      </c>
      <c r="M109" s="48"/>
      <c r="N109" s="48"/>
      <c r="O109" s="48"/>
      <c r="P109" s="48"/>
      <c r="Q109" s="89">
        <f t="shared" ref="Q109:Q111" si="66">E109-H109-M109-N109-O109-P109</f>
        <v>1.7</v>
      </c>
      <c r="R109" s="68">
        <v>64.069999999999993</v>
      </c>
      <c r="S109" s="68">
        <f>Q109*R109</f>
        <v>108.92</v>
      </c>
      <c r="T109" s="102">
        <v>1.7</v>
      </c>
      <c r="U109" s="100">
        <f>S109</f>
        <v>108.92</v>
      </c>
    </row>
    <row r="110" spans="1:21" s="3" customFormat="1" ht="75" x14ac:dyDescent="0.25">
      <c r="A110" s="32" t="s">
        <v>174</v>
      </c>
      <c r="B110" s="33" t="s">
        <v>110</v>
      </c>
      <c r="C110" s="34" t="s">
        <v>63</v>
      </c>
      <c r="D110" s="34" t="s">
        <v>60</v>
      </c>
      <c r="E110" s="24">
        <v>1.05</v>
      </c>
      <c r="F110" s="15">
        <v>163.89</v>
      </c>
      <c r="G110" s="15">
        <f>E110*F110</f>
        <v>172.08</v>
      </c>
      <c r="H110" s="79">
        <v>0</v>
      </c>
      <c r="I110" s="15">
        <f t="shared" si="51"/>
        <v>0</v>
      </c>
      <c r="J110" s="296"/>
      <c r="K110" s="112">
        <f t="shared" si="61"/>
        <v>0</v>
      </c>
      <c r="L110" s="112">
        <f t="shared" si="62"/>
        <v>0</v>
      </c>
      <c r="M110" s="48"/>
      <c r="N110" s="48"/>
      <c r="O110" s="48"/>
      <c r="P110" s="48"/>
      <c r="Q110" s="89">
        <f t="shared" si="66"/>
        <v>1.05</v>
      </c>
      <c r="R110" s="68">
        <v>163.89</v>
      </c>
      <c r="S110" s="68">
        <f>Q110*R110</f>
        <v>172.08</v>
      </c>
      <c r="T110" s="102">
        <v>1.05</v>
      </c>
      <c r="U110" s="100">
        <f>S110</f>
        <v>172.08</v>
      </c>
    </row>
    <row r="111" spans="1:21" s="3" customFormat="1" ht="60" x14ac:dyDescent="0.25">
      <c r="A111" s="32" t="s">
        <v>175</v>
      </c>
      <c r="B111" s="33" t="s">
        <v>68</v>
      </c>
      <c r="C111" s="34" t="s">
        <v>69</v>
      </c>
      <c r="D111" s="34" t="s">
        <v>60</v>
      </c>
      <c r="E111" s="24">
        <v>2.75</v>
      </c>
      <c r="F111" s="15">
        <v>77.849999999999994</v>
      </c>
      <c r="G111" s="15">
        <f>E111*F111</f>
        <v>214.09</v>
      </c>
      <c r="H111" s="79">
        <v>0</v>
      </c>
      <c r="I111" s="15">
        <f t="shared" si="51"/>
        <v>0</v>
      </c>
      <c r="J111" s="296"/>
      <c r="K111" s="112">
        <f t="shared" si="61"/>
        <v>0</v>
      </c>
      <c r="L111" s="112">
        <f t="shared" si="62"/>
        <v>0</v>
      </c>
      <c r="M111" s="48"/>
      <c r="N111" s="48"/>
      <c r="O111" s="48"/>
      <c r="P111" s="48"/>
      <c r="Q111" s="89">
        <f t="shared" si="66"/>
        <v>2.75</v>
      </c>
      <c r="R111" s="68">
        <v>77.849999999999994</v>
      </c>
      <c r="S111" s="68">
        <f>Q111*R111</f>
        <v>214.09</v>
      </c>
      <c r="T111" s="102">
        <v>2.75</v>
      </c>
      <c r="U111" s="100">
        <f>S111</f>
        <v>214.09</v>
      </c>
    </row>
    <row r="112" spans="1:21" s="3" customFormat="1" ht="18" customHeight="1" x14ac:dyDescent="0.25">
      <c r="A112" s="26"/>
      <c r="B112" s="45" t="s">
        <v>176</v>
      </c>
      <c r="C112" s="26"/>
      <c r="D112" s="26"/>
      <c r="E112" s="26"/>
      <c r="F112" s="27"/>
      <c r="G112" s="28">
        <f>SUM(G101:G111)</f>
        <v>214507.44</v>
      </c>
      <c r="H112" s="28"/>
      <c r="I112" s="28">
        <f t="shared" ref="I112" si="67">SUM(I101:I111)</f>
        <v>0</v>
      </c>
      <c r="J112" s="293"/>
      <c r="K112" s="28"/>
      <c r="L112" s="28">
        <f t="shared" ref="L112" si="68">SUM(L101:L111)</f>
        <v>0</v>
      </c>
      <c r="M112" s="59"/>
      <c r="N112" s="59"/>
      <c r="O112" s="59"/>
      <c r="P112" s="59"/>
      <c r="Q112" s="28"/>
      <c r="R112" s="71"/>
      <c r="S112" s="28">
        <f t="shared" ref="S112" si="69">SUM(S101:S111)</f>
        <v>214507.44</v>
      </c>
      <c r="T112" s="103"/>
      <c r="U112" s="99"/>
    </row>
    <row r="113" spans="1:21" s="3" customFormat="1" ht="15" customHeight="1" x14ac:dyDescent="0.25">
      <c r="A113" s="239" t="s">
        <v>177</v>
      </c>
      <c r="B113" s="239"/>
      <c r="C113" s="17"/>
      <c r="D113" s="239"/>
      <c r="E113" s="239"/>
      <c r="F113" s="239"/>
      <c r="G113" s="239"/>
      <c r="H113" s="239"/>
      <c r="I113" s="239"/>
      <c r="J113" s="298"/>
      <c r="K113" s="239"/>
      <c r="L113" s="239"/>
      <c r="M113" s="60"/>
      <c r="N113" s="60"/>
      <c r="O113" s="60"/>
      <c r="P113" s="60"/>
      <c r="Q113" s="239"/>
      <c r="R113" s="72"/>
      <c r="S113" s="239"/>
      <c r="T113" s="104"/>
      <c r="U113" s="99"/>
    </row>
    <row r="114" spans="1:21" s="3" customFormat="1" ht="60" x14ac:dyDescent="0.25">
      <c r="A114" s="32" t="s">
        <v>178</v>
      </c>
      <c r="B114" s="33" t="s">
        <v>18</v>
      </c>
      <c r="C114" s="34" t="s">
        <v>19</v>
      </c>
      <c r="D114" s="34" t="s">
        <v>12</v>
      </c>
      <c r="E114" s="19">
        <v>7.4499999999999997E-2</v>
      </c>
      <c r="F114" s="15">
        <v>24725.95</v>
      </c>
      <c r="G114" s="15">
        <f t="shared" ref="G114:G120" si="70">E114*F114</f>
        <v>1842.08</v>
      </c>
      <c r="H114" s="79">
        <v>0</v>
      </c>
      <c r="I114" s="15">
        <f t="shared" si="51"/>
        <v>0</v>
      </c>
      <c r="J114" s="296"/>
      <c r="K114" s="112">
        <f t="shared" ref="K114:K125" si="71">E114-H114-T114</f>
        <v>0</v>
      </c>
      <c r="L114" s="112">
        <f t="shared" ref="L114:L125" si="72">K114*F114</f>
        <v>0</v>
      </c>
      <c r="M114" s="48"/>
      <c r="N114" s="48"/>
      <c r="O114" s="48"/>
      <c r="P114" s="48"/>
      <c r="Q114" s="89">
        <f t="shared" ref="Q114:Q120" si="73">E114-H114-M114-N114-O114-P114</f>
        <v>7.4499999999999997E-2</v>
      </c>
      <c r="R114" s="68">
        <v>24725.95</v>
      </c>
      <c r="S114" s="68">
        <f t="shared" ref="S114:S120" si="74">Q114*R114</f>
        <v>1842.08</v>
      </c>
      <c r="T114" s="107">
        <v>7.4499999999999997E-2</v>
      </c>
      <c r="U114" s="100">
        <f t="shared" ref="U114:U120" si="75">S114</f>
        <v>1842.08</v>
      </c>
    </row>
    <row r="115" spans="1:21" s="3" customFormat="1" ht="30" x14ac:dyDescent="0.25">
      <c r="A115" s="32" t="s">
        <v>179</v>
      </c>
      <c r="B115" s="33" t="s">
        <v>21</v>
      </c>
      <c r="C115" s="34" t="s">
        <v>22</v>
      </c>
      <c r="D115" s="34" t="s">
        <v>12</v>
      </c>
      <c r="E115" s="19">
        <v>3.5799999999999998E-2</v>
      </c>
      <c r="F115" s="15">
        <v>22997.55</v>
      </c>
      <c r="G115" s="15">
        <f t="shared" si="70"/>
        <v>823.31</v>
      </c>
      <c r="H115" s="79">
        <v>0</v>
      </c>
      <c r="I115" s="15">
        <f t="shared" si="51"/>
        <v>0</v>
      </c>
      <c r="J115" s="296"/>
      <c r="K115" s="112">
        <f t="shared" si="71"/>
        <v>0</v>
      </c>
      <c r="L115" s="112">
        <f t="shared" si="72"/>
        <v>0</v>
      </c>
      <c r="M115" s="48"/>
      <c r="N115" s="48"/>
      <c r="O115" s="48"/>
      <c r="P115" s="48"/>
      <c r="Q115" s="89">
        <f t="shared" si="73"/>
        <v>3.5799999999999998E-2</v>
      </c>
      <c r="R115" s="68">
        <v>22997.55</v>
      </c>
      <c r="S115" s="68">
        <f t="shared" si="74"/>
        <v>823.31</v>
      </c>
      <c r="T115" s="107">
        <v>3.5799999999999998E-2</v>
      </c>
      <c r="U115" s="100">
        <f t="shared" si="75"/>
        <v>823.31</v>
      </c>
    </row>
    <row r="116" spans="1:21" s="3" customFormat="1" ht="30" x14ac:dyDescent="0.25">
      <c r="A116" s="32" t="s">
        <v>180</v>
      </c>
      <c r="B116" s="33" t="s">
        <v>24</v>
      </c>
      <c r="C116" s="34" t="s">
        <v>25</v>
      </c>
      <c r="D116" s="34" t="s">
        <v>12</v>
      </c>
      <c r="E116" s="19">
        <v>3.6299999999999999E-2</v>
      </c>
      <c r="F116" s="15">
        <v>189045.71</v>
      </c>
      <c r="G116" s="15">
        <f t="shared" si="70"/>
        <v>6862.36</v>
      </c>
      <c r="H116" s="79">
        <v>0</v>
      </c>
      <c r="I116" s="15">
        <f t="shared" si="51"/>
        <v>0</v>
      </c>
      <c r="J116" s="296"/>
      <c r="K116" s="112">
        <f t="shared" si="71"/>
        <v>0</v>
      </c>
      <c r="L116" s="112">
        <f t="shared" si="72"/>
        <v>0</v>
      </c>
      <c r="M116" s="48"/>
      <c r="N116" s="48"/>
      <c r="O116" s="48"/>
      <c r="P116" s="48"/>
      <c r="Q116" s="89">
        <f t="shared" si="73"/>
        <v>3.6299999999999999E-2</v>
      </c>
      <c r="R116" s="68">
        <v>189045.71</v>
      </c>
      <c r="S116" s="68">
        <f t="shared" si="74"/>
        <v>6862.36</v>
      </c>
      <c r="T116" s="107">
        <v>3.6299999999999999E-2</v>
      </c>
      <c r="U116" s="100">
        <f t="shared" si="75"/>
        <v>6862.36</v>
      </c>
    </row>
    <row r="117" spans="1:21" s="3" customFormat="1" ht="30" x14ac:dyDescent="0.25">
      <c r="A117" s="32" t="s">
        <v>181</v>
      </c>
      <c r="B117" s="33" t="s">
        <v>27</v>
      </c>
      <c r="C117" s="34" t="s">
        <v>99</v>
      </c>
      <c r="D117" s="34" t="s">
        <v>29</v>
      </c>
      <c r="E117" s="20">
        <v>4.5739999999999998</v>
      </c>
      <c r="F117" s="15">
        <v>7726.29</v>
      </c>
      <c r="G117" s="15">
        <f t="shared" si="70"/>
        <v>35340.050000000003</v>
      </c>
      <c r="H117" s="79">
        <v>0</v>
      </c>
      <c r="I117" s="15">
        <f t="shared" si="51"/>
        <v>0</v>
      </c>
      <c r="J117" s="296"/>
      <c r="K117" s="112">
        <f t="shared" si="71"/>
        <v>0</v>
      </c>
      <c r="L117" s="112">
        <f t="shared" si="72"/>
        <v>0</v>
      </c>
      <c r="M117" s="48"/>
      <c r="N117" s="48"/>
      <c r="O117" s="48"/>
      <c r="P117" s="48"/>
      <c r="Q117" s="89">
        <f t="shared" si="73"/>
        <v>4.5739999999999998</v>
      </c>
      <c r="R117" s="68">
        <v>7726.29</v>
      </c>
      <c r="S117" s="68">
        <f t="shared" si="74"/>
        <v>35340.050000000003</v>
      </c>
      <c r="T117" s="107">
        <v>4.5739999999999998</v>
      </c>
      <c r="U117" s="100">
        <f t="shared" si="75"/>
        <v>35340.050000000003</v>
      </c>
    </row>
    <row r="118" spans="1:21" s="3" customFormat="1" ht="45" x14ac:dyDescent="0.25">
      <c r="A118" s="32" t="s">
        <v>182</v>
      </c>
      <c r="B118" s="33" t="s">
        <v>101</v>
      </c>
      <c r="C118" s="34" t="s">
        <v>102</v>
      </c>
      <c r="D118" s="34" t="s">
        <v>103</v>
      </c>
      <c r="E118" s="24">
        <v>0.06</v>
      </c>
      <c r="F118" s="15">
        <v>268960.33</v>
      </c>
      <c r="G118" s="15">
        <f t="shared" si="70"/>
        <v>16137.62</v>
      </c>
      <c r="H118" s="79">
        <v>0</v>
      </c>
      <c r="I118" s="15">
        <f t="shared" si="51"/>
        <v>0</v>
      </c>
      <c r="J118" s="296"/>
      <c r="K118" s="112">
        <f t="shared" si="71"/>
        <v>0</v>
      </c>
      <c r="L118" s="112">
        <f t="shared" si="72"/>
        <v>0</v>
      </c>
      <c r="M118" s="48"/>
      <c r="N118" s="48"/>
      <c r="O118" s="48"/>
      <c r="P118" s="48"/>
      <c r="Q118" s="89">
        <f t="shared" si="73"/>
        <v>0.06</v>
      </c>
      <c r="R118" s="68">
        <v>268960.33</v>
      </c>
      <c r="S118" s="68">
        <f t="shared" si="74"/>
        <v>16137.62</v>
      </c>
      <c r="T118" s="107">
        <v>0.06</v>
      </c>
      <c r="U118" s="100">
        <f t="shared" si="75"/>
        <v>16137.62</v>
      </c>
    </row>
    <row r="119" spans="1:21" s="3" customFormat="1" ht="30" x14ac:dyDescent="0.25">
      <c r="A119" s="32" t="s">
        <v>183</v>
      </c>
      <c r="B119" s="33" t="s">
        <v>105</v>
      </c>
      <c r="C119" s="34" t="s">
        <v>106</v>
      </c>
      <c r="D119" s="34" t="s">
        <v>40</v>
      </c>
      <c r="E119" s="24">
        <v>0.36</v>
      </c>
      <c r="F119" s="15">
        <v>463535.61</v>
      </c>
      <c r="G119" s="15">
        <f t="shared" si="70"/>
        <v>166872.82</v>
      </c>
      <c r="H119" s="79">
        <v>0</v>
      </c>
      <c r="I119" s="15">
        <f t="shared" si="51"/>
        <v>0</v>
      </c>
      <c r="J119" s="296"/>
      <c r="K119" s="112">
        <f t="shared" si="71"/>
        <v>0</v>
      </c>
      <c r="L119" s="112">
        <f t="shared" si="72"/>
        <v>0</v>
      </c>
      <c r="M119" s="48"/>
      <c r="N119" s="48"/>
      <c r="O119" s="48"/>
      <c r="P119" s="48"/>
      <c r="Q119" s="89">
        <f t="shared" si="73"/>
        <v>0.36</v>
      </c>
      <c r="R119" s="68">
        <v>463535.61</v>
      </c>
      <c r="S119" s="68">
        <f t="shared" si="74"/>
        <v>166872.82</v>
      </c>
      <c r="T119" s="107">
        <v>0.36</v>
      </c>
      <c r="U119" s="100">
        <f t="shared" si="75"/>
        <v>166872.82</v>
      </c>
    </row>
    <row r="120" spans="1:21" s="3" customFormat="1" ht="30" x14ac:dyDescent="0.25">
      <c r="A120" s="32" t="s">
        <v>184</v>
      </c>
      <c r="B120" s="33" t="s">
        <v>38</v>
      </c>
      <c r="C120" s="34" t="s">
        <v>106</v>
      </c>
      <c r="D120" s="34" t="s">
        <v>40</v>
      </c>
      <c r="E120" s="20">
        <v>2.9000000000000001E-2</v>
      </c>
      <c r="F120" s="15">
        <v>343465.17</v>
      </c>
      <c r="G120" s="15">
        <f t="shared" si="70"/>
        <v>9960.49</v>
      </c>
      <c r="H120" s="79">
        <v>0</v>
      </c>
      <c r="I120" s="15">
        <f t="shared" si="51"/>
        <v>0</v>
      </c>
      <c r="J120" s="296"/>
      <c r="K120" s="112">
        <f t="shared" si="71"/>
        <v>0</v>
      </c>
      <c r="L120" s="112">
        <f t="shared" si="72"/>
        <v>0</v>
      </c>
      <c r="M120" s="48"/>
      <c r="N120" s="48"/>
      <c r="O120" s="48"/>
      <c r="P120" s="48"/>
      <c r="Q120" s="89">
        <f t="shared" si="73"/>
        <v>2.9000000000000001E-2</v>
      </c>
      <c r="R120" s="68">
        <v>343465.17</v>
      </c>
      <c r="S120" s="68">
        <f t="shared" si="74"/>
        <v>9960.49</v>
      </c>
      <c r="T120" s="107">
        <v>2.9000000000000001E-2</v>
      </c>
      <c r="U120" s="100">
        <f t="shared" si="75"/>
        <v>9960.49</v>
      </c>
    </row>
    <row r="121" spans="1:21" s="3" customFormat="1" ht="15" customHeight="1" x14ac:dyDescent="0.25">
      <c r="A121" s="44" t="s">
        <v>56</v>
      </c>
      <c r="B121" s="44"/>
      <c r="C121" s="17"/>
      <c r="D121" s="17"/>
      <c r="E121" s="17"/>
      <c r="F121" s="18"/>
      <c r="G121" s="18"/>
      <c r="H121" s="81"/>
      <c r="I121" s="81"/>
      <c r="J121" s="297"/>
      <c r="K121" s="81"/>
      <c r="L121" s="81"/>
      <c r="M121" s="58"/>
      <c r="N121" s="58"/>
      <c r="O121" s="58"/>
      <c r="P121" s="58"/>
      <c r="Q121" s="81"/>
      <c r="R121" s="69"/>
      <c r="S121" s="81"/>
      <c r="T121" s="101"/>
      <c r="U121" s="99"/>
    </row>
    <row r="122" spans="1:21" s="3" customFormat="1" ht="75" x14ac:dyDescent="0.25">
      <c r="A122" s="32" t="s">
        <v>185</v>
      </c>
      <c r="B122" s="33" t="s">
        <v>58</v>
      </c>
      <c r="C122" s="37" t="s">
        <v>59</v>
      </c>
      <c r="D122" s="34" t="s">
        <v>60</v>
      </c>
      <c r="E122" s="24">
        <v>13.01</v>
      </c>
      <c r="F122" s="15">
        <v>64.069999999999993</v>
      </c>
      <c r="G122" s="15">
        <f>E122*F122</f>
        <v>833.55</v>
      </c>
      <c r="H122" s="79">
        <v>0</v>
      </c>
      <c r="I122" s="15">
        <f t="shared" si="51"/>
        <v>0</v>
      </c>
      <c r="J122" s="296"/>
      <c r="K122" s="112">
        <f t="shared" si="71"/>
        <v>0</v>
      </c>
      <c r="L122" s="112">
        <f t="shared" si="72"/>
        <v>0</v>
      </c>
      <c r="M122" s="48"/>
      <c r="N122" s="48"/>
      <c r="O122" s="48"/>
      <c r="P122" s="48"/>
      <c r="Q122" s="89">
        <f t="shared" ref="Q122:Q125" si="76">E122-H122-M122-N122-O122-P122</f>
        <v>13.01</v>
      </c>
      <c r="R122" s="68">
        <v>64.069999999999993</v>
      </c>
      <c r="S122" s="68">
        <f>Q122*R122</f>
        <v>833.55</v>
      </c>
      <c r="T122" s="102">
        <v>13.01</v>
      </c>
      <c r="U122" s="100">
        <f>S122</f>
        <v>833.55</v>
      </c>
    </row>
    <row r="123" spans="1:21" s="3" customFormat="1" ht="75" x14ac:dyDescent="0.25">
      <c r="A123" s="32" t="s">
        <v>186</v>
      </c>
      <c r="B123" s="33" t="s">
        <v>110</v>
      </c>
      <c r="C123" s="34" t="s">
        <v>63</v>
      </c>
      <c r="D123" s="34" t="s">
        <v>60</v>
      </c>
      <c r="E123" s="24">
        <v>2.34</v>
      </c>
      <c r="F123" s="15">
        <v>163.89</v>
      </c>
      <c r="G123" s="15">
        <f>E123*F123</f>
        <v>383.5</v>
      </c>
      <c r="H123" s="79">
        <v>0</v>
      </c>
      <c r="I123" s="15">
        <f t="shared" si="51"/>
        <v>0</v>
      </c>
      <c r="J123" s="296"/>
      <c r="K123" s="112">
        <f t="shared" si="71"/>
        <v>0</v>
      </c>
      <c r="L123" s="112">
        <f t="shared" si="72"/>
        <v>0</v>
      </c>
      <c r="M123" s="48"/>
      <c r="N123" s="48"/>
      <c r="O123" s="48"/>
      <c r="P123" s="48"/>
      <c r="Q123" s="89">
        <f t="shared" si="76"/>
        <v>2.34</v>
      </c>
      <c r="R123" s="68">
        <v>163.89</v>
      </c>
      <c r="S123" s="68">
        <f>Q123*R123</f>
        <v>383.5</v>
      </c>
      <c r="T123" s="102">
        <v>2.34</v>
      </c>
      <c r="U123" s="100">
        <f>S123</f>
        <v>383.5</v>
      </c>
    </row>
    <row r="124" spans="1:21" s="3" customFormat="1" ht="60" x14ac:dyDescent="0.25">
      <c r="A124" s="32" t="s">
        <v>187</v>
      </c>
      <c r="B124" s="33" t="s">
        <v>124</v>
      </c>
      <c r="C124" s="34" t="s">
        <v>66</v>
      </c>
      <c r="D124" s="34" t="s">
        <v>60</v>
      </c>
      <c r="E124" s="24">
        <v>0.76</v>
      </c>
      <c r="F124" s="15">
        <v>212.53</v>
      </c>
      <c r="G124" s="15">
        <f>E124*F124</f>
        <v>161.52000000000001</v>
      </c>
      <c r="H124" s="79">
        <v>0</v>
      </c>
      <c r="I124" s="15">
        <f t="shared" si="51"/>
        <v>0</v>
      </c>
      <c r="J124" s="296"/>
      <c r="K124" s="112">
        <f t="shared" si="71"/>
        <v>0</v>
      </c>
      <c r="L124" s="112">
        <f t="shared" si="72"/>
        <v>0</v>
      </c>
      <c r="M124" s="48"/>
      <c r="N124" s="48"/>
      <c r="O124" s="48"/>
      <c r="P124" s="48"/>
      <c r="Q124" s="89">
        <f t="shared" si="76"/>
        <v>0.76</v>
      </c>
      <c r="R124" s="68">
        <v>212.53</v>
      </c>
      <c r="S124" s="68">
        <f>Q124*R124</f>
        <v>161.52000000000001</v>
      </c>
      <c r="T124" s="102">
        <v>0.76</v>
      </c>
      <c r="U124" s="100">
        <f>S124</f>
        <v>161.52000000000001</v>
      </c>
    </row>
    <row r="125" spans="1:21" s="3" customFormat="1" ht="60" x14ac:dyDescent="0.25">
      <c r="A125" s="32" t="s">
        <v>188</v>
      </c>
      <c r="B125" s="33" t="s">
        <v>68</v>
      </c>
      <c r="C125" s="34" t="s">
        <v>69</v>
      </c>
      <c r="D125" s="34" t="s">
        <v>60</v>
      </c>
      <c r="E125" s="24">
        <v>16.11</v>
      </c>
      <c r="F125" s="15">
        <v>77.849999999999994</v>
      </c>
      <c r="G125" s="15">
        <f>E125*F125</f>
        <v>1254.1600000000001</v>
      </c>
      <c r="H125" s="79">
        <v>0</v>
      </c>
      <c r="I125" s="15">
        <f t="shared" si="51"/>
        <v>0</v>
      </c>
      <c r="J125" s="296"/>
      <c r="K125" s="112">
        <f t="shared" si="71"/>
        <v>0</v>
      </c>
      <c r="L125" s="112">
        <f t="shared" si="72"/>
        <v>0</v>
      </c>
      <c r="M125" s="48"/>
      <c r="N125" s="48"/>
      <c r="O125" s="48"/>
      <c r="P125" s="48"/>
      <c r="Q125" s="89">
        <f t="shared" si="76"/>
        <v>16.11</v>
      </c>
      <c r="R125" s="68">
        <v>77.849999999999994</v>
      </c>
      <c r="S125" s="68">
        <f>Q125*R125</f>
        <v>1254.1600000000001</v>
      </c>
      <c r="T125" s="102">
        <v>16.11</v>
      </c>
      <c r="U125" s="100">
        <f>S125</f>
        <v>1254.1600000000001</v>
      </c>
    </row>
    <row r="126" spans="1:21" s="3" customFormat="1" ht="18" customHeight="1" x14ac:dyDescent="0.25">
      <c r="A126" s="26"/>
      <c r="B126" s="45" t="s">
        <v>189</v>
      </c>
      <c r="C126" s="26"/>
      <c r="D126" s="26"/>
      <c r="E126" s="26"/>
      <c r="F126" s="27"/>
      <c r="G126" s="28">
        <f>SUM(G114:G125)</f>
        <v>240471.46</v>
      </c>
      <c r="H126" s="28"/>
      <c r="I126" s="28">
        <f t="shared" ref="I126" si="77">SUM(I114:I125)</f>
        <v>0</v>
      </c>
      <c r="J126" s="293"/>
      <c r="K126" s="28"/>
      <c r="L126" s="28">
        <f t="shared" ref="L126" si="78">SUM(L114:L125)</f>
        <v>0</v>
      </c>
      <c r="M126" s="59"/>
      <c r="N126" s="59"/>
      <c r="O126" s="59"/>
      <c r="P126" s="59"/>
      <c r="Q126" s="28"/>
      <c r="R126" s="71"/>
      <c r="S126" s="28">
        <f t="shared" ref="S126" si="79">SUM(S114:S125)</f>
        <v>240471.46</v>
      </c>
      <c r="T126" s="103"/>
      <c r="U126" s="99"/>
    </row>
    <row r="127" spans="1:21" s="3" customFormat="1" ht="15" customHeight="1" x14ac:dyDescent="0.25">
      <c r="A127" s="239" t="s">
        <v>190</v>
      </c>
      <c r="B127" s="239"/>
      <c r="C127" s="17"/>
      <c r="D127" s="239"/>
      <c r="E127" s="239"/>
      <c r="F127" s="239"/>
      <c r="G127" s="239"/>
      <c r="H127" s="239"/>
      <c r="I127" s="239"/>
      <c r="J127" s="298"/>
      <c r="K127" s="239"/>
      <c r="L127" s="239"/>
      <c r="M127" s="60"/>
      <c r="N127" s="60"/>
      <c r="O127" s="60"/>
      <c r="P127" s="60"/>
      <c r="Q127" s="239"/>
      <c r="R127" s="72"/>
      <c r="S127" s="239"/>
      <c r="T127" s="104"/>
      <c r="U127" s="99"/>
    </row>
    <row r="128" spans="1:21" s="3" customFormat="1" ht="45" x14ac:dyDescent="0.25">
      <c r="A128" s="32" t="s">
        <v>191</v>
      </c>
      <c r="B128" s="33" t="s">
        <v>73</v>
      </c>
      <c r="C128" s="34" t="s">
        <v>74</v>
      </c>
      <c r="D128" s="34" t="s">
        <v>75</v>
      </c>
      <c r="E128" s="23">
        <v>1</v>
      </c>
      <c r="F128" s="15">
        <v>55847.66</v>
      </c>
      <c r="G128" s="15">
        <f t="shared" ref="G128:G143" si="80">E128*F128</f>
        <v>55847.66</v>
      </c>
      <c r="H128" s="79">
        <v>1</v>
      </c>
      <c r="I128" s="15">
        <f t="shared" si="51"/>
        <v>55847.66</v>
      </c>
      <c r="J128" s="296"/>
      <c r="K128" s="112">
        <f t="shared" ref="K128:K148" si="81">E128-H128-T128</f>
        <v>0</v>
      </c>
      <c r="L128" s="112">
        <f t="shared" ref="L128:L148" si="82">K128*F128</f>
        <v>0</v>
      </c>
      <c r="M128" s="48"/>
      <c r="N128" s="48"/>
      <c r="O128" s="48"/>
      <c r="P128" s="48"/>
      <c r="Q128" s="89">
        <f t="shared" ref="Q128:Q143" si="83">E128-H128-M128-N128-O128-P128</f>
        <v>0</v>
      </c>
      <c r="R128" s="68">
        <v>55847.66</v>
      </c>
      <c r="S128" s="68">
        <f t="shared" ref="S128:S143" si="84">Q128*R128</f>
        <v>0</v>
      </c>
      <c r="T128" s="102"/>
      <c r="U128" s="99"/>
    </row>
    <row r="129" spans="1:21" s="3" customFormat="1" ht="60" x14ac:dyDescent="0.25">
      <c r="A129" s="32" t="s">
        <v>192</v>
      </c>
      <c r="B129" s="33" t="s">
        <v>18</v>
      </c>
      <c r="C129" s="34" t="s">
        <v>19</v>
      </c>
      <c r="D129" s="34" t="s">
        <v>12</v>
      </c>
      <c r="E129" s="20">
        <v>0.23699999999999999</v>
      </c>
      <c r="F129" s="15">
        <v>24725.95</v>
      </c>
      <c r="G129" s="15">
        <f t="shared" si="80"/>
        <v>5860.05</v>
      </c>
      <c r="H129" s="79">
        <v>0.1807</v>
      </c>
      <c r="I129" s="15">
        <f t="shared" si="51"/>
        <v>4467.9799999999996</v>
      </c>
      <c r="J129" s="296"/>
      <c r="K129" s="112">
        <f t="shared" si="81"/>
        <v>0</v>
      </c>
      <c r="L129" s="112">
        <f t="shared" si="82"/>
        <v>0</v>
      </c>
      <c r="M129" s="48"/>
      <c r="N129" s="48"/>
      <c r="O129" s="48"/>
      <c r="P129" s="48"/>
      <c r="Q129" s="89">
        <f t="shared" si="83"/>
        <v>5.6300000000000003E-2</v>
      </c>
      <c r="R129" s="68">
        <v>24725.95</v>
      </c>
      <c r="S129" s="68">
        <f t="shared" si="84"/>
        <v>1392.07</v>
      </c>
      <c r="T129" s="107">
        <v>5.6300000000000003E-2</v>
      </c>
      <c r="U129" s="100">
        <f>S129</f>
        <v>1392.07</v>
      </c>
    </row>
    <row r="130" spans="1:21" s="3" customFormat="1" ht="30" x14ac:dyDescent="0.25">
      <c r="A130" s="32" t="s">
        <v>193</v>
      </c>
      <c r="B130" s="33" t="s">
        <v>21</v>
      </c>
      <c r="C130" s="34" t="s">
        <v>22</v>
      </c>
      <c r="D130" s="34" t="s">
        <v>12</v>
      </c>
      <c r="E130" s="19">
        <v>0.11559999999999999</v>
      </c>
      <c r="F130" s="15">
        <v>22997.55</v>
      </c>
      <c r="G130" s="15">
        <f t="shared" si="80"/>
        <v>2658.52</v>
      </c>
      <c r="H130" s="79">
        <v>9.8599999999999993E-2</v>
      </c>
      <c r="I130" s="15">
        <f t="shared" si="51"/>
        <v>2267.56</v>
      </c>
      <c r="J130" s="296"/>
      <c r="K130" s="112">
        <f t="shared" si="81"/>
        <v>0</v>
      </c>
      <c r="L130" s="112">
        <f t="shared" si="82"/>
        <v>0</v>
      </c>
      <c r="M130" s="48"/>
      <c r="N130" s="48"/>
      <c r="O130" s="48"/>
      <c r="P130" s="48"/>
      <c r="Q130" s="89">
        <f t="shared" si="83"/>
        <v>1.7000000000000001E-2</v>
      </c>
      <c r="R130" s="68">
        <v>22997.55</v>
      </c>
      <c r="S130" s="68">
        <f t="shared" si="84"/>
        <v>390.96</v>
      </c>
      <c r="T130" s="107">
        <v>1.7000000000000001E-2</v>
      </c>
      <c r="U130" s="100">
        <f>S130</f>
        <v>390.96</v>
      </c>
    </row>
    <row r="131" spans="1:21" s="3" customFormat="1" ht="30" x14ac:dyDescent="0.25">
      <c r="A131" s="32" t="s">
        <v>194</v>
      </c>
      <c r="B131" s="33" t="s">
        <v>24</v>
      </c>
      <c r="C131" s="34" t="s">
        <v>25</v>
      </c>
      <c r="D131" s="34" t="s">
        <v>12</v>
      </c>
      <c r="E131" s="20">
        <v>0.11600000000000001</v>
      </c>
      <c r="F131" s="15">
        <v>189045.71</v>
      </c>
      <c r="G131" s="15">
        <f t="shared" si="80"/>
        <v>21929.3</v>
      </c>
      <c r="H131" s="79">
        <v>9.8599999999999993E-2</v>
      </c>
      <c r="I131" s="15">
        <f t="shared" si="51"/>
        <v>18639.91</v>
      </c>
      <c r="J131" s="296"/>
      <c r="K131" s="112">
        <f t="shared" si="81"/>
        <v>0</v>
      </c>
      <c r="L131" s="112">
        <f t="shared" si="82"/>
        <v>0</v>
      </c>
      <c r="M131" s="48"/>
      <c r="N131" s="48"/>
      <c r="O131" s="48"/>
      <c r="P131" s="48"/>
      <c r="Q131" s="89">
        <f t="shared" si="83"/>
        <v>1.7399999999999999E-2</v>
      </c>
      <c r="R131" s="68">
        <v>189045.71</v>
      </c>
      <c r="S131" s="68">
        <f t="shared" si="84"/>
        <v>3289.4</v>
      </c>
      <c r="T131" s="107">
        <v>1.7399999999999999E-2</v>
      </c>
      <c r="U131" s="100">
        <f>S131</f>
        <v>3289.4</v>
      </c>
    </row>
    <row r="132" spans="1:21" s="3" customFormat="1" ht="30" x14ac:dyDescent="0.25">
      <c r="A132" s="32" t="s">
        <v>195</v>
      </c>
      <c r="B132" s="33" t="s">
        <v>27</v>
      </c>
      <c r="C132" s="34" t="s">
        <v>28</v>
      </c>
      <c r="D132" s="34" t="s">
        <v>29</v>
      </c>
      <c r="E132" s="24">
        <v>14.62</v>
      </c>
      <c r="F132" s="15">
        <v>7726.29</v>
      </c>
      <c r="G132" s="15">
        <f t="shared" si="80"/>
        <v>112958.36</v>
      </c>
      <c r="H132" s="79">
        <v>12.4236</v>
      </c>
      <c r="I132" s="15">
        <f t="shared" si="51"/>
        <v>95988.34</v>
      </c>
      <c r="J132" s="296"/>
      <c r="K132" s="112">
        <f t="shared" si="81"/>
        <v>0</v>
      </c>
      <c r="L132" s="112">
        <f t="shared" si="82"/>
        <v>0</v>
      </c>
      <c r="M132" s="48"/>
      <c r="N132" s="48"/>
      <c r="O132" s="48"/>
      <c r="P132" s="48"/>
      <c r="Q132" s="89">
        <f t="shared" si="83"/>
        <v>2.1964000000000001</v>
      </c>
      <c r="R132" s="68">
        <v>7726.29</v>
      </c>
      <c r="S132" s="68">
        <f t="shared" si="84"/>
        <v>16970.02</v>
      </c>
      <c r="T132" s="107">
        <v>2.1964000000000001</v>
      </c>
      <c r="U132" s="100">
        <f>S132</f>
        <v>16970.02</v>
      </c>
    </row>
    <row r="133" spans="1:21" s="3" customFormat="1" ht="60" x14ac:dyDescent="0.25">
      <c r="A133" s="32" t="s">
        <v>196</v>
      </c>
      <c r="B133" s="33" t="s">
        <v>134</v>
      </c>
      <c r="C133" s="34" t="s">
        <v>135</v>
      </c>
      <c r="D133" s="34" t="s">
        <v>75</v>
      </c>
      <c r="E133" s="23">
        <v>1</v>
      </c>
      <c r="F133" s="15">
        <v>257393.25</v>
      </c>
      <c r="G133" s="15">
        <f t="shared" si="80"/>
        <v>257393.25</v>
      </c>
      <c r="H133" s="79">
        <v>1</v>
      </c>
      <c r="I133" s="15">
        <f t="shared" si="51"/>
        <v>257393.25</v>
      </c>
      <c r="J133" s="296"/>
      <c r="K133" s="112">
        <f t="shared" si="81"/>
        <v>0</v>
      </c>
      <c r="L133" s="112">
        <f t="shared" si="82"/>
        <v>0</v>
      </c>
      <c r="M133" s="48"/>
      <c r="N133" s="48"/>
      <c r="O133" s="48"/>
      <c r="P133" s="48"/>
      <c r="Q133" s="89">
        <f t="shared" si="83"/>
        <v>0</v>
      </c>
      <c r="R133" s="68">
        <v>257393.25</v>
      </c>
      <c r="S133" s="68">
        <f t="shared" si="84"/>
        <v>0</v>
      </c>
      <c r="T133" s="102"/>
      <c r="U133" s="99"/>
    </row>
    <row r="134" spans="1:21" s="3" customFormat="1" ht="30" x14ac:dyDescent="0.25">
      <c r="A134" s="32" t="s">
        <v>197</v>
      </c>
      <c r="B134" s="33" t="s">
        <v>137</v>
      </c>
      <c r="C134" s="34" t="s">
        <v>36</v>
      </c>
      <c r="D134" s="34" t="s">
        <v>139</v>
      </c>
      <c r="E134" s="23">
        <v>1</v>
      </c>
      <c r="F134" s="15">
        <v>2073752.67</v>
      </c>
      <c r="G134" s="15">
        <f t="shared" si="80"/>
        <v>2073752.67</v>
      </c>
      <c r="H134" s="79">
        <v>1</v>
      </c>
      <c r="I134" s="15">
        <f t="shared" si="51"/>
        <v>2073752.67</v>
      </c>
      <c r="J134" s="296"/>
      <c r="K134" s="112">
        <f t="shared" si="81"/>
        <v>0</v>
      </c>
      <c r="L134" s="112">
        <f t="shared" si="82"/>
        <v>0</v>
      </c>
      <c r="M134" s="48"/>
      <c r="N134" s="48"/>
      <c r="O134" s="48"/>
      <c r="P134" s="48"/>
      <c r="Q134" s="89">
        <f t="shared" si="83"/>
        <v>0</v>
      </c>
      <c r="R134" s="68">
        <v>2073752.67</v>
      </c>
      <c r="S134" s="68">
        <f t="shared" si="84"/>
        <v>0</v>
      </c>
      <c r="T134" s="102"/>
      <c r="U134" s="99"/>
    </row>
    <row r="135" spans="1:21" s="3" customFormat="1" ht="30" x14ac:dyDescent="0.25">
      <c r="A135" s="32" t="s">
        <v>198</v>
      </c>
      <c r="B135" s="33" t="s">
        <v>141</v>
      </c>
      <c r="C135" s="34" t="s">
        <v>36</v>
      </c>
      <c r="D135" s="34" t="s">
        <v>139</v>
      </c>
      <c r="E135" s="23">
        <v>1</v>
      </c>
      <c r="F135" s="15">
        <v>4471529.21</v>
      </c>
      <c r="G135" s="15">
        <f t="shared" si="80"/>
        <v>4471529.21</v>
      </c>
      <c r="H135" s="79">
        <v>1</v>
      </c>
      <c r="I135" s="15">
        <f t="shared" si="51"/>
        <v>4471529.21</v>
      </c>
      <c r="J135" s="296"/>
      <c r="K135" s="112">
        <f t="shared" si="81"/>
        <v>0</v>
      </c>
      <c r="L135" s="112">
        <f t="shared" si="82"/>
        <v>0</v>
      </c>
      <c r="M135" s="48"/>
      <c r="N135" s="48"/>
      <c r="O135" s="48"/>
      <c r="P135" s="48"/>
      <c r="Q135" s="89">
        <f t="shared" si="83"/>
        <v>0</v>
      </c>
      <c r="R135" s="68">
        <v>4471529.21</v>
      </c>
      <c r="S135" s="68">
        <f t="shared" si="84"/>
        <v>0</v>
      </c>
      <c r="T135" s="102"/>
      <c r="U135" s="99"/>
    </row>
    <row r="136" spans="1:21" s="3" customFormat="1" ht="60" x14ac:dyDescent="0.25">
      <c r="A136" s="32" t="s">
        <v>199</v>
      </c>
      <c r="B136" s="33" t="s">
        <v>144</v>
      </c>
      <c r="C136" s="34" t="s">
        <v>145</v>
      </c>
      <c r="D136" s="34" t="s">
        <v>33</v>
      </c>
      <c r="E136" s="23">
        <v>1</v>
      </c>
      <c r="F136" s="15">
        <v>46162.87</v>
      </c>
      <c r="G136" s="15">
        <f t="shared" si="80"/>
        <v>46162.87</v>
      </c>
      <c r="H136" s="79">
        <v>1</v>
      </c>
      <c r="I136" s="15">
        <f t="shared" si="51"/>
        <v>46162.87</v>
      </c>
      <c r="J136" s="296"/>
      <c r="K136" s="112">
        <f t="shared" si="81"/>
        <v>0</v>
      </c>
      <c r="L136" s="112">
        <f t="shared" si="82"/>
        <v>0</v>
      </c>
      <c r="M136" s="48"/>
      <c r="N136" s="48"/>
      <c r="O136" s="48"/>
      <c r="P136" s="48"/>
      <c r="Q136" s="89">
        <f t="shared" si="83"/>
        <v>0</v>
      </c>
      <c r="R136" s="68">
        <v>46162.87</v>
      </c>
      <c r="S136" s="68">
        <f t="shared" si="84"/>
        <v>0</v>
      </c>
      <c r="T136" s="102"/>
      <c r="U136" s="99"/>
    </row>
    <row r="137" spans="1:21" s="3" customFormat="1" ht="30" x14ac:dyDescent="0.25">
      <c r="A137" s="32" t="s">
        <v>200</v>
      </c>
      <c r="B137" s="33" t="s">
        <v>147</v>
      </c>
      <c r="C137" s="34" t="s">
        <v>36</v>
      </c>
      <c r="D137" s="34" t="s">
        <v>33</v>
      </c>
      <c r="E137" s="23">
        <v>2</v>
      </c>
      <c r="F137" s="15">
        <v>54541.01</v>
      </c>
      <c r="G137" s="15">
        <f t="shared" si="80"/>
        <v>109082.02</v>
      </c>
      <c r="H137" s="79">
        <v>2</v>
      </c>
      <c r="I137" s="15">
        <f t="shared" si="51"/>
        <v>109082.02</v>
      </c>
      <c r="J137" s="296"/>
      <c r="K137" s="112">
        <f t="shared" si="81"/>
        <v>0</v>
      </c>
      <c r="L137" s="112">
        <f t="shared" si="82"/>
        <v>0</v>
      </c>
      <c r="M137" s="48"/>
      <c r="N137" s="48"/>
      <c r="O137" s="48"/>
      <c r="P137" s="48"/>
      <c r="Q137" s="89">
        <f t="shared" si="83"/>
        <v>0</v>
      </c>
      <c r="R137" s="68">
        <v>54541.01</v>
      </c>
      <c r="S137" s="68">
        <f t="shared" si="84"/>
        <v>0</v>
      </c>
      <c r="T137" s="102"/>
      <c r="U137" s="99"/>
    </row>
    <row r="138" spans="1:21" s="3" customFormat="1" ht="45" x14ac:dyDescent="0.25">
      <c r="A138" s="32" t="s">
        <v>201</v>
      </c>
      <c r="B138" s="33" t="s">
        <v>150</v>
      </c>
      <c r="C138" s="34" t="s">
        <v>36</v>
      </c>
      <c r="D138" s="34" t="s">
        <v>33</v>
      </c>
      <c r="E138" s="23">
        <v>1</v>
      </c>
      <c r="F138" s="15">
        <v>194945.69</v>
      </c>
      <c r="G138" s="15">
        <f t="shared" si="80"/>
        <v>194945.69</v>
      </c>
      <c r="H138" s="79">
        <v>1</v>
      </c>
      <c r="I138" s="15">
        <f t="shared" si="51"/>
        <v>194945.69</v>
      </c>
      <c r="J138" s="296"/>
      <c r="K138" s="112">
        <f t="shared" si="81"/>
        <v>0</v>
      </c>
      <c r="L138" s="112">
        <f t="shared" si="82"/>
        <v>0</v>
      </c>
      <c r="M138" s="48"/>
      <c r="N138" s="48"/>
      <c r="O138" s="48"/>
      <c r="P138" s="48"/>
      <c r="Q138" s="89">
        <f t="shared" si="83"/>
        <v>0</v>
      </c>
      <c r="R138" s="68">
        <v>194945.69</v>
      </c>
      <c r="S138" s="68">
        <f t="shared" si="84"/>
        <v>0</v>
      </c>
      <c r="T138" s="102"/>
      <c r="U138" s="99"/>
    </row>
    <row r="139" spans="1:21" s="3" customFormat="1" ht="30" x14ac:dyDescent="0.25">
      <c r="A139" s="32" t="s">
        <v>202</v>
      </c>
      <c r="B139" s="33" t="s">
        <v>153</v>
      </c>
      <c r="C139" s="34" t="s">
        <v>36</v>
      </c>
      <c r="D139" s="34" t="s">
        <v>33</v>
      </c>
      <c r="E139" s="23">
        <v>1</v>
      </c>
      <c r="F139" s="15">
        <v>5195.1899999999996</v>
      </c>
      <c r="G139" s="15">
        <f t="shared" si="80"/>
        <v>5195.1899999999996</v>
      </c>
      <c r="H139" s="79">
        <v>1</v>
      </c>
      <c r="I139" s="15">
        <f t="shared" si="51"/>
        <v>5195.1899999999996</v>
      </c>
      <c r="J139" s="296"/>
      <c r="K139" s="112">
        <f t="shared" si="81"/>
        <v>0</v>
      </c>
      <c r="L139" s="112">
        <f t="shared" si="82"/>
        <v>0</v>
      </c>
      <c r="M139" s="48"/>
      <c r="N139" s="48"/>
      <c r="O139" s="48"/>
      <c r="P139" s="48"/>
      <c r="Q139" s="89">
        <f t="shared" si="83"/>
        <v>0</v>
      </c>
      <c r="R139" s="68">
        <v>5195.1899999999996</v>
      </c>
      <c r="S139" s="68">
        <f t="shared" si="84"/>
        <v>0</v>
      </c>
      <c r="T139" s="102"/>
      <c r="U139" s="99"/>
    </row>
    <row r="140" spans="1:21" s="3" customFormat="1" ht="45" x14ac:dyDescent="0.25">
      <c r="A140" s="32" t="s">
        <v>203</v>
      </c>
      <c r="B140" s="33" t="s">
        <v>101</v>
      </c>
      <c r="C140" s="34" t="s">
        <v>102</v>
      </c>
      <c r="D140" s="34" t="s">
        <v>103</v>
      </c>
      <c r="E140" s="24">
        <v>0.06</v>
      </c>
      <c r="F140" s="15">
        <v>268960.33</v>
      </c>
      <c r="G140" s="15">
        <f t="shared" si="80"/>
        <v>16137.62</v>
      </c>
      <c r="H140" s="79"/>
      <c r="I140" s="15">
        <f t="shared" si="51"/>
        <v>0</v>
      </c>
      <c r="J140" s="296"/>
      <c r="K140" s="112">
        <f t="shared" si="81"/>
        <v>0</v>
      </c>
      <c r="L140" s="112">
        <f t="shared" si="82"/>
        <v>0</v>
      </c>
      <c r="M140" s="48"/>
      <c r="N140" s="48"/>
      <c r="O140" s="48"/>
      <c r="P140" s="48"/>
      <c r="Q140" s="89">
        <f t="shared" si="83"/>
        <v>0.06</v>
      </c>
      <c r="R140" s="68">
        <v>268960.33</v>
      </c>
      <c r="S140" s="68">
        <f t="shared" si="84"/>
        <v>16137.62</v>
      </c>
      <c r="T140" s="107">
        <v>0.06</v>
      </c>
      <c r="U140" s="100">
        <f>S140</f>
        <v>16137.62</v>
      </c>
    </row>
    <row r="141" spans="1:21" s="3" customFormat="1" ht="30" x14ac:dyDescent="0.25">
      <c r="A141" s="32" t="s">
        <v>204</v>
      </c>
      <c r="B141" s="33" t="s">
        <v>105</v>
      </c>
      <c r="C141" s="34" t="s">
        <v>106</v>
      </c>
      <c r="D141" s="34" t="s">
        <v>40</v>
      </c>
      <c r="E141" s="24">
        <v>0.36</v>
      </c>
      <c r="F141" s="15">
        <v>463535.61</v>
      </c>
      <c r="G141" s="15">
        <f t="shared" si="80"/>
        <v>166872.82</v>
      </c>
      <c r="H141" s="79"/>
      <c r="I141" s="15">
        <f t="shared" ref="I141:I194" si="85">F141*H141</f>
        <v>0</v>
      </c>
      <c r="J141" s="296"/>
      <c r="K141" s="112">
        <f t="shared" si="81"/>
        <v>0</v>
      </c>
      <c r="L141" s="112">
        <f t="shared" si="82"/>
        <v>0</v>
      </c>
      <c r="M141" s="48"/>
      <c r="N141" s="48"/>
      <c r="O141" s="48"/>
      <c r="P141" s="48"/>
      <c r="Q141" s="89">
        <f t="shared" si="83"/>
        <v>0.36</v>
      </c>
      <c r="R141" s="68">
        <v>463535.61</v>
      </c>
      <c r="S141" s="68">
        <f t="shared" si="84"/>
        <v>166872.82</v>
      </c>
      <c r="T141" s="107">
        <v>0.36</v>
      </c>
      <c r="U141" s="100">
        <f>S141</f>
        <v>166872.82</v>
      </c>
    </row>
    <row r="142" spans="1:21" s="3" customFormat="1" ht="30" x14ac:dyDescent="0.25">
      <c r="A142" s="32" t="s">
        <v>205</v>
      </c>
      <c r="B142" s="33" t="s">
        <v>38</v>
      </c>
      <c r="C142" s="34" t="s">
        <v>106</v>
      </c>
      <c r="D142" s="34" t="s">
        <v>40</v>
      </c>
      <c r="E142" s="20">
        <v>2.9000000000000001E-2</v>
      </c>
      <c r="F142" s="15">
        <v>343465.17</v>
      </c>
      <c r="G142" s="15">
        <f t="shared" si="80"/>
        <v>9960.49</v>
      </c>
      <c r="H142" s="79"/>
      <c r="I142" s="15">
        <f t="shared" si="85"/>
        <v>0</v>
      </c>
      <c r="J142" s="296"/>
      <c r="K142" s="112">
        <f t="shared" si="81"/>
        <v>0</v>
      </c>
      <c r="L142" s="112">
        <f t="shared" si="82"/>
        <v>0</v>
      </c>
      <c r="M142" s="48"/>
      <c r="N142" s="48"/>
      <c r="O142" s="48"/>
      <c r="P142" s="48"/>
      <c r="Q142" s="89">
        <f t="shared" si="83"/>
        <v>2.9000000000000001E-2</v>
      </c>
      <c r="R142" s="68">
        <v>343465.17</v>
      </c>
      <c r="S142" s="68">
        <f t="shared" si="84"/>
        <v>9960.49</v>
      </c>
      <c r="T142" s="107">
        <v>2.9000000000000001E-2</v>
      </c>
      <c r="U142" s="100">
        <f>S142</f>
        <v>9960.49</v>
      </c>
    </row>
    <row r="143" spans="1:21" s="3" customFormat="1" ht="45" x14ac:dyDescent="0.25">
      <c r="A143" s="32" t="s">
        <v>206</v>
      </c>
      <c r="B143" s="33" t="s">
        <v>158</v>
      </c>
      <c r="C143" s="34" t="s">
        <v>159</v>
      </c>
      <c r="D143" s="34" t="s">
        <v>55</v>
      </c>
      <c r="E143" s="19">
        <v>1.3299999999999999E-2</v>
      </c>
      <c r="F143" s="15">
        <v>3239779.31</v>
      </c>
      <c r="G143" s="15">
        <f t="shared" si="80"/>
        <v>43089.06</v>
      </c>
      <c r="H143" s="83">
        <v>1.315E-2</v>
      </c>
      <c r="I143" s="15">
        <f t="shared" si="85"/>
        <v>42603.1</v>
      </c>
      <c r="J143" s="296"/>
      <c r="K143" s="112">
        <f t="shared" si="81"/>
        <v>0</v>
      </c>
      <c r="L143" s="112">
        <f t="shared" si="82"/>
        <v>0</v>
      </c>
      <c r="M143" s="63"/>
      <c r="N143" s="63"/>
      <c r="O143" s="63"/>
      <c r="P143" s="63"/>
      <c r="Q143" s="89">
        <f t="shared" si="83"/>
        <v>1E-4</v>
      </c>
      <c r="R143" s="68">
        <v>3240083</v>
      </c>
      <c r="S143" s="68">
        <f t="shared" si="84"/>
        <v>324.01</v>
      </c>
      <c r="T143" s="107">
        <v>1E-4</v>
      </c>
      <c r="U143" s="100">
        <f>S143</f>
        <v>324.01</v>
      </c>
    </row>
    <row r="144" spans="1:21" s="3" customFormat="1" ht="15" x14ac:dyDescent="0.25">
      <c r="A144" s="44" t="s">
        <v>56</v>
      </c>
      <c r="B144" s="44"/>
      <c r="C144" s="17"/>
      <c r="D144" s="17"/>
      <c r="E144" s="17"/>
      <c r="F144" s="18"/>
      <c r="G144" s="18"/>
      <c r="H144" s="81"/>
      <c r="I144" s="81"/>
      <c r="J144" s="297"/>
      <c r="K144" s="81"/>
      <c r="L144" s="81"/>
      <c r="M144" s="58"/>
      <c r="N144" s="58"/>
      <c r="O144" s="58"/>
      <c r="P144" s="58"/>
      <c r="Q144" s="81"/>
      <c r="R144" s="69"/>
      <c r="S144" s="81"/>
      <c r="T144" s="101"/>
      <c r="U144" s="99"/>
    </row>
    <row r="145" spans="1:21" s="3" customFormat="1" ht="75" x14ac:dyDescent="0.25">
      <c r="A145" s="32" t="s">
        <v>207</v>
      </c>
      <c r="B145" s="33" t="s">
        <v>58</v>
      </c>
      <c r="C145" s="37" t="s">
        <v>59</v>
      </c>
      <c r="D145" s="34" t="s">
        <v>60</v>
      </c>
      <c r="E145" s="47">
        <v>41.5</v>
      </c>
      <c r="F145" s="15">
        <v>64.069999999999993</v>
      </c>
      <c r="G145" s="15">
        <f>E145*F145</f>
        <v>2658.91</v>
      </c>
      <c r="H145" s="79">
        <v>31.622499999999999</v>
      </c>
      <c r="I145" s="15">
        <f t="shared" si="85"/>
        <v>2026.05</v>
      </c>
      <c r="J145" s="296"/>
      <c r="K145" s="112">
        <f t="shared" si="81"/>
        <v>0</v>
      </c>
      <c r="L145" s="112">
        <f t="shared" si="82"/>
        <v>0</v>
      </c>
      <c r="M145" s="48"/>
      <c r="N145" s="48"/>
      <c r="O145" s="48"/>
      <c r="P145" s="48"/>
      <c r="Q145" s="89">
        <f t="shared" ref="Q145:Q148" si="86">E145-H145-M145-N145-O145-P145</f>
        <v>9.8774999999999995</v>
      </c>
      <c r="R145" s="68">
        <v>64.069999999999993</v>
      </c>
      <c r="S145" s="68">
        <f>Q145*R145</f>
        <v>632.85</v>
      </c>
      <c r="T145" s="107">
        <v>9.8774999999999995</v>
      </c>
      <c r="U145" s="100">
        <f>S145</f>
        <v>632.85</v>
      </c>
    </row>
    <row r="146" spans="1:21" s="3" customFormat="1" ht="75" x14ac:dyDescent="0.25">
      <c r="A146" s="32" t="s">
        <v>208</v>
      </c>
      <c r="B146" s="33" t="s">
        <v>110</v>
      </c>
      <c r="C146" s="34" t="s">
        <v>63</v>
      </c>
      <c r="D146" s="34" t="s">
        <v>60</v>
      </c>
      <c r="E146" s="47">
        <v>9.9</v>
      </c>
      <c r="F146" s="15">
        <v>163.89</v>
      </c>
      <c r="G146" s="15">
        <f>E146*F146</f>
        <v>1622.51</v>
      </c>
      <c r="H146" s="79">
        <v>8.85</v>
      </c>
      <c r="I146" s="15">
        <f t="shared" si="85"/>
        <v>1450.43</v>
      </c>
      <c r="J146" s="296"/>
      <c r="K146" s="112">
        <f t="shared" si="81"/>
        <v>0</v>
      </c>
      <c r="L146" s="112">
        <f t="shared" si="82"/>
        <v>0</v>
      </c>
      <c r="M146" s="48"/>
      <c r="N146" s="48"/>
      <c r="O146" s="48"/>
      <c r="P146" s="48"/>
      <c r="Q146" s="89">
        <f t="shared" si="86"/>
        <v>1.05</v>
      </c>
      <c r="R146" s="68">
        <v>163.89</v>
      </c>
      <c r="S146" s="68">
        <f>Q146*R146</f>
        <v>172.08</v>
      </c>
      <c r="T146" s="102">
        <v>1.05</v>
      </c>
      <c r="U146" s="100">
        <f>S146</f>
        <v>172.08</v>
      </c>
    </row>
    <row r="147" spans="1:21" s="3" customFormat="1" ht="60" x14ac:dyDescent="0.25">
      <c r="A147" s="32" t="s">
        <v>209</v>
      </c>
      <c r="B147" s="33" t="s">
        <v>124</v>
      </c>
      <c r="C147" s="34" t="s">
        <v>66</v>
      </c>
      <c r="D147" s="34" t="s">
        <v>60</v>
      </c>
      <c r="E147" s="23">
        <v>5</v>
      </c>
      <c r="F147" s="15">
        <v>212.53</v>
      </c>
      <c r="G147" s="15">
        <f>E147*F147</f>
        <v>1062.6500000000001</v>
      </c>
      <c r="H147" s="79">
        <v>5</v>
      </c>
      <c r="I147" s="15">
        <f t="shared" si="85"/>
        <v>1062.6500000000001</v>
      </c>
      <c r="J147" s="296"/>
      <c r="K147" s="112">
        <f t="shared" si="81"/>
        <v>0</v>
      </c>
      <c r="L147" s="112">
        <f t="shared" si="82"/>
        <v>0</v>
      </c>
      <c r="M147" s="48"/>
      <c r="N147" s="48"/>
      <c r="O147" s="48"/>
      <c r="P147" s="48"/>
      <c r="Q147" s="89">
        <f t="shared" si="86"/>
        <v>0</v>
      </c>
      <c r="R147" s="68">
        <v>212.53</v>
      </c>
      <c r="S147" s="68">
        <f>Q147*R147</f>
        <v>0</v>
      </c>
      <c r="T147" s="102"/>
      <c r="U147" s="99"/>
    </row>
    <row r="148" spans="1:21" s="3" customFormat="1" ht="60" x14ac:dyDescent="0.25">
      <c r="A148" s="32" t="s">
        <v>210</v>
      </c>
      <c r="B148" s="33" t="s">
        <v>68</v>
      </c>
      <c r="C148" s="34" t="s">
        <v>69</v>
      </c>
      <c r="D148" s="34" t="s">
        <v>60</v>
      </c>
      <c r="E148" s="47">
        <v>56.4</v>
      </c>
      <c r="F148" s="15">
        <v>77.849999999999994</v>
      </c>
      <c r="G148" s="15">
        <f>E148*F148</f>
        <v>4390.74</v>
      </c>
      <c r="H148" s="79">
        <v>45.67</v>
      </c>
      <c r="I148" s="15">
        <f t="shared" si="85"/>
        <v>3555.41</v>
      </c>
      <c r="J148" s="296"/>
      <c r="K148" s="112">
        <f t="shared" si="81"/>
        <v>0</v>
      </c>
      <c r="L148" s="112">
        <f t="shared" si="82"/>
        <v>0</v>
      </c>
      <c r="M148" s="48"/>
      <c r="N148" s="48"/>
      <c r="O148" s="48"/>
      <c r="P148" s="48"/>
      <c r="Q148" s="89">
        <f t="shared" si="86"/>
        <v>10.73</v>
      </c>
      <c r="R148" s="68">
        <v>77.849999999999994</v>
      </c>
      <c r="S148" s="68">
        <f>Q148*R148</f>
        <v>835.33</v>
      </c>
      <c r="T148" s="102">
        <v>10.73</v>
      </c>
      <c r="U148" s="100">
        <f>S148</f>
        <v>835.33</v>
      </c>
    </row>
    <row r="149" spans="1:21" s="3" customFormat="1" ht="28.5" x14ac:dyDescent="0.25">
      <c r="A149" s="26"/>
      <c r="B149" s="45" t="s">
        <v>211</v>
      </c>
      <c r="C149" s="26"/>
      <c r="D149" s="26"/>
      <c r="E149" s="26"/>
      <c r="F149" s="27"/>
      <c r="G149" s="28">
        <f>SUM(G128:G148)</f>
        <v>7603109.5899999999</v>
      </c>
      <c r="H149" s="28"/>
      <c r="I149" s="28">
        <f t="shared" ref="I149" si="87">SUM(I128:I148)</f>
        <v>7385969.9900000002</v>
      </c>
      <c r="J149" s="293"/>
      <c r="K149" s="28"/>
      <c r="L149" s="28">
        <f t="shared" ref="L149" si="88">SUM(L128:L148)</f>
        <v>0</v>
      </c>
      <c r="M149" s="59"/>
      <c r="N149" s="59"/>
      <c r="O149" s="59"/>
      <c r="P149" s="59"/>
      <c r="Q149" s="28"/>
      <c r="R149" s="71"/>
      <c r="S149" s="28">
        <f t="shared" ref="S149" si="89">SUM(S128:S148)</f>
        <v>216977.65</v>
      </c>
      <c r="T149" s="103"/>
      <c r="U149" s="99"/>
    </row>
    <row r="150" spans="1:21" s="3" customFormat="1" ht="15" x14ac:dyDescent="0.25">
      <c r="A150" s="239" t="s">
        <v>212</v>
      </c>
      <c r="B150" s="239"/>
      <c r="C150" s="29"/>
      <c r="D150" s="239"/>
      <c r="E150" s="239"/>
      <c r="F150" s="239"/>
      <c r="G150" s="239"/>
      <c r="H150" s="239"/>
      <c r="I150" s="239"/>
      <c r="J150" s="298"/>
      <c r="K150" s="239"/>
      <c r="L150" s="239"/>
      <c r="M150" s="85"/>
      <c r="N150" s="85"/>
      <c r="O150" s="85"/>
      <c r="P150" s="85"/>
      <c r="Q150" s="239"/>
      <c r="R150" s="72"/>
      <c r="S150" s="239"/>
      <c r="T150" s="104"/>
      <c r="U150" s="99"/>
    </row>
    <row r="151" spans="1:21" s="3" customFormat="1" ht="45" x14ac:dyDescent="0.25">
      <c r="A151" s="32" t="s">
        <v>213</v>
      </c>
      <c r="B151" s="33" t="s">
        <v>73</v>
      </c>
      <c r="C151" s="34" t="s">
        <v>74</v>
      </c>
      <c r="D151" s="34" t="s">
        <v>75</v>
      </c>
      <c r="E151" s="23">
        <v>1</v>
      </c>
      <c r="F151" s="15">
        <v>55847.66</v>
      </c>
      <c r="G151" s="15">
        <f t="shared" ref="G151:G166" si="90">E151*F151</f>
        <v>55847.66</v>
      </c>
      <c r="H151" s="79">
        <v>1</v>
      </c>
      <c r="I151" s="15">
        <f t="shared" si="85"/>
        <v>55847.66</v>
      </c>
      <c r="J151" s="296"/>
      <c r="K151" s="112">
        <f t="shared" ref="K151:K171" si="91">E151-H151-T151</f>
        <v>0</v>
      </c>
      <c r="L151" s="112">
        <f t="shared" ref="L151:L171" si="92">K151*F151</f>
        <v>0</v>
      </c>
      <c r="M151" s="48"/>
      <c r="N151" s="48"/>
      <c r="O151" s="48"/>
      <c r="P151" s="48"/>
      <c r="Q151" s="89">
        <f t="shared" ref="Q151:Q166" si="93">E151-H151-M151-N151-O151-P151</f>
        <v>0</v>
      </c>
      <c r="R151" s="68">
        <v>55847.66</v>
      </c>
      <c r="S151" s="68">
        <f t="shared" ref="S151:S166" si="94">Q151*R151</f>
        <v>0</v>
      </c>
      <c r="T151" s="102"/>
      <c r="U151" s="99"/>
    </row>
    <row r="152" spans="1:21" s="3" customFormat="1" ht="60" x14ac:dyDescent="0.25">
      <c r="A152" s="32" t="s">
        <v>214</v>
      </c>
      <c r="B152" s="33" t="s">
        <v>18</v>
      </c>
      <c r="C152" s="34" t="s">
        <v>19</v>
      </c>
      <c r="D152" s="34" t="s">
        <v>12</v>
      </c>
      <c r="E152" s="20">
        <v>0.23599999999999999</v>
      </c>
      <c r="F152" s="15">
        <v>24725.95</v>
      </c>
      <c r="G152" s="15">
        <f t="shared" si="90"/>
        <v>5835.32</v>
      </c>
      <c r="H152" s="79">
        <v>0.18329999999999999</v>
      </c>
      <c r="I152" s="15">
        <f t="shared" si="85"/>
        <v>4532.2700000000004</v>
      </c>
      <c r="J152" s="296"/>
      <c r="K152" s="112">
        <f t="shared" si="91"/>
        <v>0</v>
      </c>
      <c r="L152" s="112">
        <f t="shared" si="92"/>
        <v>0</v>
      </c>
      <c r="M152" s="48"/>
      <c r="N152" s="48"/>
      <c r="O152" s="48"/>
      <c r="P152" s="48"/>
      <c r="Q152" s="89">
        <f t="shared" si="93"/>
        <v>5.2699999999999997E-2</v>
      </c>
      <c r="R152" s="68">
        <v>24725.95</v>
      </c>
      <c r="S152" s="68">
        <f t="shared" si="94"/>
        <v>1303.06</v>
      </c>
      <c r="T152" s="107">
        <v>5.2699999999999997E-2</v>
      </c>
      <c r="U152" s="100">
        <f>S152</f>
        <v>1303.06</v>
      </c>
    </row>
    <row r="153" spans="1:21" s="3" customFormat="1" ht="30" x14ac:dyDescent="0.25">
      <c r="A153" s="32" t="s">
        <v>215</v>
      </c>
      <c r="B153" s="33" t="s">
        <v>21</v>
      </c>
      <c r="C153" s="34" t="s">
        <v>22</v>
      </c>
      <c r="D153" s="34" t="s">
        <v>12</v>
      </c>
      <c r="E153" s="19">
        <v>0.1152</v>
      </c>
      <c r="F153" s="15">
        <v>22997.55</v>
      </c>
      <c r="G153" s="15">
        <f t="shared" si="90"/>
        <v>2649.32</v>
      </c>
      <c r="H153" s="79">
        <v>9.4399999999999998E-2</v>
      </c>
      <c r="I153" s="15">
        <f t="shared" si="85"/>
        <v>2170.9699999999998</v>
      </c>
      <c r="J153" s="296"/>
      <c r="K153" s="112">
        <f t="shared" si="91"/>
        <v>0</v>
      </c>
      <c r="L153" s="112">
        <f t="shared" si="92"/>
        <v>0</v>
      </c>
      <c r="M153" s="48"/>
      <c r="N153" s="48"/>
      <c r="O153" s="48"/>
      <c r="P153" s="48"/>
      <c r="Q153" s="89">
        <f t="shared" si="93"/>
        <v>2.0799999999999999E-2</v>
      </c>
      <c r="R153" s="68">
        <v>22997.55</v>
      </c>
      <c r="S153" s="68">
        <f t="shared" si="94"/>
        <v>478.35</v>
      </c>
      <c r="T153" s="107">
        <v>2.0799999999999999E-2</v>
      </c>
      <c r="U153" s="100">
        <f>S153</f>
        <v>478.35</v>
      </c>
    </row>
    <row r="154" spans="1:21" s="3" customFormat="1" ht="30" x14ac:dyDescent="0.25">
      <c r="A154" s="32" t="s">
        <v>216</v>
      </c>
      <c r="B154" s="33" t="s">
        <v>24</v>
      </c>
      <c r="C154" s="34" t="s">
        <v>25</v>
      </c>
      <c r="D154" s="34" t="s">
        <v>12</v>
      </c>
      <c r="E154" s="20">
        <v>0.115</v>
      </c>
      <c r="F154" s="15">
        <v>189045.71</v>
      </c>
      <c r="G154" s="15">
        <f t="shared" si="90"/>
        <v>21740.26</v>
      </c>
      <c r="H154" s="79">
        <v>9.4399999999999998E-2</v>
      </c>
      <c r="I154" s="15">
        <f t="shared" si="85"/>
        <v>17845.919999999998</v>
      </c>
      <c r="J154" s="296"/>
      <c r="K154" s="112">
        <f t="shared" si="91"/>
        <v>0</v>
      </c>
      <c r="L154" s="112">
        <f t="shared" si="92"/>
        <v>0</v>
      </c>
      <c r="M154" s="48"/>
      <c r="N154" s="48"/>
      <c r="O154" s="48"/>
      <c r="P154" s="48"/>
      <c r="Q154" s="89">
        <f t="shared" si="93"/>
        <v>2.06E-2</v>
      </c>
      <c r="R154" s="68">
        <v>189045.71</v>
      </c>
      <c r="S154" s="68">
        <f t="shared" si="94"/>
        <v>3894.34</v>
      </c>
      <c r="T154" s="107">
        <v>2.06E-2</v>
      </c>
      <c r="U154" s="100">
        <f>S154</f>
        <v>3894.34</v>
      </c>
    </row>
    <row r="155" spans="1:21" s="3" customFormat="1" ht="30" x14ac:dyDescent="0.25">
      <c r="A155" s="32" t="s">
        <v>217</v>
      </c>
      <c r="B155" s="33" t="s">
        <v>27</v>
      </c>
      <c r="C155" s="34" t="s">
        <v>28</v>
      </c>
      <c r="D155" s="34" t="s">
        <v>29</v>
      </c>
      <c r="E155" s="24">
        <v>14.49</v>
      </c>
      <c r="F155" s="15">
        <v>7726.29</v>
      </c>
      <c r="G155" s="15">
        <f t="shared" si="90"/>
        <v>111953.94</v>
      </c>
      <c r="H155" s="79">
        <v>11.894399999999999</v>
      </c>
      <c r="I155" s="15">
        <f t="shared" si="85"/>
        <v>91899.58</v>
      </c>
      <c r="J155" s="296"/>
      <c r="K155" s="112">
        <f t="shared" si="91"/>
        <v>0</v>
      </c>
      <c r="L155" s="112">
        <f t="shared" si="92"/>
        <v>0</v>
      </c>
      <c r="M155" s="48"/>
      <c r="N155" s="48"/>
      <c r="O155" s="48"/>
      <c r="P155" s="48"/>
      <c r="Q155" s="89">
        <f t="shared" si="93"/>
        <v>2.5956000000000001</v>
      </c>
      <c r="R155" s="68">
        <v>7726.29</v>
      </c>
      <c r="S155" s="68">
        <f t="shared" si="94"/>
        <v>20054.36</v>
      </c>
      <c r="T155" s="107">
        <v>2.5956000000000001</v>
      </c>
      <c r="U155" s="100">
        <f>S155</f>
        <v>20054.36</v>
      </c>
    </row>
    <row r="156" spans="1:21" s="3" customFormat="1" ht="60" x14ac:dyDescent="0.25">
      <c r="A156" s="32" t="s">
        <v>218</v>
      </c>
      <c r="B156" s="33" t="s">
        <v>134</v>
      </c>
      <c r="C156" s="34" t="s">
        <v>135</v>
      </c>
      <c r="D156" s="34" t="s">
        <v>75</v>
      </c>
      <c r="E156" s="23">
        <v>1</v>
      </c>
      <c r="F156" s="15">
        <v>257393.25</v>
      </c>
      <c r="G156" s="15">
        <f t="shared" si="90"/>
        <v>257393.25</v>
      </c>
      <c r="H156" s="79">
        <v>1</v>
      </c>
      <c r="I156" s="15">
        <f t="shared" si="85"/>
        <v>257393.25</v>
      </c>
      <c r="J156" s="296"/>
      <c r="K156" s="112">
        <f t="shared" si="91"/>
        <v>0</v>
      </c>
      <c r="L156" s="112">
        <f t="shared" si="92"/>
        <v>0</v>
      </c>
      <c r="M156" s="48"/>
      <c r="N156" s="48"/>
      <c r="O156" s="48"/>
      <c r="P156" s="48"/>
      <c r="Q156" s="89">
        <f t="shared" si="93"/>
        <v>0</v>
      </c>
      <c r="R156" s="68">
        <v>257393.25</v>
      </c>
      <c r="S156" s="68">
        <f t="shared" si="94"/>
        <v>0</v>
      </c>
      <c r="T156" s="102"/>
      <c r="U156" s="99"/>
    </row>
    <row r="157" spans="1:21" s="3" customFormat="1" ht="30" x14ac:dyDescent="0.25">
      <c r="A157" s="32" t="s">
        <v>219</v>
      </c>
      <c r="B157" s="33" t="s">
        <v>137</v>
      </c>
      <c r="C157" s="34" t="s">
        <v>36</v>
      </c>
      <c r="D157" s="34" t="s">
        <v>139</v>
      </c>
      <c r="E157" s="23">
        <v>1</v>
      </c>
      <c r="F157" s="15">
        <v>2073752.67</v>
      </c>
      <c r="G157" s="15">
        <f t="shared" si="90"/>
        <v>2073752.67</v>
      </c>
      <c r="H157" s="79">
        <v>1</v>
      </c>
      <c r="I157" s="15">
        <f t="shared" si="85"/>
        <v>2073752.67</v>
      </c>
      <c r="J157" s="296"/>
      <c r="K157" s="112">
        <f t="shared" si="91"/>
        <v>0</v>
      </c>
      <c r="L157" s="112">
        <f t="shared" si="92"/>
        <v>0</v>
      </c>
      <c r="M157" s="48"/>
      <c r="N157" s="48"/>
      <c r="O157" s="48"/>
      <c r="P157" s="48"/>
      <c r="Q157" s="89">
        <f t="shared" si="93"/>
        <v>0</v>
      </c>
      <c r="R157" s="68">
        <v>2073752.67</v>
      </c>
      <c r="S157" s="68">
        <f t="shared" si="94"/>
        <v>0</v>
      </c>
      <c r="T157" s="102"/>
      <c r="U157" s="99"/>
    </row>
    <row r="158" spans="1:21" s="3" customFormat="1" ht="30" x14ac:dyDescent="0.25">
      <c r="A158" s="32" t="s">
        <v>220</v>
      </c>
      <c r="B158" s="33" t="s">
        <v>221</v>
      </c>
      <c r="C158" s="34" t="s">
        <v>36</v>
      </c>
      <c r="D158" s="34" t="s">
        <v>139</v>
      </c>
      <c r="E158" s="23">
        <v>1</v>
      </c>
      <c r="F158" s="15">
        <v>4471529.21</v>
      </c>
      <c r="G158" s="15">
        <f t="shared" si="90"/>
        <v>4471529.21</v>
      </c>
      <c r="H158" s="79">
        <v>1</v>
      </c>
      <c r="I158" s="15">
        <f t="shared" si="85"/>
        <v>4471529.21</v>
      </c>
      <c r="J158" s="296"/>
      <c r="K158" s="112">
        <f t="shared" si="91"/>
        <v>0</v>
      </c>
      <c r="L158" s="112">
        <f t="shared" si="92"/>
        <v>0</v>
      </c>
      <c r="M158" s="48"/>
      <c r="N158" s="48"/>
      <c r="O158" s="48"/>
      <c r="P158" s="48"/>
      <c r="Q158" s="89">
        <f t="shared" si="93"/>
        <v>0</v>
      </c>
      <c r="R158" s="68">
        <v>4471529.21</v>
      </c>
      <c r="S158" s="68">
        <f t="shared" si="94"/>
        <v>0</v>
      </c>
      <c r="T158" s="102"/>
      <c r="U158" s="99"/>
    </row>
    <row r="159" spans="1:21" s="3" customFormat="1" ht="60" x14ac:dyDescent="0.25">
      <c r="A159" s="32" t="s">
        <v>222</v>
      </c>
      <c r="B159" s="33" t="s">
        <v>144</v>
      </c>
      <c r="C159" s="34" t="s">
        <v>145</v>
      </c>
      <c r="D159" s="34" t="s">
        <v>33</v>
      </c>
      <c r="E159" s="23">
        <v>1</v>
      </c>
      <c r="F159" s="15">
        <v>46162.87</v>
      </c>
      <c r="G159" s="15">
        <f t="shared" si="90"/>
        <v>46162.87</v>
      </c>
      <c r="H159" s="79">
        <v>1</v>
      </c>
      <c r="I159" s="15">
        <f t="shared" si="85"/>
        <v>46162.87</v>
      </c>
      <c r="J159" s="296"/>
      <c r="K159" s="112">
        <f t="shared" si="91"/>
        <v>0</v>
      </c>
      <c r="L159" s="112">
        <f t="shared" si="92"/>
        <v>0</v>
      </c>
      <c r="M159" s="48"/>
      <c r="N159" s="48"/>
      <c r="O159" s="48"/>
      <c r="P159" s="48"/>
      <c r="Q159" s="89">
        <f t="shared" si="93"/>
        <v>0</v>
      </c>
      <c r="R159" s="68">
        <v>46162.87</v>
      </c>
      <c r="S159" s="68">
        <f t="shared" si="94"/>
        <v>0</v>
      </c>
      <c r="T159" s="102"/>
      <c r="U159" s="99"/>
    </row>
    <row r="160" spans="1:21" s="3" customFormat="1" ht="30" x14ac:dyDescent="0.25">
      <c r="A160" s="32" t="s">
        <v>223</v>
      </c>
      <c r="B160" s="33" t="s">
        <v>147</v>
      </c>
      <c r="C160" s="34" t="s">
        <v>36</v>
      </c>
      <c r="D160" s="34" t="s">
        <v>33</v>
      </c>
      <c r="E160" s="23">
        <v>2</v>
      </c>
      <c r="F160" s="15">
        <v>54541.01</v>
      </c>
      <c r="G160" s="15">
        <f t="shared" si="90"/>
        <v>109082.02</v>
      </c>
      <c r="H160" s="79">
        <v>2</v>
      </c>
      <c r="I160" s="15">
        <f t="shared" si="85"/>
        <v>109082.02</v>
      </c>
      <c r="J160" s="296"/>
      <c r="K160" s="112">
        <f t="shared" si="91"/>
        <v>0</v>
      </c>
      <c r="L160" s="112">
        <f t="shared" si="92"/>
        <v>0</v>
      </c>
      <c r="M160" s="48"/>
      <c r="N160" s="48"/>
      <c r="O160" s="48"/>
      <c r="P160" s="48"/>
      <c r="Q160" s="89">
        <f t="shared" si="93"/>
        <v>0</v>
      </c>
      <c r="R160" s="68">
        <v>54541.01</v>
      </c>
      <c r="S160" s="68">
        <f t="shared" si="94"/>
        <v>0</v>
      </c>
      <c r="T160" s="102"/>
      <c r="U160" s="99"/>
    </row>
    <row r="161" spans="1:21" s="3" customFormat="1" ht="45" x14ac:dyDescent="0.25">
      <c r="A161" s="32" t="s">
        <v>224</v>
      </c>
      <c r="B161" s="33" t="s">
        <v>150</v>
      </c>
      <c r="C161" s="34" t="s">
        <v>36</v>
      </c>
      <c r="D161" s="34" t="s">
        <v>33</v>
      </c>
      <c r="E161" s="23">
        <v>1</v>
      </c>
      <c r="F161" s="15">
        <v>194945.69</v>
      </c>
      <c r="G161" s="15">
        <f t="shared" si="90"/>
        <v>194945.69</v>
      </c>
      <c r="H161" s="79">
        <v>1</v>
      </c>
      <c r="I161" s="15">
        <f t="shared" si="85"/>
        <v>194945.69</v>
      </c>
      <c r="J161" s="296"/>
      <c r="K161" s="112">
        <f t="shared" si="91"/>
        <v>0</v>
      </c>
      <c r="L161" s="112">
        <f t="shared" si="92"/>
        <v>0</v>
      </c>
      <c r="M161" s="48"/>
      <c r="N161" s="48"/>
      <c r="O161" s="48"/>
      <c r="P161" s="48"/>
      <c r="Q161" s="89">
        <f t="shared" si="93"/>
        <v>0</v>
      </c>
      <c r="R161" s="68">
        <v>194945.69</v>
      </c>
      <c r="S161" s="68">
        <f t="shared" si="94"/>
        <v>0</v>
      </c>
      <c r="T161" s="102"/>
      <c r="U161" s="99"/>
    </row>
    <row r="162" spans="1:21" s="3" customFormat="1" ht="30" x14ac:dyDescent="0.25">
      <c r="A162" s="32" t="s">
        <v>225</v>
      </c>
      <c r="B162" s="33" t="s">
        <v>153</v>
      </c>
      <c r="C162" s="34" t="s">
        <v>36</v>
      </c>
      <c r="D162" s="34" t="s">
        <v>33</v>
      </c>
      <c r="E162" s="23">
        <v>1</v>
      </c>
      <c r="F162" s="15">
        <v>5195.1899999999996</v>
      </c>
      <c r="G162" s="15">
        <f t="shared" si="90"/>
        <v>5195.1899999999996</v>
      </c>
      <c r="H162" s="79">
        <v>1</v>
      </c>
      <c r="I162" s="15">
        <f t="shared" si="85"/>
        <v>5195.1899999999996</v>
      </c>
      <c r="J162" s="296"/>
      <c r="K162" s="112">
        <f t="shared" si="91"/>
        <v>0</v>
      </c>
      <c r="L162" s="112">
        <f t="shared" si="92"/>
        <v>0</v>
      </c>
      <c r="M162" s="48"/>
      <c r="N162" s="48"/>
      <c r="O162" s="48"/>
      <c r="P162" s="48"/>
      <c r="Q162" s="89">
        <f t="shared" si="93"/>
        <v>0</v>
      </c>
      <c r="R162" s="68">
        <v>5195.1899999999996</v>
      </c>
      <c r="S162" s="68">
        <f t="shared" si="94"/>
        <v>0</v>
      </c>
      <c r="T162" s="102"/>
      <c r="U162" s="99"/>
    </row>
    <row r="163" spans="1:21" s="3" customFormat="1" ht="45" x14ac:dyDescent="0.25">
      <c r="A163" s="32" t="s">
        <v>226</v>
      </c>
      <c r="B163" s="33" t="s">
        <v>101</v>
      </c>
      <c r="C163" s="34" t="s">
        <v>102</v>
      </c>
      <c r="D163" s="34" t="s">
        <v>103</v>
      </c>
      <c r="E163" s="24">
        <v>0.06</v>
      </c>
      <c r="F163" s="15">
        <v>268960.33</v>
      </c>
      <c r="G163" s="15">
        <f t="shared" si="90"/>
        <v>16137.62</v>
      </c>
      <c r="H163" s="79"/>
      <c r="I163" s="15">
        <f t="shared" si="85"/>
        <v>0</v>
      </c>
      <c r="J163" s="296"/>
      <c r="K163" s="112">
        <f t="shared" si="91"/>
        <v>0</v>
      </c>
      <c r="L163" s="112">
        <f t="shared" si="92"/>
        <v>0</v>
      </c>
      <c r="M163" s="48"/>
      <c r="N163" s="48"/>
      <c r="O163" s="48"/>
      <c r="P163" s="48"/>
      <c r="Q163" s="89">
        <f t="shared" si="93"/>
        <v>0.06</v>
      </c>
      <c r="R163" s="68">
        <v>268960.33</v>
      </c>
      <c r="S163" s="68">
        <f t="shared" si="94"/>
        <v>16137.62</v>
      </c>
      <c r="T163" s="107">
        <v>0.06</v>
      </c>
      <c r="U163" s="100">
        <f>S163</f>
        <v>16137.62</v>
      </c>
    </row>
    <row r="164" spans="1:21" s="3" customFormat="1" ht="30" x14ac:dyDescent="0.25">
      <c r="A164" s="32" t="s">
        <v>227</v>
      </c>
      <c r="B164" s="33" t="s">
        <v>105</v>
      </c>
      <c r="C164" s="34" t="s">
        <v>106</v>
      </c>
      <c r="D164" s="34" t="s">
        <v>40</v>
      </c>
      <c r="E164" s="24">
        <v>0.36</v>
      </c>
      <c r="F164" s="15">
        <v>463535.61</v>
      </c>
      <c r="G164" s="15">
        <f t="shared" si="90"/>
        <v>166872.82</v>
      </c>
      <c r="H164" s="79"/>
      <c r="I164" s="15">
        <f t="shared" si="85"/>
        <v>0</v>
      </c>
      <c r="J164" s="296"/>
      <c r="K164" s="112">
        <f t="shared" si="91"/>
        <v>0</v>
      </c>
      <c r="L164" s="112">
        <f t="shared" si="92"/>
        <v>0</v>
      </c>
      <c r="M164" s="48"/>
      <c r="N164" s="48"/>
      <c r="O164" s="48"/>
      <c r="P164" s="48"/>
      <c r="Q164" s="89">
        <f t="shared" si="93"/>
        <v>0.36</v>
      </c>
      <c r="R164" s="68">
        <v>463535.61</v>
      </c>
      <c r="S164" s="68">
        <f t="shared" si="94"/>
        <v>166872.82</v>
      </c>
      <c r="T164" s="107">
        <v>0.36</v>
      </c>
      <c r="U164" s="100">
        <f>S164</f>
        <v>166872.82</v>
      </c>
    </row>
    <row r="165" spans="1:21" s="3" customFormat="1" ht="30" x14ac:dyDescent="0.25">
      <c r="A165" s="32" t="s">
        <v>228</v>
      </c>
      <c r="B165" s="33" t="s">
        <v>38</v>
      </c>
      <c r="C165" s="34" t="s">
        <v>106</v>
      </c>
      <c r="D165" s="34" t="s">
        <v>40</v>
      </c>
      <c r="E165" s="20">
        <v>2.9000000000000001E-2</v>
      </c>
      <c r="F165" s="15">
        <v>343465.17</v>
      </c>
      <c r="G165" s="15">
        <f t="shared" si="90"/>
        <v>9960.49</v>
      </c>
      <c r="H165" s="79"/>
      <c r="I165" s="15">
        <f t="shared" si="85"/>
        <v>0</v>
      </c>
      <c r="J165" s="296"/>
      <c r="K165" s="112">
        <f t="shared" si="91"/>
        <v>0</v>
      </c>
      <c r="L165" s="112">
        <f t="shared" si="92"/>
        <v>0</v>
      </c>
      <c r="M165" s="48"/>
      <c r="N165" s="48"/>
      <c r="O165" s="48"/>
      <c r="P165" s="48"/>
      <c r="Q165" s="89">
        <f t="shared" si="93"/>
        <v>2.9000000000000001E-2</v>
      </c>
      <c r="R165" s="68">
        <v>343465.17</v>
      </c>
      <c r="S165" s="68">
        <f t="shared" si="94"/>
        <v>9960.49</v>
      </c>
      <c r="T165" s="107">
        <v>2.9000000000000001E-2</v>
      </c>
      <c r="U165" s="100">
        <f>S165</f>
        <v>9960.49</v>
      </c>
    </row>
    <row r="166" spans="1:21" s="3" customFormat="1" ht="45" x14ac:dyDescent="0.25">
      <c r="A166" s="32" t="s">
        <v>229</v>
      </c>
      <c r="B166" s="33" t="s">
        <v>158</v>
      </c>
      <c r="C166" s="34" t="s">
        <v>159</v>
      </c>
      <c r="D166" s="34" t="s">
        <v>55</v>
      </c>
      <c r="E166" s="19">
        <v>1.3299999999999999E-2</v>
      </c>
      <c r="F166" s="15">
        <v>3239779.31</v>
      </c>
      <c r="G166" s="15">
        <f t="shared" si="90"/>
        <v>43089.06</v>
      </c>
      <c r="H166" s="83">
        <v>1.223E-2</v>
      </c>
      <c r="I166" s="15">
        <f t="shared" si="85"/>
        <v>39622.5</v>
      </c>
      <c r="J166" s="296"/>
      <c r="K166" s="112">
        <f t="shared" si="91"/>
        <v>0</v>
      </c>
      <c r="L166" s="112">
        <f t="shared" si="92"/>
        <v>0</v>
      </c>
      <c r="M166" s="63"/>
      <c r="N166" s="63"/>
      <c r="O166" s="63"/>
      <c r="P166" s="63"/>
      <c r="Q166" s="89">
        <f t="shared" si="93"/>
        <v>1.1000000000000001E-3</v>
      </c>
      <c r="R166" s="68">
        <v>3240083</v>
      </c>
      <c r="S166" s="68">
        <f t="shared" si="94"/>
        <v>3564.09</v>
      </c>
      <c r="T166" s="107">
        <v>1.1000000000000001E-3</v>
      </c>
      <c r="U166" s="100">
        <f>S166</f>
        <v>3564.09</v>
      </c>
    </row>
    <row r="167" spans="1:21" s="3" customFormat="1" ht="15" customHeight="1" x14ac:dyDescent="0.25">
      <c r="A167" s="44" t="s">
        <v>56</v>
      </c>
      <c r="B167" s="44"/>
      <c r="C167" s="17"/>
      <c r="D167" s="17"/>
      <c r="E167" s="17"/>
      <c r="F167" s="18"/>
      <c r="G167" s="18"/>
      <c r="H167" s="81"/>
      <c r="I167" s="81"/>
      <c r="J167" s="297"/>
      <c r="K167" s="81"/>
      <c r="L167" s="81"/>
      <c r="M167" s="58"/>
      <c r="N167" s="58"/>
      <c r="O167" s="58"/>
      <c r="P167" s="58"/>
      <c r="Q167" s="81"/>
      <c r="R167" s="69"/>
      <c r="S167" s="81"/>
      <c r="T167" s="101"/>
      <c r="U167" s="99"/>
    </row>
    <row r="168" spans="1:21" s="3" customFormat="1" ht="75" x14ac:dyDescent="0.25">
      <c r="A168" s="32" t="s">
        <v>230</v>
      </c>
      <c r="B168" s="33" t="s">
        <v>58</v>
      </c>
      <c r="C168" s="37" t="s">
        <v>59</v>
      </c>
      <c r="D168" s="34" t="s">
        <v>60</v>
      </c>
      <c r="E168" s="47">
        <v>41.3</v>
      </c>
      <c r="F168" s="15">
        <v>64.069999999999993</v>
      </c>
      <c r="G168" s="15">
        <f>E168*F168</f>
        <v>2646.09</v>
      </c>
      <c r="H168" s="79">
        <v>32.077500000000001</v>
      </c>
      <c r="I168" s="15">
        <f t="shared" si="85"/>
        <v>2055.21</v>
      </c>
      <c r="J168" s="296"/>
      <c r="K168" s="112">
        <f t="shared" si="91"/>
        <v>0</v>
      </c>
      <c r="L168" s="112">
        <f t="shared" si="92"/>
        <v>0</v>
      </c>
      <c r="M168" s="48"/>
      <c r="N168" s="48"/>
      <c r="O168" s="48"/>
      <c r="P168" s="48"/>
      <c r="Q168" s="89">
        <f t="shared" ref="Q168:Q171" si="95">E168-H168-M168-N168-O168-P168</f>
        <v>9.2225000000000001</v>
      </c>
      <c r="R168" s="68">
        <v>64.069999999999993</v>
      </c>
      <c r="S168" s="68">
        <f>Q168*R168</f>
        <v>590.89</v>
      </c>
      <c r="T168" s="107">
        <v>9.2225000000000001</v>
      </c>
      <c r="U168" s="100">
        <f>S168</f>
        <v>590.89</v>
      </c>
    </row>
    <row r="169" spans="1:21" s="3" customFormat="1" ht="75" x14ac:dyDescent="0.25">
      <c r="A169" s="32" t="s">
        <v>231</v>
      </c>
      <c r="B169" s="33" t="s">
        <v>110</v>
      </c>
      <c r="C169" s="34" t="s">
        <v>63</v>
      </c>
      <c r="D169" s="34" t="s">
        <v>60</v>
      </c>
      <c r="E169" s="47">
        <v>12.1</v>
      </c>
      <c r="F169" s="15">
        <v>163.89</v>
      </c>
      <c r="G169" s="15">
        <f>E169*F169</f>
        <v>1983.07</v>
      </c>
      <c r="H169" s="79">
        <v>8.85</v>
      </c>
      <c r="I169" s="15">
        <f t="shared" si="85"/>
        <v>1450.43</v>
      </c>
      <c r="J169" s="296"/>
      <c r="K169" s="112">
        <f t="shared" si="91"/>
        <v>0</v>
      </c>
      <c r="L169" s="112">
        <f t="shared" si="92"/>
        <v>0</v>
      </c>
      <c r="M169" s="48"/>
      <c r="N169" s="48"/>
      <c r="O169" s="48"/>
      <c r="P169" s="48"/>
      <c r="Q169" s="89">
        <f t="shared" si="95"/>
        <v>3.25</v>
      </c>
      <c r="R169" s="68">
        <v>163.89</v>
      </c>
      <c r="S169" s="68">
        <f>Q169*R169</f>
        <v>532.64</v>
      </c>
      <c r="T169" s="102">
        <v>3.25</v>
      </c>
      <c r="U169" s="100">
        <f>S169</f>
        <v>532.64</v>
      </c>
    </row>
    <row r="170" spans="1:21" s="3" customFormat="1" ht="60" x14ac:dyDescent="0.25">
      <c r="A170" s="32" t="s">
        <v>232</v>
      </c>
      <c r="B170" s="33" t="s">
        <v>124</v>
      </c>
      <c r="C170" s="34" t="s">
        <v>66</v>
      </c>
      <c r="D170" s="34" t="s">
        <v>60</v>
      </c>
      <c r="E170" s="23">
        <v>5</v>
      </c>
      <c r="F170" s="15">
        <v>212.53</v>
      </c>
      <c r="G170" s="15">
        <f>E170*F170</f>
        <v>1062.6500000000001</v>
      </c>
      <c r="H170" s="79">
        <v>4.16</v>
      </c>
      <c r="I170" s="15">
        <f t="shared" si="85"/>
        <v>884.12</v>
      </c>
      <c r="J170" s="296"/>
      <c r="K170" s="112">
        <f t="shared" si="91"/>
        <v>0</v>
      </c>
      <c r="L170" s="112">
        <f t="shared" si="92"/>
        <v>0</v>
      </c>
      <c r="M170" s="48"/>
      <c r="N170" s="48"/>
      <c r="O170" s="48"/>
      <c r="P170" s="48"/>
      <c r="Q170" s="89">
        <f t="shared" si="95"/>
        <v>0.84</v>
      </c>
      <c r="R170" s="68">
        <v>212.53</v>
      </c>
      <c r="S170" s="68">
        <f>Q170*R170</f>
        <v>178.53</v>
      </c>
      <c r="T170" s="102">
        <v>0.84</v>
      </c>
      <c r="U170" s="100">
        <f>S170</f>
        <v>178.53</v>
      </c>
    </row>
    <row r="171" spans="1:21" s="3" customFormat="1" ht="60" x14ac:dyDescent="0.25">
      <c r="A171" s="32" t="s">
        <v>233</v>
      </c>
      <c r="B171" s="33" t="s">
        <v>68</v>
      </c>
      <c r="C171" s="34" t="s">
        <v>69</v>
      </c>
      <c r="D171" s="34" t="s">
        <v>60</v>
      </c>
      <c r="E171" s="47">
        <v>58.4</v>
      </c>
      <c r="F171" s="15">
        <v>77.849999999999994</v>
      </c>
      <c r="G171" s="15">
        <f>E171*F171</f>
        <v>4546.4399999999996</v>
      </c>
      <c r="H171" s="79">
        <v>45.09</v>
      </c>
      <c r="I171" s="15">
        <f t="shared" si="85"/>
        <v>3510.26</v>
      </c>
      <c r="J171" s="296"/>
      <c r="K171" s="112">
        <f t="shared" si="91"/>
        <v>0</v>
      </c>
      <c r="L171" s="112">
        <f t="shared" si="92"/>
        <v>0</v>
      </c>
      <c r="M171" s="48"/>
      <c r="N171" s="48"/>
      <c r="O171" s="48"/>
      <c r="P171" s="48"/>
      <c r="Q171" s="89">
        <f t="shared" si="95"/>
        <v>13.31</v>
      </c>
      <c r="R171" s="68">
        <v>77.849999999999994</v>
      </c>
      <c r="S171" s="68">
        <f>Q171*R171</f>
        <v>1036.18</v>
      </c>
      <c r="T171" s="102">
        <v>13.31</v>
      </c>
      <c r="U171" s="100">
        <f>S171</f>
        <v>1036.18</v>
      </c>
    </row>
    <row r="172" spans="1:21" s="3" customFormat="1" ht="18" customHeight="1" x14ac:dyDescent="0.25">
      <c r="A172" s="26"/>
      <c r="B172" s="45" t="s">
        <v>234</v>
      </c>
      <c r="C172" s="26"/>
      <c r="D172" s="26"/>
      <c r="E172" s="26"/>
      <c r="F172" s="27"/>
      <c r="G172" s="28">
        <f>SUM(G151:G171)</f>
        <v>7602385.6399999997</v>
      </c>
      <c r="H172" s="28"/>
      <c r="I172" s="28">
        <f t="shared" ref="I172" si="96">SUM(I151:I171)</f>
        <v>7377879.8200000003</v>
      </c>
      <c r="J172" s="293"/>
      <c r="K172" s="28"/>
      <c r="L172" s="28">
        <f t="shared" ref="L172" si="97">SUM(L151:L171)</f>
        <v>0</v>
      </c>
      <c r="M172" s="59"/>
      <c r="N172" s="59"/>
      <c r="O172" s="59"/>
      <c r="P172" s="59"/>
      <c r="Q172" s="28"/>
      <c r="R172" s="71"/>
      <c r="S172" s="28">
        <f t="shared" ref="S172" si="98">SUM(S151:S171)</f>
        <v>224603.37</v>
      </c>
      <c r="T172" s="103"/>
      <c r="U172" s="99"/>
    </row>
    <row r="173" spans="1:21" s="3" customFormat="1" ht="15" customHeight="1" x14ac:dyDescent="0.25">
      <c r="A173" s="239" t="s">
        <v>235</v>
      </c>
      <c r="B173" s="239"/>
      <c r="C173" s="17"/>
      <c r="D173" s="239"/>
      <c r="E173" s="239"/>
      <c r="F173" s="239"/>
      <c r="G173" s="239"/>
      <c r="H173" s="239"/>
      <c r="I173" s="239"/>
      <c r="J173" s="298"/>
      <c r="K173" s="239"/>
      <c r="L173" s="239"/>
      <c r="M173" s="85"/>
      <c r="N173" s="85"/>
      <c r="O173" s="85"/>
      <c r="P173" s="85"/>
      <c r="Q173" s="239"/>
      <c r="R173" s="72"/>
      <c r="S173" s="239"/>
      <c r="T173" s="104"/>
      <c r="U173" s="99"/>
    </row>
    <row r="174" spans="1:21" s="3" customFormat="1" ht="45" x14ac:dyDescent="0.25">
      <c r="A174" s="32" t="s">
        <v>236</v>
      </c>
      <c r="B174" s="33" t="s">
        <v>73</v>
      </c>
      <c r="C174" s="34" t="s">
        <v>74</v>
      </c>
      <c r="D174" s="34" t="s">
        <v>75</v>
      </c>
      <c r="E174" s="23">
        <v>1</v>
      </c>
      <c r="F174" s="15">
        <v>55847.66</v>
      </c>
      <c r="G174" s="15">
        <f t="shared" ref="G174:G189" si="99">E174*F174</f>
        <v>55847.66</v>
      </c>
      <c r="H174" s="79">
        <v>1</v>
      </c>
      <c r="I174" s="15">
        <f t="shared" si="85"/>
        <v>55847.66</v>
      </c>
      <c r="J174" s="296"/>
      <c r="K174" s="112">
        <f t="shared" ref="K174:K194" si="100">E174-H174-T174</f>
        <v>0</v>
      </c>
      <c r="L174" s="112"/>
      <c r="M174" s="48"/>
      <c r="N174" s="48"/>
      <c r="O174" s="48"/>
      <c r="P174" s="48"/>
      <c r="Q174" s="89">
        <f t="shared" ref="Q174:Q189" si="101">E174-H174-M174-N174-O174-P174</f>
        <v>0</v>
      </c>
      <c r="R174" s="68">
        <v>55847.66</v>
      </c>
      <c r="S174" s="68">
        <f t="shared" ref="S174:S189" si="102">Q174*R174</f>
        <v>0</v>
      </c>
      <c r="T174" s="102"/>
      <c r="U174" s="100"/>
    </row>
    <row r="175" spans="1:21" s="3" customFormat="1" ht="60" x14ac:dyDescent="0.25">
      <c r="A175" s="32" t="s">
        <v>237</v>
      </c>
      <c r="B175" s="33" t="s">
        <v>18</v>
      </c>
      <c r="C175" s="34" t="s">
        <v>19</v>
      </c>
      <c r="D175" s="34" t="s">
        <v>12</v>
      </c>
      <c r="E175" s="20">
        <v>0.28399999999999997</v>
      </c>
      <c r="F175" s="15">
        <v>24725.95</v>
      </c>
      <c r="G175" s="15">
        <f t="shared" si="99"/>
        <v>7022.17</v>
      </c>
      <c r="H175" s="79">
        <v>0.2051</v>
      </c>
      <c r="I175" s="15">
        <f t="shared" si="85"/>
        <v>5071.29</v>
      </c>
      <c r="J175" s="296"/>
      <c r="K175" s="112">
        <f t="shared" si="100"/>
        <v>0</v>
      </c>
      <c r="L175" s="112">
        <f t="shared" ref="L175:L194" si="103">K175*F175</f>
        <v>0</v>
      </c>
      <c r="M175" s="48"/>
      <c r="N175" s="48"/>
      <c r="O175" s="48"/>
      <c r="P175" s="48"/>
      <c r="Q175" s="89">
        <f t="shared" si="101"/>
        <v>7.8899999999999998E-2</v>
      </c>
      <c r="R175" s="68">
        <v>24725.95</v>
      </c>
      <c r="S175" s="68">
        <f t="shared" si="102"/>
        <v>1950.88</v>
      </c>
      <c r="T175" s="107">
        <v>7.8899999999999998E-2</v>
      </c>
      <c r="U175" s="100">
        <f>S175</f>
        <v>1950.88</v>
      </c>
    </row>
    <row r="176" spans="1:21" s="3" customFormat="1" ht="30" x14ac:dyDescent="0.25">
      <c r="A176" s="32" t="s">
        <v>238</v>
      </c>
      <c r="B176" s="33" t="s">
        <v>21</v>
      </c>
      <c r="C176" s="34" t="s">
        <v>22</v>
      </c>
      <c r="D176" s="34" t="s">
        <v>12</v>
      </c>
      <c r="E176" s="19">
        <v>0.1336</v>
      </c>
      <c r="F176" s="15">
        <v>22997.55</v>
      </c>
      <c r="G176" s="15">
        <f t="shared" si="99"/>
        <v>3072.47</v>
      </c>
      <c r="H176" s="79">
        <v>9.5500000000000002E-2</v>
      </c>
      <c r="I176" s="15">
        <f t="shared" si="85"/>
        <v>2196.27</v>
      </c>
      <c r="J176" s="296"/>
      <c r="K176" s="112">
        <f t="shared" si="100"/>
        <v>0</v>
      </c>
      <c r="L176" s="112">
        <f t="shared" si="103"/>
        <v>0</v>
      </c>
      <c r="M176" s="48"/>
      <c r="N176" s="48"/>
      <c r="O176" s="48"/>
      <c r="P176" s="48"/>
      <c r="Q176" s="89">
        <f t="shared" si="101"/>
        <v>3.8100000000000002E-2</v>
      </c>
      <c r="R176" s="68">
        <v>22997.55</v>
      </c>
      <c r="S176" s="68">
        <f t="shared" si="102"/>
        <v>876.21</v>
      </c>
      <c r="T176" s="107">
        <v>3.8100000000000002E-2</v>
      </c>
      <c r="U176" s="100">
        <f>S176</f>
        <v>876.21</v>
      </c>
    </row>
    <row r="177" spans="1:21" s="3" customFormat="1" ht="30" x14ac:dyDescent="0.25">
      <c r="A177" s="32" t="s">
        <v>239</v>
      </c>
      <c r="B177" s="33" t="s">
        <v>24</v>
      </c>
      <c r="C177" s="34" t="s">
        <v>25</v>
      </c>
      <c r="D177" s="34" t="s">
        <v>12</v>
      </c>
      <c r="E177" s="20">
        <v>0.13400000000000001</v>
      </c>
      <c r="F177" s="15">
        <v>189045.71</v>
      </c>
      <c r="G177" s="15">
        <f t="shared" si="99"/>
        <v>25332.13</v>
      </c>
      <c r="H177" s="79">
        <v>9.5500000000000002E-2</v>
      </c>
      <c r="I177" s="15">
        <f t="shared" si="85"/>
        <v>18053.87</v>
      </c>
      <c r="J177" s="296"/>
      <c r="K177" s="112">
        <f t="shared" si="100"/>
        <v>0</v>
      </c>
      <c r="L177" s="112">
        <f t="shared" si="103"/>
        <v>0</v>
      </c>
      <c r="M177" s="48"/>
      <c r="N177" s="48"/>
      <c r="O177" s="48"/>
      <c r="P177" s="48"/>
      <c r="Q177" s="89">
        <f t="shared" si="101"/>
        <v>3.85E-2</v>
      </c>
      <c r="R177" s="68">
        <v>189045.71</v>
      </c>
      <c r="S177" s="68">
        <f t="shared" si="102"/>
        <v>7278.26</v>
      </c>
      <c r="T177" s="107">
        <v>3.85E-2</v>
      </c>
      <c r="U177" s="100">
        <f>S177</f>
        <v>7278.26</v>
      </c>
    </row>
    <row r="178" spans="1:21" s="3" customFormat="1" ht="30" x14ac:dyDescent="0.25">
      <c r="A178" s="32" t="s">
        <v>240</v>
      </c>
      <c r="B178" s="33" t="s">
        <v>27</v>
      </c>
      <c r="C178" s="34" t="s">
        <v>28</v>
      </c>
      <c r="D178" s="34" t="s">
        <v>29</v>
      </c>
      <c r="E178" s="24">
        <v>14.49</v>
      </c>
      <c r="F178" s="15">
        <v>7726.29</v>
      </c>
      <c r="G178" s="15">
        <f t="shared" si="99"/>
        <v>111953.94</v>
      </c>
      <c r="H178" s="79">
        <v>12.032999999999999</v>
      </c>
      <c r="I178" s="15">
        <f t="shared" si="85"/>
        <v>92970.45</v>
      </c>
      <c r="J178" s="296"/>
      <c r="K178" s="112">
        <f t="shared" si="100"/>
        <v>0</v>
      </c>
      <c r="L178" s="112">
        <f t="shared" si="103"/>
        <v>0</v>
      </c>
      <c r="M178" s="48"/>
      <c r="N178" s="48"/>
      <c r="O178" s="48"/>
      <c r="P178" s="48"/>
      <c r="Q178" s="89">
        <f t="shared" si="101"/>
        <v>2.4569999999999999</v>
      </c>
      <c r="R178" s="68">
        <v>7726.29</v>
      </c>
      <c r="S178" s="68">
        <f t="shared" si="102"/>
        <v>18983.490000000002</v>
      </c>
      <c r="T178" s="107">
        <v>2.4569999999999999</v>
      </c>
      <c r="U178" s="100">
        <f>S178</f>
        <v>18983.490000000002</v>
      </c>
    </row>
    <row r="179" spans="1:21" s="3" customFormat="1" ht="60" x14ac:dyDescent="0.25">
      <c r="A179" s="32" t="s">
        <v>241</v>
      </c>
      <c r="B179" s="33" t="s">
        <v>134</v>
      </c>
      <c r="C179" s="34" t="s">
        <v>135</v>
      </c>
      <c r="D179" s="34" t="s">
        <v>75</v>
      </c>
      <c r="E179" s="23">
        <v>1</v>
      </c>
      <c r="F179" s="15">
        <v>257393.25</v>
      </c>
      <c r="G179" s="15">
        <f t="shared" si="99"/>
        <v>257393.25</v>
      </c>
      <c r="H179" s="79">
        <v>1</v>
      </c>
      <c r="I179" s="15">
        <f t="shared" si="85"/>
        <v>257393.25</v>
      </c>
      <c r="J179" s="296"/>
      <c r="K179" s="112">
        <f t="shared" si="100"/>
        <v>0</v>
      </c>
      <c r="L179" s="112">
        <f t="shared" si="103"/>
        <v>0</v>
      </c>
      <c r="M179" s="48"/>
      <c r="N179" s="48"/>
      <c r="O179" s="48"/>
      <c r="P179" s="48"/>
      <c r="Q179" s="89">
        <f t="shared" si="101"/>
        <v>0</v>
      </c>
      <c r="R179" s="68">
        <v>257393.25</v>
      </c>
      <c r="S179" s="68">
        <f t="shared" si="102"/>
        <v>0</v>
      </c>
      <c r="T179" s="102"/>
      <c r="U179" s="99"/>
    </row>
    <row r="180" spans="1:21" s="3" customFormat="1" ht="30" x14ac:dyDescent="0.25">
      <c r="A180" s="32" t="s">
        <v>242</v>
      </c>
      <c r="B180" s="33" t="s">
        <v>137</v>
      </c>
      <c r="C180" s="34" t="s">
        <v>243</v>
      </c>
      <c r="D180" s="34" t="s">
        <v>139</v>
      </c>
      <c r="E180" s="23">
        <v>1</v>
      </c>
      <c r="F180" s="15">
        <v>2073752.67</v>
      </c>
      <c r="G180" s="15">
        <f t="shared" si="99"/>
        <v>2073752.67</v>
      </c>
      <c r="H180" s="79">
        <v>1</v>
      </c>
      <c r="I180" s="15">
        <f t="shared" si="85"/>
        <v>2073752.67</v>
      </c>
      <c r="J180" s="296"/>
      <c r="K180" s="112">
        <f t="shared" si="100"/>
        <v>0</v>
      </c>
      <c r="L180" s="112">
        <f t="shared" si="103"/>
        <v>0</v>
      </c>
      <c r="M180" s="48"/>
      <c r="N180" s="48"/>
      <c r="O180" s="48"/>
      <c r="P180" s="48"/>
      <c r="Q180" s="89">
        <f t="shared" si="101"/>
        <v>0</v>
      </c>
      <c r="R180" s="68">
        <v>2073752.67</v>
      </c>
      <c r="S180" s="68">
        <f t="shared" si="102"/>
        <v>0</v>
      </c>
      <c r="T180" s="102"/>
      <c r="U180" s="99"/>
    </row>
    <row r="181" spans="1:21" s="3" customFormat="1" ht="30" x14ac:dyDescent="0.25">
      <c r="A181" s="32" t="s">
        <v>244</v>
      </c>
      <c r="B181" s="33" t="s">
        <v>141</v>
      </c>
      <c r="C181" s="34" t="s">
        <v>243</v>
      </c>
      <c r="D181" s="34" t="s">
        <v>139</v>
      </c>
      <c r="E181" s="23">
        <v>1</v>
      </c>
      <c r="F181" s="15">
        <v>4471529.21</v>
      </c>
      <c r="G181" s="15">
        <f t="shared" si="99"/>
        <v>4471529.21</v>
      </c>
      <c r="H181" s="79">
        <v>1</v>
      </c>
      <c r="I181" s="15">
        <f t="shared" si="85"/>
        <v>4471529.21</v>
      </c>
      <c r="J181" s="296"/>
      <c r="K181" s="112">
        <f t="shared" si="100"/>
        <v>0</v>
      </c>
      <c r="L181" s="112">
        <f t="shared" si="103"/>
        <v>0</v>
      </c>
      <c r="M181" s="48"/>
      <c r="N181" s="48"/>
      <c r="O181" s="48"/>
      <c r="P181" s="48"/>
      <c r="Q181" s="89">
        <f t="shared" si="101"/>
        <v>0</v>
      </c>
      <c r="R181" s="68">
        <v>4471529.21</v>
      </c>
      <c r="S181" s="68">
        <f t="shared" si="102"/>
        <v>0</v>
      </c>
      <c r="T181" s="102"/>
      <c r="U181" s="99"/>
    </row>
    <row r="182" spans="1:21" s="3" customFormat="1" ht="60" x14ac:dyDescent="0.25">
      <c r="A182" s="32" t="s">
        <v>245</v>
      </c>
      <c r="B182" s="33" t="s">
        <v>144</v>
      </c>
      <c r="C182" s="34" t="s">
        <v>145</v>
      </c>
      <c r="D182" s="34" t="s">
        <v>33</v>
      </c>
      <c r="E182" s="23">
        <v>1</v>
      </c>
      <c r="F182" s="15">
        <v>46162.87</v>
      </c>
      <c r="G182" s="15">
        <f t="shared" si="99"/>
        <v>46162.87</v>
      </c>
      <c r="H182" s="79">
        <v>1</v>
      </c>
      <c r="I182" s="15">
        <f t="shared" si="85"/>
        <v>46162.87</v>
      </c>
      <c r="J182" s="296"/>
      <c r="K182" s="112">
        <f t="shared" si="100"/>
        <v>0</v>
      </c>
      <c r="L182" s="112">
        <f t="shared" si="103"/>
        <v>0</v>
      </c>
      <c r="M182" s="48"/>
      <c r="N182" s="48"/>
      <c r="O182" s="48"/>
      <c r="P182" s="48"/>
      <c r="Q182" s="89">
        <f t="shared" si="101"/>
        <v>0</v>
      </c>
      <c r="R182" s="68">
        <v>46162.87</v>
      </c>
      <c r="S182" s="68">
        <f t="shared" si="102"/>
        <v>0</v>
      </c>
      <c r="T182" s="102"/>
      <c r="U182" s="99"/>
    </row>
    <row r="183" spans="1:21" s="3" customFormat="1" ht="30" x14ac:dyDescent="0.25">
      <c r="A183" s="32" t="s">
        <v>246</v>
      </c>
      <c r="B183" s="33" t="s">
        <v>147</v>
      </c>
      <c r="C183" s="34" t="s">
        <v>243</v>
      </c>
      <c r="D183" s="34" t="s">
        <v>33</v>
      </c>
      <c r="E183" s="23">
        <v>2</v>
      </c>
      <c r="F183" s="15">
        <v>54541.01</v>
      </c>
      <c r="G183" s="15">
        <f t="shared" si="99"/>
        <v>109082.02</v>
      </c>
      <c r="H183" s="79">
        <v>2</v>
      </c>
      <c r="I183" s="15">
        <f t="shared" si="85"/>
        <v>109082.02</v>
      </c>
      <c r="J183" s="296"/>
      <c r="K183" s="112">
        <f t="shared" si="100"/>
        <v>0</v>
      </c>
      <c r="L183" s="112">
        <f t="shared" si="103"/>
        <v>0</v>
      </c>
      <c r="M183" s="48"/>
      <c r="N183" s="48"/>
      <c r="O183" s="48"/>
      <c r="P183" s="48"/>
      <c r="Q183" s="89">
        <f t="shared" si="101"/>
        <v>0</v>
      </c>
      <c r="R183" s="68">
        <v>54541.01</v>
      </c>
      <c r="S183" s="68">
        <f t="shared" si="102"/>
        <v>0</v>
      </c>
      <c r="T183" s="102"/>
      <c r="U183" s="99"/>
    </row>
    <row r="184" spans="1:21" s="3" customFormat="1" ht="45" x14ac:dyDescent="0.25">
      <c r="A184" s="32" t="s">
        <v>247</v>
      </c>
      <c r="B184" s="33" t="s">
        <v>150</v>
      </c>
      <c r="C184" s="34" t="s">
        <v>243</v>
      </c>
      <c r="D184" s="34" t="s">
        <v>33</v>
      </c>
      <c r="E184" s="23">
        <v>1</v>
      </c>
      <c r="F184" s="15">
        <v>194945.69</v>
      </c>
      <c r="G184" s="15">
        <f t="shared" si="99"/>
        <v>194945.69</v>
      </c>
      <c r="H184" s="79">
        <v>1</v>
      </c>
      <c r="I184" s="15">
        <f t="shared" si="85"/>
        <v>194945.69</v>
      </c>
      <c r="J184" s="296"/>
      <c r="K184" s="112">
        <f t="shared" si="100"/>
        <v>0</v>
      </c>
      <c r="L184" s="112">
        <f t="shared" si="103"/>
        <v>0</v>
      </c>
      <c r="M184" s="48"/>
      <c r="N184" s="48"/>
      <c r="O184" s="48"/>
      <c r="P184" s="48"/>
      <c r="Q184" s="89">
        <f t="shared" si="101"/>
        <v>0</v>
      </c>
      <c r="R184" s="68">
        <v>194945.69</v>
      </c>
      <c r="S184" s="68">
        <f t="shared" si="102"/>
        <v>0</v>
      </c>
      <c r="T184" s="102"/>
      <c r="U184" s="99"/>
    </row>
    <row r="185" spans="1:21" s="3" customFormat="1" ht="30" x14ac:dyDescent="0.25">
      <c r="A185" s="32" t="s">
        <v>248</v>
      </c>
      <c r="B185" s="33" t="s">
        <v>153</v>
      </c>
      <c r="C185" s="34" t="s">
        <v>243</v>
      </c>
      <c r="D185" s="34" t="s">
        <v>33</v>
      </c>
      <c r="E185" s="23">
        <v>1</v>
      </c>
      <c r="F185" s="15">
        <v>5195.1899999999996</v>
      </c>
      <c r="G185" s="15">
        <f t="shared" si="99"/>
        <v>5195.1899999999996</v>
      </c>
      <c r="H185" s="79">
        <v>1</v>
      </c>
      <c r="I185" s="15">
        <f t="shared" si="85"/>
        <v>5195.1899999999996</v>
      </c>
      <c r="J185" s="296"/>
      <c r="K185" s="112">
        <f t="shared" si="100"/>
        <v>0</v>
      </c>
      <c r="L185" s="112">
        <f t="shared" si="103"/>
        <v>0</v>
      </c>
      <c r="M185" s="48"/>
      <c r="N185" s="48"/>
      <c r="O185" s="48"/>
      <c r="P185" s="48"/>
      <c r="Q185" s="89">
        <f t="shared" si="101"/>
        <v>0</v>
      </c>
      <c r="R185" s="68">
        <v>5195.1899999999996</v>
      </c>
      <c r="S185" s="68">
        <f t="shared" si="102"/>
        <v>0</v>
      </c>
      <c r="T185" s="102"/>
      <c r="U185" s="99"/>
    </row>
    <row r="186" spans="1:21" s="3" customFormat="1" ht="45" x14ac:dyDescent="0.25">
      <c r="A186" s="32" t="s">
        <v>249</v>
      </c>
      <c r="B186" s="33" t="s">
        <v>101</v>
      </c>
      <c r="C186" s="34" t="s">
        <v>102</v>
      </c>
      <c r="D186" s="34" t="s">
        <v>103</v>
      </c>
      <c r="E186" s="24">
        <v>0.06</v>
      </c>
      <c r="F186" s="15">
        <v>268960.33</v>
      </c>
      <c r="G186" s="15">
        <f t="shared" si="99"/>
        <v>16137.62</v>
      </c>
      <c r="H186" s="79"/>
      <c r="I186" s="15">
        <f t="shared" si="85"/>
        <v>0</v>
      </c>
      <c r="J186" s="296"/>
      <c r="K186" s="112">
        <f t="shared" si="100"/>
        <v>0</v>
      </c>
      <c r="L186" s="112">
        <f t="shared" si="103"/>
        <v>0</v>
      </c>
      <c r="M186" s="48"/>
      <c r="N186" s="48"/>
      <c r="O186" s="48"/>
      <c r="P186" s="48"/>
      <c r="Q186" s="89">
        <f t="shared" si="101"/>
        <v>0.06</v>
      </c>
      <c r="R186" s="68">
        <v>268960.33</v>
      </c>
      <c r="S186" s="68">
        <f t="shared" si="102"/>
        <v>16137.62</v>
      </c>
      <c r="T186" s="107">
        <v>0.06</v>
      </c>
      <c r="U186" s="100">
        <f>S186</f>
        <v>16137.62</v>
      </c>
    </row>
    <row r="187" spans="1:21" s="3" customFormat="1" ht="30" x14ac:dyDescent="0.25">
      <c r="A187" s="32" t="s">
        <v>250</v>
      </c>
      <c r="B187" s="33" t="s">
        <v>105</v>
      </c>
      <c r="C187" s="34" t="s">
        <v>106</v>
      </c>
      <c r="D187" s="34" t="s">
        <v>40</v>
      </c>
      <c r="E187" s="24">
        <v>0.36</v>
      </c>
      <c r="F187" s="15">
        <v>463535.61</v>
      </c>
      <c r="G187" s="15">
        <f t="shared" si="99"/>
        <v>166872.82</v>
      </c>
      <c r="H187" s="79"/>
      <c r="I187" s="15">
        <f t="shared" si="85"/>
        <v>0</v>
      </c>
      <c r="J187" s="296"/>
      <c r="K187" s="112">
        <f t="shared" si="100"/>
        <v>0</v>
      </c>
      <c r="L187" s="112">
        <f t="shared" si="103"/>
        <v>0</v>
      </c>
      <c r="M187" s="48"/>
      <c r="N187" s="48"/>
      <c r="O187" s="48"/>
      <c r="P187" s="48"/>
      <c r="Q187" s="89">
        <f t="shared" si="101"/>
        <v>0.36</v>
      </c>
      <c r="R187" s="68">
        <v>463535.61</v>
      </c>
      <c r="S187" s="68">
        <f t="shared" si="102"/>
        <v>166872.82</v>
      </c>
      <c r="T187" s="107">
        <v>0.36</v>
      </c>
      <c r="U187" s="100">
        <f>S187</f>
        <v>166872.82</v>
      </c>
    </row>
    <row r="188" spans="1:21" s="3" customFormat="1" ht="30" x14ac:dyDescent="0.25">
      <c r="A188" s="32" t="s">
        <v>251</v>
      </c>
      <c r="B188" s="33" t="s">
        <v>38</v>
      </c>
      <c r="C188" s="34" t="s">
        <v>106</v>
      </c>
      <c r="D188" s="34" t="s">
        <v>40</v>
      </c>
      <c r="E188" s="20">
        <v>2.9000000000000001E-2</v>
      </c>
      <c r="F188" s="15">
        <v>343465.17</v>
      </c>
      <c r="G188" s="15">
        <f t="shared" si="99"/>
        <v>9960.49</v>
      </c>
      <c r="H188" s="79"/>
      <c r="I188" s="15">
        <f t="shared" si="85"/>
        <v>0</v>
      </c>
      <c r="J188" s="296"/>
      <c r="K188" s="112">
        <f t="shared" si="100"/>
        <v>0</v>
      </c>
      <c r="L188" s="112">
        <f t="shared" si="103"/>
        <v>0</v>
      </c>
      <c r="M188" s="48"/>
      <c r="N188" s="48"/>
      <c r="O188" s="48"/>
      <c r="P188" s="48"/>
      <c r="Q188" s="89">
        <f t="shared" si="101"/>
        <v>2.9000000000000001E-2</v>
      </c>
      <c r="R188" s="68">
        <v>343465.17</v>
      </c>
      <c r="S188" s="68">
        <f t="shared" si="102"/>
        <v>9960.49</v>
      </c>
      <c r="T188" s="107">
        <v>2.9000000000000001E-2</v>
      </c>
      <c r="U188" s="100">
        <f>S188</f>
        <v>9960.49</v>
      </c>
    </row>
    <row r="189" spans="1:21" s="3" customFormat="1" ht="45" x14ac:dyDescent="0.25">
      <c r="A189" s="32" t="s">
        <v>252</v>
      </c>
      <c r="B189" s="33" t="s">
        <v>158</v>
      </c>
      <c r="C189" s="34" t="s">
        <v>159</v>
      </c>
      <c r="D189" s="34" t="s">
        <v>55</v>
      </c>
      <c r="E189" s="19">
        <v>1.3299999999999999E-2</v>
      </c>
      <c r="F189" s="15">
        <v>3239779.31</v>
      </c>
      <c r="G189" s="15">
        <f t="shared" si="99"/>
        <v>43089.06</v>
      </c>
      <c r="H189" s="79">
        <v>1.2500000000000001E-2</v>
      </c>
      <c r="I189" s="15">
        <f t="shared" si="85"/>
        <v>40497.24</v>
      </c>
      <c r="J189" s="296"/>
      <c r="K189" s="112">
        <f t="shared" si="100"/>
        <v>0</v>
      </c>
      <c r="L189" s="112">
        <f t="shared" si="103"/>
        <v>0</v>
      </c>
      <c r="M189" s="48"/>
      <c r="N189" s="48"/>
      <c r="O189" s="48"/>
      <c r="P189" s="48"/>
      <c r="Q189" s="89">
        <f t="shared" si="101"/>
        <v>8.0000000000000004E-4</v>
      </c>
      <c r="R189" s="68">
        <v>3240083</v>
      </c>
      <c r="S189" s="68">
        <f t="shared" si="102"/>
        <v>2592.0700000000002</v>
      </c>
      <c r="T189" s="107">
        <v>8.0000000000000004E-4</v>
      </c>
      <c r="U189" s="100">
        <f>S189</f>
        <v>2592.0700000000002</v>
      </c>
    </row>
    <row r="190" spans="1:21" s="3" customFormat="1" ht="15" customHeight="1" x14ac:dyDescent="0.25">
      <c r="A190" s="16" t="s">
        <v>56</v>
      </c>
      <c r="B190" s="44"/>
      <c r="C190" s="17"/>
      <c r="D190" s="17"/>
      <c r="E190" s="17"/>
      <c r="F190" s="18"/>
      <c r="G190" s="18"/>
      <c r="H190" s="81"/>
      <c r="I190" s="81"/>
      <c r="J190" s="297"/>
      <c r="K190" s="81"/>
      <c r="L190" s="81"/>
      <c r="M190" s="58"/>
      <c r="N190" s="58"/>
      <c r="O190" s="58"/>
      <c r="P190" s="58"/>
      <c r="Q190" s="81"/>
      <c r="R190" s="69"/>
      <c r="S190" s="81"/>
      <c r="T190" s="101"/>
      <c r="U190" s="99"/>
    </row>
    <row r="191" spans="1:21" s="3" customFormat="1" ht="75" x14ac:dyDescent="0.25">
      <c r="A191" s="32" t="s">
        <v>253</v>
      </c>
      <c r="B191" s="33" t="s">
        <v>58</v>
      </c>
      <c r="C191" s="37" t="s">
        <v>59</v>
      </c>
      <c r="D191" s="34" t="s">
        <v>60</v>
      </c>
      <c r="E191" s="47">
        <v>49.6</v>
      </c>
      <c r="F191" s="15">
        <v>64.069999999999993</v>
      </c>
      <c r="G191" s="15">
        <f>E191*F191</f>
        <v>3177.87</v>
      </c>
      <c r="H191" s="79">
        <v>35.89</v>
      </c>
      <c r="I191" s="15">
        <f t="shared" si="85"/>
        <v>2299.4699999999998</v>
      </c>
      <c r="J191" s="296"/>
      <c r="K191" s="112">
        <f t="shared" si="100"/>
        <v>0</v>
      </c>
      <c r="L191" s="112">
        <f t="shared" si="103"/>
        <v>0</v>
      </c>
      <c r="M191" s="48"/>
      <c r="N191" s="48"/>
      <c r="O191" s="48"/>
      <c r="P191" s="48"/>
      <c r="Q191" s="89">
        <f t="shared" ref="Q191:Q194" si="104">E191-H191-M191-N191-O191-P191</f>
        <v>13.71</v>
      </c>
      <c r="R191" s="68">
        <v>64.069999999999993</v>
      </c>
      <c r="S191" s="68">
        <f>Q191*R191</f>
        <v>878.4</v>
      </c>
      <c r="T191" s="102">
        <v>13.71</v>
      </c>
      <c r="U191" s="100">
        <f>S191</f>
        <v>878.4</v>
      </c>
    </row>
    <row r="192" spans="1:21" s="3" customFormat="1" ht="75" x14ac:dyDescent="0.25">
      <c r="A192" s="32" t="s">
        <v>254</v>
      </c>
      <c r="B192" s="33" t="s">
        <v>110</v>
      </c>
      <c r="C192" s="34" t="s">
        <v>63</v>
      </c>
      <c r="D192" s="34" t="s">
        <v>60</v>
      </c>
      <c r="E192" s="47">
        <v>9.9</v>
      </c>
      <c r="F192" s="15">
        <v>163.89</v>
      </c>
      <c r="G192" s="15">
        <f>E192*F192</f>
        <v>1622.51</v>
      </c>
      <c r="H192" s="79">
        <v>8.85</v>
      </c>
      <c r="I192" s="15">
        <f t="shared" si="85"/>
        <v>1450.43</v>
      </c>
      <c r="J192" s="296"/>
      <c r="K192" s="112">
        <f t="shared" si="100"/>
        <v>0</v>
      </c>
      <c r="L192" s="112">
        <f t="shared" si="103"/>
        <v>0</v>
      </c>
      <c r="M192" s="48"/>
      <c r="N192" s="48"/>
      <c r="O192" s="48"/>
      <c r="P192" s="48"/>
      <c r="Q192" s="89">
        <f t="shared" si="104"/>
        <v>1.05</v>
      </c>
      <c r="R192" s="68">
        <v>163.89</v>
      </c>
      <c r="S192" s="68">
        <f>Q192*R192</f>
        <v>172.08</v>
      </c>
      <c r="T192" s="102">
        <v>1.05</v>
      </c>
      <c r="U192" s="100">
        <f>S192</f>
        <v>172.08</v>
      </c>
    </row>
    <row r="193" spans="1:21" s="3" customFormat="1" ht="60" x14ac:dyDescent="0.25">
      <c r="A193" s="32" t="s">
        <v>255</v>
      </c>
      <c r="B193" s="33" t="s">
        <v>124</v>
      </c>
      <c r="C193" s="34" t="s">
        <v>66</v>
      </c>
      <c r="D193" s="34" t="s">
        <v>60</v>
      </c>
      <c r="E193" s="23">
        <v>5</v>
      </c>
      <c r="F193" s="15">
        <v>212.53</v>
      </c>
      <c r="G193" s="15">
        <f>E193*F193</f>
        <v>1062.6500000000001</v>
      </c>
      <c r="H193" s="79">
        <v>4.16</v>
      </c>
      <c r="I193" s="15">
        <f t="shared" si="85"/>
        <v>884.12</v>
      </c>
      <c r="J193" s="296"/>
      <c r="K193" s="112">
        <f t="shared" si="100"/>
        <v>0</v>
      </c>
      <c r="L193" s="112">
        <f t="shared" si="103"/>
        <v>0</v>
      </c>
      <c r="M193" s="48"/>
      <c r="N193" s="48"/>
      <c r="O193" s="48"/>
      <c r="P193" s="48"/>
      <c r="Q193" s="89">
        <f t="shared" si="104"/>
        <v>0.84</v>
      </c>
      <c r="R193" s="68">
        <v>212.53</v>
      </c>
      <c r="S193" s="68">
        <f>Q193*R193</f>
        <v>178.53</v>
      </c>
      <c r="T193" s="102">
        <v>0.84</v>
      </c>
      <c r="U193" s="100">
        <f>S193</f>
        <v>178.53</v>
      </c>
    </row>
    <row r="194" spans="1:21" s="3" customFormat="1" ht="60" x14ac:dyDescent="0.25">
      <c r="A194" s="32" t="s">
        <v>256</v>
      </c>
      <c r="B194" s="33" t="s">
        <v>68</v>
      </c>
      <c r="C194" s="34" t="s">
        <v>69</v>
      </c>
      <c r="D194" s="34" t="s">
        <v>60</v>
      </c>
      <c r="E194" s="47">
        <v>64.5</v>
      </c>
      <c r="F194" s="15">
        <v>77.849999999999994</v>
      </c>
      <c r="G194" s="15">
        <f>E194*F194</f>
        <v>5021.33</v>
      </c>
      <c r="H194" s="79">
        <v>48.902999999999999</v>
      </c>
      <c r="I194" s="15">
        <f t="shared" si="85"/>
        <v>3807.1</v>
      </c>
      <c r="J194" s="296"/>
      <c r="K194" s="112">
        <f t="shared" si="100"/>
        <v>0</v>
      </c>
      <c r="L194" s="112">
        <f t="shared" si="103"/>
        <v>0</v>
      </c>
      <c r="M194" s="48"/>
      <c r="N194" s="48"/>
      <c r="O194" s="48"/>
      <c r="P194" s="48"/>
      <c r="Q194" s="89">
        <f t="shared" si="104"/>
        <v>15.597</v>
      </c>
      <c r="R194" s="68">
        <v>77.849999999999994</v>
      </c>
      <c r="S194" s="68">
        <f>Q194*R194</f>
        <v>1214.23</v>
      </c>
      <c r="T194" s="102">
        <v>15.597</v>
      </c>
      <c r="U194" s="100">
        <f>S194</f>
        <v>1214.23</v>
      </c>
    </row>
    <row r="195" spans="1:21" s="3" customFormat="1" ht="18" customHeight="1" x14ac:dyDescent="0.25">
      <c r="A195" s="26"/>
      <c r="B195" s="45" t="s">
        <v>257</v>
      </c>
      <c r="C195" s="26"/>
      <c r="D195" s="26"/>
      <c r="E195" s="26"/>
      <c r="F195" s="27"/>
      <c r="G195" s="28">
        <f>SUM(G174:G194)</f>
        <v>7608233.6200000001</v>
      </c>
      <c r="H195" s="28"/>
      <c r="I195" s="28">
        <f t="shared" ref="I195" si="105">SUM(I174:I194)</f>
        <v>7381138.7999999998</v>
      </c>
      <c r="J195" s="293"/>
      <c r="K195" s="28"/>
      <c r="L195" s="28">
        <f t="shared" ref="L195" si="106">SUM(L174:L194)</f>
        <v>0</v>
      </c>
      <c r="M195" s="59"/>
      <c r="N195" s="59"/>
      <c r="O195" s="59"/>
      <c r="P195" s="59"/>
      <c r="Q195" s="28"/>
      <c r="R195" s="71"/>
      <c r="S195" s="28">
        <f t="shared" ref="S195" si="107">SUM(S174:S194)</f>
        <v>227095.08</v>
      </c>
      <c r="T195" s="103"/>
      <c r="U195" s="99"/>
    </row>
    <row r="196" spans="1:21" s="3" customFormat="1" ht="19.5" customHeight="1" x14ac:dyDescent="0.25">
      <c r="A196" s="51"/>
      <c r="B196" s="52" t="s">
        <v>258</v>
      </c>
      <c r="C196" s="51"/>
      <c r="D196" s="51"/>
      <c r="E196" s="51"/>
      <c r="F196" s="53"/>
      <c r="G196" s="54">
        <f>G195+G172+G149+G126+G112+G99+G76+G62+G49+G43+G37+G31</f>
        <v>60078857.140000001</v>
      </c>
      <c r="H196" s="54"/>
      <c r="I196" s="54">
        <f t="shared" ref="I196" si="108">I195+I172+I149+I126+I112+I99+I76+I62+I49+I43+I37+I31</f>
        <v>39145610.710000001</v>
      </c>
      <c r="J196" s="293"/>
      <c r="K196" s="54"/>
      <c r="L196" s="54">
        <f t="shared" ref="L196" si="109">L195+L172+L149+L126+L112+L99+L76+L62+L49+L43+L37+L31</f>
        <v>16349888.6</v>
      </c>
      <c r="M196" s="54">
        <f t="shared" ref="M196" si="110">M195+M172+M149+M126+M112+M99+M76+M62+M49+M43+M37+M31</f>
        <v>0</v>
      </c>
      <c r="N196" s="54">
        <f t="shared" ref="N196" si="111">N195+N172+N149+N126+N112+N99+N76+N62+N49+N43+N37+N31</f>
        <v>0</v>
      </c>
      <c r="O196" s="54">
        <f t="shared" ref="O196" si="112">O195+O172+O149+O126+O112+O99+O76+O62+O49+O43+O37+O31</f>
        <v>0</v>
      </c>
      <c r="P196" s="54">
        <f t="shared" ref="P196" si="113">P195+P172+P149+P126+P112+P99+P76+P62+P49+P43+P37+P31</f>
        <v>0</v>
      </c>
      <c r="Q196" s="54"/>
      <c r="R196" s="54">
        <f t="shared" ref="R196" si="114">R195+R172+R149+R126+R112+R99+R76+R62+R49+R43+R37+R31</f>
        <v>0</v>
      </c>
      <c r="S196" s="54">
        <f t="shared" ref="S196" si="115">S195+S172+S149+S126+S112+S99+S76+S62+S49+S43+S37+S31</f>
        <v>20933039.670000002</v>
      </c>
      <c r="T196" s="105"/>
      <c r="U196" s="74">
        <f>SUM(U11:U194)</f>
        <v>4442304.6100000003</v>
      </c>
    </row>
    <row r="197" spans="1:21" ht="11.25" customHeight="1" x14ac:dyDescent="0.2">
      <c r="I197" s="201"/>
      <c r="J197" s="299"/>
    </row>
    <row r="198" spans="1:21" ht="13.5" customHeight="1" x14ac:dyDescent="0.2">
      <c r="F198" s="76" t="s">
        <v>266</v>
      </c>
      <c r="G198" s="77">
        <v>60086437.659999996</v>
      </c>
      <c r="I198" s="77">
        <f>Гранд_накопит_Шеллрокк!I199+Гранд_накопит_Шеллрокк!K199+Гранд_накопит_Шеллрокк!M199+Гранд_накопит_Шеллрокк!O199</f>
        <v>39153216.170000002</v>
      </c>
      <c r="J198" s="300"/>
      <c r="L198" s="116">
        <f>Гранд_накопит_Шеллрокк!Q199</f>
        <v>16374020.619999999</v>
      </c>
      <c r="U198" s="243">
        <f>Гранд_накопит_Шеллрокк!S199</f>
        <v>4559202.6100000003</v>
      </c>
    </row>
    <row r="200" spans="1:21" ht="11.25" customHeight="1" x14ac:dyDescent="0.2">
      <c r="G200" s="11">
        <f>G196-G198</f>
        <v>-7580.52</v>
      </c>
      <c r="I200" s="11">
        <f>I196-I198</f>
        <v>-7605.46</v>
      </c>
      <c r="L200" s="242">
        <f>L196-L198</f>
        <v>-24132</v>
      </c>
      <c r="U200" s="244">
        <f>U196-U198</f>
        <v>-116898</v>
      </c>
    </row>
    <row r="203" spans="1:21" ht="11.25" customHeight="1" x14ac:dyDescent="0.2">
      <c r="I203" s="201"/>
      <c r="J203" s="299"/>
    </row>
  </sheetData>
  <autoFilter ref="A10:AW198" xr:uid="{00000000-0001-0000-0000-000000000000}"/>
  <mergeCells count="2">
    <mergeCell ref="A7:G7"/>
    <mergeCell ref="K8:L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EEA83-6804-41DE-A238-C36D02D48110}">
  <sheetPr>
    <tabColor rgb="FFFF0000"/>
    <pageSetUpPr autoPageBreaks="0"/>
  </sheetPr>
  <dimension ref="A1:S199"/>
  <sheetViews>
    <sheetView showGridLines="0" zoomScaleNormal="100" zoomScaleSheetLayoutView="100" workbookViewId="0">
      <pane ySplit="8" topLeftCell="A183" activePane="bottomLeft" state="frozen"/>
      <selection pane="bottomLeft" activeCell="Q199" sqref="Q199"/>
    </sheetView>
  </sheetViews>
  <sheetFormatPr defaultColWidth="9.140625" defaultRowHeight="12.75" x14ac:dyDescent="0.2"/>
  <cols>
    <col min="1" max="1" width="4.7109375" style="154" customWidth="1"/>
    <col min="2" max="2" width="4.7109375" style="133" customWidth="1"/>
    <col min="3" max="3" width="42.140625" style="127" customWidth="1"/>
    <col min="4" max="4" width="9.28515625" style="130" customWidth="1"/>
    <col min="5" max="5" width="9.140625" style="130" customWidth="1"/>
    <col min="6" max="6" width="9.140625" style="155" customWidth="1"/>
    <col min="7" max="7" width="12.7109375" style="155" customWidth="1"/>
    <col min="8" max="19" width="12.7109375" style="156" customWidth="1"/>
    <col min="20" max="16384" width="9.140625" style="121"/>
  </cols>
  <sheetData>
    <row r="1" spans="1:19" s="117" customFormat="1" ht="8.25" customHeight="1" x14ac:dyDescent="0.25">
      <c r="A1" s="136"/>
      <c r="B1" s="133"/>
      <c r="C1" s="127"/>
      <c r="D1" s="134"/>
      <c r="E1" s="134"/>
      <c r="F1" s="135"/>
      <c r="G1" s="129"/>
      <c r="H1" s="130"/>
      <c r="I1" s="130"/>
      <c r="J1" s="135"/>
      <c r="K1" s="135"/>
      <c r="L1" s="135"/>
      <c r="M1" s="135"/>
      <c r="N1" s="135"/>
      <c r="O1" s="135"/>
      <c r="P1" s="135"/>
      <c r="Q1" s="135"/>
      <c r="R1" s="135"/>
      <c r="S1" s="135"/>
    </row>
    <row r="2" spans="1:19" s="117" customFormat="1" x14ac:dyDescent="0.25">
      <c r="A2" s="136"/>
      <c r="B2" s="133"/>
      <c r="C2" s="127"/>
      <c r="D2" s="127"/>
      <c r="E2" s="135"/>
      <c r="F2" s="135"/>
      <c r="G2" s="128" t="s">
        <v>271</v>
      </c>
      <c r="H2" s="129"/>
      <c r="I2" s="130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s="117" customFormat="1" x14ac:dyDescent="0.25">
      <c r="A3" s="136"/>
      <c r="B3" s="133"/>
      <c r="C3" s="127"/>
      <c r="D3" s="127"/>
      <c r="E3" s="135"/>
      <c r="F3" s="135"/>
      <c r="G3" s="126" t="s">
        <v>272</v>
      </c>
      <c r="H3" s="129"/>
      <c r="I3" s="130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s="118" customFormat="1" ht="3.75" customHeight="1" x14ac:dyDescent="0.2">
      <c r="A4" s="136"/>
      <c r="B4" s="133"/>
      <c r="C4" s="127"/>
      <c r="D4" s="138" t="s">
        <v>273</v>
      </c>
      <c r="E4" s="139"/>
      <c r="F4" s="130"/>
      <c r="G4" s="130"/>
      <c r="H4" s="126"/>
      <c r="I4" s="130"/>
      <c r="J4" s="135"/>
      <c r="K4" s="135"/>
      <c r="L4" s="135"/>
      <c r="M4" s="135"/>
      <c r="N4" s="135"/>
      <c r="O4" s="135"/>
      <c r="P4" s="135"/>
      <c r="Q4" s="135"/>
      <c r="R4" s="135"/>
      <c r="S4" s="135"/>
    </row>
    <row r="5" spans="1:19" s="119" customFormat="1" ht="17.25" customHeight="1" thickBot="1" x14ac:dyDescent="0.25">
      <c r="A5" s="136"/>
      <c r="B5" s="133"/>
      <c r="C5" s="127"/>
      <c r="D5" s="140"/>
      <c r="E5" s="141"/>
      <c r="F5" s="131"/>
      <c r="G5" s="131"/>
      <c r="H5" s="142" t="s">
        <v>274</v>
      </c>
      <c r="I5" s="142"/>
      <c r="J5" s="135"/>
      <c r="K5" s="135"/>
      <c r="L5" s="135"/>
      <c r="M5" s="135"/>
      <c r="N5" s="135"/>
      <c r="O5" s="135"/>
      <c r="P5" s="135"/>
      <c r="Q5" s="135"/>
      <c r="R5" s="135"/>
      <c r="S5" s="135"/>
    </row>
    <row r="6" spans="1:19" s="119" customFormat="1" ht="21.75" customHeight="1" x14ac:dyDescent="0.25">
      <c r="A6" s="264" t="s">
        <v>275</v>
      </c>
      <c r="B6" s="252"/>
      <c r="C6" s="252" t="s">
        <v>276</v>
      </c>
      <c r="D6" s="252" t="s">
        <v>277</v>
      </c>
      <c r="E6" s="267" t="s">
        <v>278</v>
      </c>
      <c r="F6" s="267" t="s">
        <v>279</v>
      </c>
      <c r="G6" s="252" t="s">
        <v>280</v>
      </c>
      <c r="H6" s="249" t="s">
        <v>281</v>
      </c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1"/>
    </row>
    <row r="7" spans="1:19" s="119" customFormat="1" ht="18.75" customHeight="1" x14ac:dyDescent="0.25">
      <c r="A7" s="265" t="s">
        <v>282</v>
      </c>
      <c r="B7" s="266" t="s">
        <v>283</v>
      </c>
      <c r="C7" s="253"/>
      <c r="D7" s="253"/>
      <c r="E7" s="268"/>
      <c r="F7" s="268"/>
      <c r="G7" s="253"/>
      <c r="H7" s="254" t="s">
        <v>284</v>
      </c>
      <c r="I7" s="255"/>
      <c r="J7" s="254" t="s">
        <v>285</v>
      </c>
      <c r="K7" s="255"/>
      <c r="L7" s="254" t="s">
        <v>286</v>
      </c>
      <c r="M7" s="255"/>
      <c r="N7" s="254" t="s">
        <v>287</v>
      </c>
      <c r="O7" s="255"/>
      <c r="P7" s="254" t="s">
        <v>318</v>
      </c>
      <c r="Q7" s="255"/>
      <c r="R7" s="254" t="s">
        <v>317</v>
      </c>
      <c r="S7" s="269"/>
    </row>
    <row r="8" spans="1:19" s="120" customFormat="1" ht="19.5" customHeight="1" x14ac:dyDescent="0.25">
      <c r="A8" s="265"/>
      <c r="B8" s="266"/>
      <c r="C8" s="253"/>
      <c r="D8" s="253"/>
      <c r="E8" s="268"/>
      <c r="F8" s="268"/>
      <c r="G8" s="253"/>
      <c r="H8" s="143" t="s">
        <v>315</v>
      </c>
      <c r="I8" s="143" t="s">
        <v>316</v>
      </c>
      <c r="J8" s="143" t="s">
        <v>315</v>
      </c>
      <c r="K8" s="143" t="s">
        <v>316</v>
      </c>
      <c r="L8" s="143" t="s">
        <v>315</v>
      </c>
      <c r="M8" s="143" t="s">
        <v>316</v>
      </c>
      <c r="N8" s="143" t="s">
        <v>315</v>
      </c>
      <c r="O8" s="143" t="s">
        <v>316</v>
      </c>
      <c r="P8" s="143" t="s">
        <v>315</v>
      </c>
      <c r="Q8" s="143" t="s">
        <v>316</v>
      </c>
      <c r="R8" s="143" t="s">
        <v>315</v>
      </c>
      <c r="S8" s="173" t="s">
        <v>316</v>
      </c>
    </row>
    <row r="9" spans="1:19" ht="15" x14ac:dyDescent="0.2">
      <c r="A9" s="261" t="s">
        <v>8</v>
      </c>
      <c r="B9" s="262"/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3"/>
    </row>
    <row r="10" spans="1:19" ht="38.25" x14ac:dyDescent="0.2">
      <c r="A10" s="159">
        <v>1</v>
      </c>
      <c r="B10" s="144" t="s">
        <v>9</v>
      </c>
      <c r="C10" s="145" t="s">
        <v>10</v>
      </c>
      <c r="D10" s="146" t="s">
        <v>12</v>
      </c>
      <c r="E10" s="147">
        <v>920.4</v>
      </c>
      <c r="F10" s="148">
        <v>0.17549999999999999</v>
      </c>
      <c r="G10" s="149">
        <v>161.53</v>
      </c>
      <c r="H10" s="150"/>
      <c r="I10" s="151"/>
      <c r="J10" s="151"/>
      <c r="K10" s="151"/>
      <c r="L10" s="151"/>
      <c r="M10" s="151"/>
      <c r="N10" s="151"/>
      <c r="O10" s="151"/>
      <c r="P10" s="151"/>
      <c r="Q10" s="151"/>
      <c r="R10" s="152">
        <v>0.17549999999999999</v>
      </c>
      <c r="S10" s="175">
        <v>161.53</v>
      </c>
    </row>
    <row r="11" spans="1:19" ht="25.5" x14ac:dyDescent="0.2">
      <c r="A11" s="159">
        <v>2</v>
      </c>
      <c r="B11" s="144" t="s">
        <v>13</v>
      </c>
      <c r="C11" s="145" t="s">
        <v>14</v>
      </c>
      <c r="D11" s="146" t="s">
        <v>16</v>
      </c>
      <c r="E11" s="147">
        <v>10609.83</v>
      </c>
      <c r="F11" s="148">
        <v>0.69040000000000001</v>
      </c>
      <c r="G11" s="149">
        <v>7325.03</v>
      </c>
      <c r="H11" s="152">
        <v>7.4999999999999997E-2</v>
      </c>
      <c r="I11" s="152">
        <v>795.74</v>
      </c>
      <c r="J11" s="152">
        <v>6.9919999999999996E-2</v>
      </c>
      <c r="K11" s="152">
        <v>741.84</v>
      </c>
      <c r="L11" s="152">
        <v>3.7499999999999999E-2</v>
      </c>
      <c r="M11" s="152">
        <v>397.87</v>
      </c>
      <c r="N11" s="152">
        <v>5.0880000000000002E-2</v>
      </c>
      <c r="O11" s="152">
        <v>539.82000000000005</v>
      </c>
      <c r="P11" s="152">
        <v>0.12609999999999999</v>
      </c>
      <c r="Q11" s="152">
        <v>1337.9</v>
      </c>
      <c r="R11" s="152">
        <v>0.33100000000000002</v>
      </c>
      <c r="S11" s="175">
        <v>3511.85</v>
      </c>
    </row>
    <row r="12" spans="1:19" ht="51" x14ac:dyDescent="0.2">
      <c r="A12" s="159">
        <v>3</v>
      </c>
      <c r="B12" s="144" t="s">
        <v>17</v>
      </c>
      <c r="C12" s="145" t="s">
        <v>18</v>
      </c>
      <c r="D12" s="146" t="s">
        <v>12</v>
      </c>
      <c r="E12" s="147">
        <v>379.68</v>
      </c>
      <c r="F12" s="148">
        <v>3.7871000000000001</v>
      </c>
      <c r="G12" s="149">
        <v>1437.89</v>
      </c>
      <c r="H12" s="152">
        <v>0.58789999999999998</v>
      </c>
      <c r="I12" s="152">
        <v>223.21</v>
      </c>
      <c r="J12" s="152">
        <v>0.57379999999999998</v>
      </c>
      <c r="K12" s="152">
        <v>217.86</v>
      </c>
      <c r="L12" s="152">
        <v>0.26240000000000002</v>
      </c>
      <c r="M12" s="152">
        <v>99.63</v>
      </c>
      <c r="N12" s="152">
        <v>0.34849999999999998</v>
      </c>
      <c r="O12" s="152">
        <v>132.32</v>
      </c>
      <c r="P12" s="152">
        <v>0.96450000000000002</v>
      </c>
      <c r="Q12" s="152">
        <v>366.2</v>
      </c>
      <c r="R12" s="152">
        <v>1.05</v>
      </c>
      <c r="S12" s="175">
        <v>398.66</v>
      </c>
    </row>
    <row r="13" spans="1:19" ht="25.5" x14ac:dyDescent="0.2">
      <c r="A13" s="159">
        <v>4</v>
      </c>
      <c r="B13" s="144" t="s">
        <v>20</v>
      </c>
      <c r="C13" s="145" t="s">
        <v>21</v>
      </c>
      <c r="D13" s="146" t="s">
        <v>12</v>
      </c>
      <c r="E13" s="147">
        <v>348.46</v>
      </c>
      <c r="F13" s="148">
        <v>1.7325999999999999</v>
      </c>
      <c r="G13" s="149">
        <v>603.74</v>
      </c>
      <c r="H13" s="152">
        <v>0.28029999999999999</v>
      </c>
      <c r="I13" s="152">
        <v>97.67</v>
      </c>
      <c r="J13" s="152">
        <v>0.24959999999999999</v>
      </c>
      <c r="K13" s="152">
        <v>86.98</v>
      </c>
      <c r="L13" s="152">
        <v>0.15010000000000001</v>
      </c>
      <c r="M13" s="152">
        <v>52.3</v>
      </c>
      <c r="N13" s="152">
        <v>0.1638</v>
      </c>
      <c r="O13" s="152">
        <v>57.08</v>
      </c>
      <c r="P13" s="152">
        <v>0.45879999999999999</v>
      </c>
      <c r="Q13" s="152">
        <v>159.88</v>
      </c>
      <c r="R13" s="152">
        <v>0.43</v>
      </c>
      <c r="S13" s="175">
        <v>149.84</v>
      </c>
    </row>
    <row r="14" spans="1:19" ht="25.5" x14ac:dyDescent="0.2">
      <c r="A14" s="159">
        <v>5</v>
      </c>
      <c r="B14" s="144" t="s">
        <v>23</v>
      </c>
      <c r="C14" s="145" t="s">
        <v>24</v>
      </c>
      <c r="D14" s="146" t="s">
        <v>12</v>
      </c>
      <c r="E14" s="147">
        <v>5459.07</v>
      </c>
      <c r="F14" s="148">
        <v>1.7325999999999999</v>
      </c>
      <c r="G14" s="149">
        <v>9458.3799999999992</v>
      </c>
      <c r="H14" s="152">
        <v>0.28029999999999999</v>
      </c>
      <c r="I14" s="152">
        <v>1530.18</v>
      </c>
      <c r="J14" s="152">
        <v>0.24959999999999999</v>
      </c>
      <c r="K14" s="152">
        <v>1362.58</v>
      </c>
      <c r="L14" s="152">
        <v>0.15010000000000001</v>
      </c>
      <c r="M14" s="152">
        <v>819.4</v>
      </c>
      <c r="N14" s="152">
        <v>0.1638</v>
      </c>
      <c r="O14" s="152">
        <v>894.2</v>
      </c>
      <c r="P14" s="152">
        <v>0.45879999999999999</v>
      </c>
      <c r="Q14" s="152">
        <v>2504.63</v>
      </c>
      <c r="R14" s="152">
        <v>0.43</v>
      </c>
      <c r="S14" s="175">
        <v>2347.4</v>
      </c>
    </row>
    <row r="15" spans="1:19" ht="13.5" x14ac:dyDescent="0.2">
      <c r="A15" s="159">
        <v>6</v>
      </c>
      <c r="B15" s="144" t="s">
        <v>26</v>
      </c>
      <c r="C15" s="145" t="s">
        <v>27</v>
      </c>
      <c r="D15" s="146" t="s">
        <v>29</v>
      </c>
      <c r="E15" s="147">
        <v>646.32000000000005</v>
      </c>
      <c r="F15" s="148">
        <v>218.30760000000001</v>
      </c>
      <c r="G15" s="149">
        <v>142789.99</v>
      </c>
      <c r="H15" s="152">
        <v>35.317799999999998</v>
      </c>
      <c r="I15" s="152">
        <v>23100.52</v>
      </c>
      <c r="J15" s="152">
        <v>31.4496</v>
      </c>
      <c r="K15" s="152">
        <v>20570.419999999998</v>
      </c>
      <c r="L15" s="152">
        <v>18.912600000000001</v>
      </c>
      <c r="M15" s="152">
        <v>12370.27</v>
      </c>
      <c r="N15" s="152">
        <v>20.6388</v>
      </c>
      <c r="O15" s="152">
        <v>13499.34</v>
      </c>
      <c r="P15" s="152">
        <v>57.3292</v>
      </c>
      <c r="Q15" s="152">
        <v>37497.64</v>
      </c>
      <c r="R15" s="152">
        <v>54.66</v>
      </c>
      <c r="S15" s="175">
        <v>35751.79</v>
      </c>
    </row>
    <row r="16" spans="1:19" ht="38.25" x14ac:dyDescent="0.2">
      <c r="A16" s="159">
        <v>7</v>
      </c>
      <c r="B16" s="144" t="s">
        <v>30</v>
      </c>
      <c r="C16" s="145" t="s">
        <v>31</v>
      </c>
      <c r="D16" s="146" t="s">
        <v>16</v>
      </c>
      <c r="E16" s="147">
        <v>1527303.83</v>
      </c>
      <c r="F16" s="148">
        <v>0.36870000000000003</v>
      </c>
      <c r="G16" s="149">
        <v>563116.93000000005</v>
      </c>
      <c r="H16" s="152">
        <v>7.4999999999999997E-2</v>
      </c>
      <c r="I16" s="152">
        <v>114547.78</v>
      </c>
      <c r="J16" s="152">
        <v>6.9900000000000004E-2</v>
      </c>
      <c r="K16" s="152">
        <v>106758.54</v>
      </c>
      <c r="L16" s="152">
        <v>3.7499999999999999E-2</v>
      </c>
      <c r="M16" s="152">
        <v>57273.9</v>
      </c>
      <c r="N16" s="152">
        <v>5.0880000000000002E-2</v>
      </c>
      <c r="O16" s="152">
        <v>77709.22</v>
      </c>
      <c r="P16" s="152">
        <v>0.126</v>
      </c>
      <c r="Q16" s="152">
        <v>192440.28</v>
      </c>
      <c r="R16" s="152">
        <v>9.4199999999999996E-3</v>
      </c>
      <c r="S16" s="175">
        <v>14387.2</v>
      </c>
    </row>
    <row r="17" spans="1:19" ht="25.5" x14ac:dyDescent="0.2">
      <c r="A17" s="159">
        <v>8</v>
      </c>
      <c r="B17" s="144" t="s">
        <v>288</v>
      </c>
      <c r="C17" s="145" t="s">
        <v>289</v>
      </c>
      <c r="D17" s="146" t="s">
        <v>33</v>
      </c>
      <c r="E17" s="147">
        <v>188.1</v>
      </c>
      <c r="F17" s="148">
        <v>-678</v>
      </c>
      <c r="G17" s="149">
        <v>-127531.8</v>
      </c>
      <c r="H17" s="152">
        <v>-138</v>
      </c>
      <c r="I17" s="152">
        <v>-25957.8</v>
      </c>
      <c r="J17" s="152">
        <v>-129</v>
      </c>
      <c r="K17" s="152">
        <v>-24264.9</v>
      </c>
      <c r="L17" s="152">
        <v>-69</v>
      </c>
      <c r="M17" s="152">
        <v>-12978.9</v>
      </c>
      <c r="N17" s="152">
        <v>-93.619200000000006</v>
      </c>
      <c r="O17" s="152">
        <v>-17609.77</v>
      </c>
      <c r="P17" s="152">
        <v>-231.84</v>
      </c>
      <c r="Q17" s="152">
        <v>-43609.1</v>
      </c>
      <c r="R17" s="152">
        <v>-16.540800000000001</v>
      </c>
      <c r="S17" s="175">
        <v>-3111.32</v>
      </c>
    </row>
    <row r="18" spans="1:19" ht="25.5" x14ac:dyDescent="0.2">
      <c r="A18" s="159">
        <v>9</v>
      </c>
      <c r="B18" s="144" t="s">
        <v>290</v>
      </c>
      <c r="C18" s="145" t="s">
        <v>291</v>
      </c>
      <c r="D18" s="146" t="s">
        <v>33</v>
      </c>
      <c r="E18" s="147">
        <v>43.61</v>
      </c>
      <c r="F18" s="148">
        <v>-1357</v>
      </c>
      <c r="G18" s="149">
        <v>-59178.77</v>
      </c>
      <c r="H18" s="152">
        <v>-276</v>
      </c>
      <c r="I18" s="152">
        <v>-12036.36</v>
      </c>
      <c r="J18" s="152">
        <v>-257</v>
      </c>
      <c r="K18" s="152">
        <v>-11207.77</v>
      </c>
      <c r="L18" s="152">
        <v>-138</v>
      </c>
      <c r="M18" s="152">
        <v>-6018.18</v>
      </c>
      <c r="N18" s="152">
        <v>-187.23840000000001</v>
      </c>
      <c r="O18" s="152">
        <v>-8165.47</v>
      </c>
      <c r="P18" s="152">
        <v>-463.68</v>
      </c>
      <c r="Q18" s="152">
        <v>-20221.080000000002</v>
      </c>
      <c r="R18" s="152">
        <v>-35.081600000000002</v>
      </c>
      <c r="S18" s="175">
        <v>-1529.91</v>
      </c>
    </row>
    <row r="19" spans="1:19" ht="25.5" x14ac:dyDescent="0.2">
      <c r="A19" s="159">
        <v>10</v>
      </c>
      <c r="B19" s="144" t="s">
        <v>34</v>
      </c>
      <c r="C19" s="145" t="s">
        <v>35</v>
      </c>
      <c r="D19" s="146" t="s">
        <v>33</v>
      </c>
      <c r="E19" s="147">
        <v>1379.82</v>
      </c>
      <c r="F19" s="148">
        <v>694</v>
      </c>
      <c r="G19" s="149">
        <v>998158.81</v>
      </c>
      <c r="H19" s="152">
        <v>138</v>
      </c>
      <c r="I19" s="152">
        <v>198481.15</v>
      </c>
      <c r="J19" s="152">
        <v>119</v>
      </c>
      <c r="K19" s="152">
        <v>171154.03</v>
      </c>
      <c r="L19" s="152">
        <v>68</v>
      </c>
      <c r="M19" s="152">
        <v>97802.3</v>
      </c>
      <c r="N19" s="152">
        <v>67</v>
      </c>
      <c r="O19" s="152">
        <v>96364.03</v>
      </c>
      <c r="P19" s="152">
        <v>231.84</v>
      </c>
      <c r="Q19" s="152">
        <v>333448.33</v>
      </c>
      <c r="R19" s="152">
        <v>70.16</v>
      </c>
      <c r="S19" s="175">
        <v>100908.97</v>
      </c>
    </row>
    <row r="20" spans="1:19" ht="38.25" x14ac:dyDescent="0.2">
      <c r="A20" s="159">
        <v>11</v>
      </c>
      <c r="B20" s="144" t="s">
        <v>292</v>
      </c>
      <c r="C20" s="145" t="s">
        <v>293</v>
      </c>
      <c r="D20" s="146" t="s">
        <v>294</v>
      </c>
      <c r="E20" s="147">
        <v>10424</v>
      </c>
      <c r="F20" s="148">
        <v>-0.24399999999999999</v>
      </c>
      <c r="G20" s="149">
        <v>-2543.46</v>
      </c>
      <c r="H20" s="152">
        <v>-4.9500000000000002E-2</v>
      </c>
      <c r="I20" s="152">
        <v>-515.99</v>
      </c>
      <c r="J20" s="152">
        <v>-4.6129999999999997E-2</v>
      </c>
      <c r="K20" s="152">
        <v>-480.86</v>
      </c>
      <c r="L20" s="152">
        <v>-2.4750000000000001E-2</v>
      </c>
      <c r="M20" s="152">
        <v>-257.99</v>
      </c>
      <c r="N20" s="151"/>
      <c r="O20" s="151"/>
      <c r="P20" s="152">
        <v>-8.3159999999999998E-2</v>
      </c>
      <c r="Q20" s="152">
        <v>-866.86</v>
      </c>
      <c r="R20" s="152">
        <v>-4.0460000000000003E-2</v>
      </c>
      <c r="S20" s="175">
        <v>-421.76</v>
      </c>
    </row>
    <row r="21" spans="1:19" ht="13.5" x14ac:dyDescent="0.2">
      <c r="A21" s="159">
        <v>12</v>
      </c>
      <c r="B21" s="144" t="s">
        <v>37</v>
      </c>
      <c r="C21" s="145" t="s">
        <v>38</v>
      </c>
      <c r="D21" s="146" t="s">
        <v>40</v>
      </c>
      <c r="E21" s="147">
        <v>27894.74</v>
      </c>
      <c r="F21" s="148">
        <v>0.16500000000000001</v>
      </c>
      <c r="G21" s="149">
        <v>4797.6000000000004</v>
      </c>
      <c r="H21" s="152">
        <v>0.112</v>
      </c>
      <c r="I21" s="152">
        <v>3256.55</v>
      </c>
      <c r="J21" s="152">
        <v>4.6129999999999997E-2</v>
      </c>
      <c r="K21" s="152">
        <v>1341.29</v>
      </c>
      <c r="L21" s="152">
        <v>6.8700000000000002E-3</v>
      </c>
      <c r="M21" s="152">
        <v>199.75</v>
      </c>
      <c r="N21" s="151"/>
      <c r="O21" s="151"/>
      <c r="P21" s="151"/>
      <c r="Q21" s="151"/>
      <c r="R21" s="151"/>
      <c r="S21" s="174"/>
    </row>
    <row r="22" spans="1:19" ht="13.5" x14ac:dyDescent="0.2">
      <c r="A22" s="159">
        <v>13</v>
      </c>
      <c r="B22" s="144" t="s">
        <v>295</v>
      </c>
      <c r="C22" s="145" t="s">
        <v>296</v>
      </c>
      <c r="D22" s="146" t="s">
        <v>33</v>
      </c>
      <c r="E22" s="147">
        <v>145.30000000000001</v>
      </c>
      <c r="F22" s="148">
        <v>-118</v>
      </c>
      <c r="G22" s="149">
        <v>-17145.400000000001</v>
      </c>
      <c r="H22" s="152">
        <v>-24</v>
      </c>
      <c r="I22" s="152">
        <v>-3487.2</v>
      </c>
      <c r="J22" s="152">
        <v>-22</v>
      </c>
      <c r="K22" s="152">
        <v>-3196.6</v>
      </c>
      <c r="L22" s="152">
        <v>-12</v>
      </c>
      <c r="M22" s="152">
        <v>-1743.6</v>
      </c>
      <c r="N22" s="152">
        <v>-16.281600000000001</v>
      </c>
      <c r="O22" s="152">
        <v>-2365.7199999999998</v>
      </c>
      <c r="P22" s="152">
        <v>-40.32</v>
      </c>
      <c r="Q22" s="152">
        <v>-5858.5</v>
      </c>
      <c r="R22" s="152">
        <v>-3.3984000000000001</v>
      </c>
      <c r="S22" s="175">
        <v>-493.79</v>
      </c>
    </row>
    <row r="23" spans="1:19" ht="13.5" x14ac:dyDescent="0.2">
      <c r="A23" s="159">
        <v>14</v>
      </c>
      <c r="B23" s="144" t="s">
        <v>41</v>
      </c>
      <c r="C23" s="145" t="s">
        <v>42</v>
      </c>
      <c r="D23" s="146" t="s">
        <v>40</v>
      </c>
      <c r="E23" s="147">
        <v>37646.32</v>
      </c>
      <c r="F23" s="148">
        <v>2.2200000000000002</v>
      </c>
      <c r="G23" s="149">
        <v>87115.06</v>
      </c>
      <c r="H23" s="152">
        <v>0.48</v>
      </c>
      <c r="I23" s="152">
        <v>18835.689999999999</v>
      </c>
      <c r="J23" s="152">
        <v>0.78</v>
      </c>
      <c r="K23" s="152">
        <v>30607.99</v>
      </c>
      <c r="L23" s="152">
        <v>0.24</v>
      </c>
      <c r="M23" s="152">
        <v>9417.84</v>
      </c>
      <c r="N23" s="152">
        <v>0.36</v>
      </c>
      <c r="O23" s="152">
        <v>14126.77</v>
      </c>
      <c r="P23" s="152">
        <v>0.36</v>
      </c>
      <c r="Q23" s="152">
        <v>14126.77</v>
      </c>
      <c r="R23" s="151"/>
      <c r="S23" s="174"/>
    </row>
    <row r="24" spans="1:19" ht="13.5" x14ac:dyDescent="0.2">
      <c r="A24" s="159">
        <v>15</v>
      </c>
      <c r="B24" s="144" t="s">
        <v>297</v>
      </c>
      <c r="C24" s="145" t="s">
        <v>298</v>
      </c>
      <c r="D24" s="146" t="s">
        <v>299</v>
      </c>
      <c r="E24" s="147">
        <v>351.2</v>
      </c>
      <c r="F24" s="148">
        <v>-737.4</v>
      </c>
      <c r="G24" s="149">
        <v>-258974.88</v>
      </c>
      <c r="H24" s="152">
        <v>-150</v>
      </c>
      <c r="I24" s="152">
        <v>-52680</v>
      </c>
      <c r="J24" s="152">
        <v>-140</v>
      </c>
      <c r="K24" s="152">
        <v>-49168</v>
      </c>
      <c r="L24" s="152">
        <v>-75</v>
      </c>
      <c r="M24" s="152">
        <v>-26340</v>
      </c>
      <c r="N24" s="152">
        <v>-101.76</v>
      </c>
      <c r="O24" s="152">
        <v>-35738.11</v>
      </c>
      <c r="P24" s="152">
        <v>-252</v>
      </c>
      <c r="Q24" s="152">
        <v>-88502.399999999994</v>
      </c>
      <c r="R24" s="152">
        <v>-18.64</v>
      </c>
      <c r="S24" s="175">
        <v>-6546.37</v>
      </c>
    </row>
    <row r="25" spans="1:19" ht="13.5" x14ac:dyDescent="0.2">
      <c r="A25" s="159">
        <v>16</v>
      </c>
      <c r="B25" s="144" t="s">
        <v>43</v>
      </c>
      <c r="C25" s="145" t="s">
        <v>44</v>
      </c>
      <c r="D25" s="146" t="s">
        <v>40</v>
      </c>
      <c r="E25" s="147">
        <v>17543.86</v>
      </c>
      <c r="F25" s="148">
        <v>48.29</v>
      </c>
      <c r="G25" s="149">
        <v>883080.09</v>
      </c>
      <c r="H25" s="152">
        <v>9.7319999999999993</v>
      </c>
      <c r="I25" s="152">
        <v>177969.26</v>
      </c>
      <c r="J25" s="152">
        <v>9.07</v>
      </c>
      <c r="K25" s="152">
        <v>165863.25</v>
      </c>
      <c r="L25" s="152">
        <v>4.8659999999999997</v>
      </c>
      <c r="M25" s="152">
        <v>88984.63</v>
      </c>
      <c r="N25" s="152">
        <v>6.6</v>
      </c>
      <c r="O25" s="152">
        <v>120694.32</v>
      </c>
      <c r="P25" s="152">
        <v>16.372</v>
      </c>
      <c r="Q25" s="152">
        <v>299395.06</v>
      </c>
      <c r="R25" s="152">
        <v>1.65</v>
      </c>
      <c r="S25" s="175">
        <v>30173.58</v>
      </c>
    </row>
    <row r="26" spans="1:19" ht="13.5" x14ac:dyDescent="0.2">
      <c r="A26" s="159">
        <v>17</v>
      </c>
      <c r="B26" s="144" t="s">
        <v>45</v>
      </c>
      <c r="C26" s="145" t="s">
        <v>46</v>
      </c>
      <c r="D26" s="146" t="s">
        <v>47</v>
      </c>
      <c r="E26" s="147">
        <v>1655.79</v>
      </c>
      <c r="F26" s="148">
        <v>10</v>
      </c>
      <c r="G26" s="149">
        <v>17259.29</v>
      </c>
      <c r="H26" s="152">
        <v>8</v>
      </c>
      <c r="I26" s="152">
        <v>13807.43</v>
      </c>
      <c r="J26" s="152">
        <v>2</v>
      </c>
      <c r="K26" s="152">
        <v>3451.86</v>
      </c>
      <c r="L26" s="151"/>
      <c r="M26" s="151"/>
      <c r="N26" s="151"/>
      <c r="O26" s="151"/>
      <c r="P26" s="151"/>
      <c r="Q26" s="151"/>
      <c r="R26" s="151"/>
      <c r="S26" s="174"/>
    </row>
    <row r="27" spans="1:19" ht="38.25" x14ac:dyDescent="0.2">
      <c r="A27" s="159">
        <v>18</v>
      </c>
      <c r="B27" s="144" t="s">
        <v>48</v>
      </c>
      <c r="C27" s="145" t="s">
        <v>49</v>
      </c>
      <c r="D27" s="146" t="s">
        <v>51</v>
      </c>
      <c r="E27" s="147">
        <v>3.05</v>
      </c>
      <c r="F27" s="148">
        <v>6.84</v>
      </c>
      <c r="G27" s="149">
        <v>20.86</v>
      </c>
      <c r="H27" s="150"/>
      <c r="I27" s="151"/>
      <c r="J27" s="151"/>
      <c r="K27" s="151"/>
      <c r="L27" s="151"/>
      <c r="M27" s="151"/>
      <c r="N27" s="151"/>
      <c r="O27" s="151"/>
      <c r="P27" s="151"/>
      <c r="Q27" s="151"/>
      <c r="R27" s="152">
        <v>6.84</v>
      </c>
      <c r="S27" s="175">
        <v>20.86</v>
      </c>
    </row>
    <row r="28" spans="1:19" ht="25.5" x14ac:dyDescent="0.2">
      <c r="A28" s="159">
        <v>19</v>
      </c>
      <c r="B28" s="144" t="s">
        <v>52</v>
      </c>
      <c r="C28" s="145" t="s">
        <v>53</v>
      </c>
      <c r="D28" s="146" t="s">
        <v>55</v>
      </c>
      <c r="E28" s="147">
        <v>243627.48</v>
      </c>
      <c r="F28" s="148">
        <v>0.16603999999999999</v>
      </c>
      <c r="G28" s="149">
        <v>40451.910000000003</v>
      </c>
      <c r="H28" s="152">
        <v>3.04E-2</v>
      </c>
      <c r="I28" s="152">
        <v>7406.28</v>
      </c>
      <c r="J28" s="152">
        <v>2.758E-2</v>
      </c>
      <c r="K28" s="152">
        <v>6719.25</v>
      </c>
      <c r="L28" s="152">
        <v>1.711E-2</v>
      </c>
      <c r="M28" s="152">
        <v>4168.46</v>
      </c>
      <c r="N28" s="152">
        <v>1.9730000000000001E-2</v>
      </c>
      <c r="O28" s="152">
        <v>4806.7700000000004</v>
      </c>
      <c r="P28" s="152">
        <v>2.12E-2</v>
      </c>
      <c r="Q28" s="152">
        <v>5164.8999999999996</v>
      </c>
      <c r="R28" s="152">
        <v>5.0020000000000002E-2</v>
      </c>
      <c r="S28" s="175">
        <v>12186.24</v>
      </c>
    </row>
    <row r="29" spans="1:19" x14ac:dyDescent="0.2">
      <c r="A29" s="258" t="s">
        <v>56</v>
      </c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60"/>
    </row>
    <row r="30" spans="1:19" ht="51" x14ac:dyDescent="0.2">
      <c r="A30" s="159">
        <v>20</v>
      </c>
      <c r="B30" s="144" t="s">
        <v>57</v>
      </c>
      <c r="C30" s="145" t="s">
        <v>58</v>
      </c>
      <c r="D30" s="146" t="s">
        <v>60</v>
      </c>
      <c r="E30" s="147">
        <v>3.28</v>
      </c>
      <c r="F30" s="148">
        <v>693.44200000000001</v>
      </c>
      <c r="G30" s="149">
        <v>2274.4899999999998</v>
      </c>
      <c r="H30" s="152">
        <v>102.88249999999999</v>
      </c>
      <c r="I30" s="152">
        <v>337.45</v>
      </c>
      <c r="J30" s="152">
        <v>100.41500000000001</v>
      </c>
      <c r="K30" s="152">
        <v>329.36</v>
      </c>
      <c r="L30" s="152">
        <v>45.92</v>
      </c>
      <c r="M30" s="152">
        <v>150.62</v>
      </c>
      <c r="N30" s="152">
        <v>60.988</v>
      </c>
      <c r="O30" s="152">
        <v>200.04</v>
      </c>
      <c r="P30" s="152">
        <v>167.6465</v>
      </c>
      <c r="Q30" s="152">
        <v>549.88</v>
      </c>
      <c r="R30" s="152">
        <v>215.59</v>
      </c>
      <c r="S30" s="175">
        <v>707.14</v>
      </c>
    </row>
    <row r="31" spans="1:19" ht="51" x14ac:dyDescent="0.2">
      <c r="A31" s="159">
        <v>21</v>
      </c>
      <c r="B31" s="144" t="s">
        <v>61</v>
      </c>
      <c r="C31" s="145" t="s">
        <v>62</v>
      </c>
      <c r="D31" s="146" t="s">
        <v>60</v>
      </c>
      <c r="E31" s="147">
        <v>8.39</v>
      </c>
      <c r="F31" s="148">
        <v>86.37</v>
      </c>
      <c r="G31" s="149">
        <v>724.64</v>
      </c>
      <c r="H31" s="150"/>
      <c r="I31" s="151"/>
      <c r="J31" s="151"/>
      <c r="K31" s="151"/>
      <c r="L31" s="151"/>
      <c r="M31" s="151"/>
      <c r="N31" s="151"/>
      <c r="O31" s="151"/>
      <c r="P31" s="151"/>
      <c r="Q31" s="151"/>
      <c r="R31" s="152">
        <v>86.37</v>
      </c>
      <c r="S31" s="175">
        <v>724.64</v>
      </c>
    </row>
    <row r="32" spans="1:19" ht="38.25" x14ac:dyDescent="0.2">
      <c r="A32" s="159">
        <v>22</v>
      </c>
      <c r="B32" s="144" t="s">
        <v>64</v>
      </c>
      <c r="C32" s="145" t="s">
        <v>65</v>
      </c>
      <c r="D32" s="146" t="s">
        <v>60</v>
      </c>
      <c r="E32" s="147">
        <v>10.88</v>
      </c>
      <c r="F32" s="148">
        <v>133.68</v>
      </c>
      <c r="G32" s="149">
        <v>1454.44</v>
      </c>
      <c r="H32" s="150"/>
      <c r="I32" s="151"/>
      <c r="J32" s="151"/>
      <c r="K32" s="151"/>
      <c r="L32" s="151"/>
      <c r="M32" s="151"/>
      <c r="N32" s="151"/>
      <c r="O32" s="151"/>
      <c r="P32" s="151"/>
      <c r="Q32" s="151"/>
      <c r="R32" s="152">
        <v>133.68</v>
      </c>
      <c r="S32" s="175">
        <v>1454.44</v>
      </c>
    </row>
    <row r="33" spans="1:19" ht="38.25" x14ac:dyDescent="0.2">
      <c r="A33" s="159">
        <v>23</v>
      </c>
      <c r="B33" s="144" t="s">
        <v>67</v>
      </c>
      <c r="C33" s="145" t="s">
        <v>68</v>
      </c>
      <c r="D33" s="146" t="s">
        <v>60</v>
      </c>
      <c r="E33" s="147">
        <v>3.86</v>
      </c>
      <c r="F33" s="148">
        <v>913.49199999999996</v>
      </c>
      <c r="G33" s="149">
        <v>3526.08</v>
      </c>
      <c r="H33" s="152">
        <v>102.88249999999999</v>
      </c>
      <c r="I33" s="152">
        <v>397.13</v>
      </c>
      <c r="J33" s="152">
        <v>100.41500000000001</v>
      </c>
      <c r="K33" s="152">
        <v>387.6</v>
      </c>
      <c r="L33" s="152">
        <v>45.92</v>
      </c>
      <c r="M33" s="152">
        <v>177.25</v>
      </c>
      <c r="N33" s="152">
        <v>60.988</v>
      </c>
      <c r="O33" s="152">
        <v>235.41</v>
      </c>
      <c r="P33" s="152">
        <v>168.28649999999999</v>
      </c>
      <c r="Q33" s="152">
        <v>649.59</v>
      </c>
      <c r="R33" s="152">
        <v>435</v>
      </c>
      <c r="S33" s="175">
        <v>1679.1</v>
      </c>
    </row>
    <row r="34" spans="1:19" ht="15" x14ac:dyDescent="0.2">
      <c r="A34" s="261" t="s">
        <v>71</v>
      </c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3"/>
    </row>
    <row r="35" spans="1:19" ht="25.5" x14ac:dyDescent="0.2">
      <c r="A35" s="159">
        <v>24</v>
      </c>
      <c r="B35" s="144" t="s">
        <v>72</v>
      </c>
      <c r="C35" s="145" t="s">
        <v>73</v>
      </c>
      <c r="D35" s="146" t="s">
        <v>75</v>
      </c>
      <c r="E35" s="147">
        <v>426.66</v>
      </c>
      <c r="F35" s="148">
        <v>1</v>
      </c>
      <c r="G35" s="149">
        <v>426.66</v>
      </c>
      <c r="H35" s="150"/>
      <c r="I35" s="151"/>
      <c r="J35" s="151"/>
      <c r="K35" s="151"/>
      <c r="L35" s="151"/>
      <c r="M35" s="151"/>
      <c r="N35" s="151"/>
      <c r="O35" s="151"/>
      <c r="P35" s="151"/>
      <c r="Q35" s="151"/>
      <c r="R35" s="152">
        <v>1</v>
      </c>
      <c r="S35" s="175">
        <v>426.66</v>
      </c>
    </row>
    <row r="36" spans="1:19" ht="25.5" x14ac:dyDescent="0.2">
      <c r="A36" s="159">
        <v>25</v>
      </c>
      <c r="B36" s="144" t="s">
        <v>76</v>
      </c>
      <c r="C36" s="145" t="s">
        <v>77</v>
      </c>
      <c r="D36" s="146" t="s">
        <v>60</v>
      </c>
      <c r="E36" s="147">
        <v>8.39</v>
      </c>
      <c r="F36" s="148">
        <v>8.6199999999999992</v>
      </c>
      <c r="G36" s="149">
        <v>72.319999999999993</v>
      </c>
      <c r="H36" s="150"/>
      <c r="I36" s="151"/>
      <c r="J36" s="151"/>
      <c r="K36" s="151"/>
      <c r="L36" s="151"/>
      <c r="M36" s="151"/>
      <c r="N36" s="151"/>
      <c r="O36" s="151"/>
      <c r="P36" s="151"/>
      <c r="Q36" s="151"/>
      <c r="R36" s="152">
        <v>8.6199999999999992</v>
      </c>
      <c r="S36" s="175">
        <v>72.319999999999993</v>
      </c>
    </row>
    <row r="37" spans="1:19" ht="25.5" x14ac:dyDescent="0.2">
      <c r="A37" s="159">
        <v>26</v>
      </c>
      <c r="B37" s="144" t="s">
        <v>78</v>
      </c>
      <c r="C37" s="145" t="s">
        <v>79</v>
      </c>
      <c r="D37" s="146" t="s">
        <v>60</v>
      </c>
      <c r="E37" s="147">
        <v>10.88</v>
      </c>
      <c r="F37" s="148">
        <v>5.04</v>
      </c>
      <c r="G37" s="149">
        <v>54.84</v>
      </c>
      <c r="H37" s="150"/>
      <c r="I37" s="151"/>
      <c r="J37" s="151"/>
      <c r="K37" s="151"/>
      <c r="L37" s="151"/>
      <c r="M37" s="151"/>
      <c r="N37" s="151"/>
      <c r="O37" s="151"/>
      <c r="P37" s="151"/>
      <c r="Q37" s="151"/>
      <c r="R37" s="152">
        <v>5.04</v>
      </c>
      <c r="S37" s="175">
        <v>54.84</v>
      </c>
    </row>
    <row r="38" spans="1:19" ht="38.25" x14ac:dyDescent="0.2">
      <c r="A38" s="159">
        <v>27</v>
      </c>
      <c r="B38" s="144" t="s">
        <v>80</v>
      </c>
      <c r="C38" s="145" t="s">
        <v>68</v>
      </c>
      <c r="D38" s="146" t="s">
        <v>60</v>
      </c>
      <c r="E38" s="147">
        <v>3.86</v>
      </c>
      <c r="F38" s="148">
        <v>13.66</v>
      </c>
      <c r="G38" s="149">
        <v>52.73</v>
      </c>
      <c r="H38" s="150"/>
      <c r="I38" s="151"/>
      <c r="J38" s="151"/>
      <c r="K38" s="151"/>
      <c r="L38" s="151"/>
      <c r="M38" s="151"/>
      <c r="N38" s="151"/>
      <c r="O38" s="151"/>
      <c r="P38" s="151"/>
      <c r="Q38" s="151"/>
      <c r="R38" s="152">
        <v>13.66</v>
      </c>
      <c r="S38" s="175">
        <v>52.73</v>
      </c>
    </row>
    <row r="39" spans="1:19" ht="15" x14ac:dyDescent="0.2">
      <c r="A39" s="261" t="s">
        <v>82</v>
      </c>
      <c r="B39" s="262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3"/>
    </row>
    <row r="40" spans="1:19" ht="25.5" x14ac:dyDescent="0.2">
      <c r="A40" s="159">
        <v>28</v>
      </c>
      <c r="B40" s="144" t="s">
        <v>83</v>
      </c>
      <c r="C40" s="145" t="s">
        <v>73</v>
      </c>
      <c r="D40" s="146" t="s">
        <v>75</v>
      </c>
      <c r="E40" s="147">
        <v>426.66</v>
      </c>
      <c r="F40" s="148">
        <v>1</v>
      </c>
      <c r="G40" s="149">
        <v>426.66</v>
      </c>
      <c r="H40" s="150"/>
      <c r="I40" s="151"/>
      <c r="J40" s="151"/>
      <c r="K40" s="151"/>
      <c r="L40" s="151"/>
      <c r="M40" s="151"/>
      <c r="N40" s="151"/>
      <c r="O40" s="151"/>
      <c r="P40" s="151"/>
      <c r="Q40" s="151"/>
      <c r="R40" s="152">
        <v>1</v>
      </c>
      <c r="S40" s="175">
        <v>426.66</v>
      </c>
    </row>
    <row r="41" spans="1:19" ht="25.5" x14ac:dyDescent="0.2">
      <c r="A41" s="159">
        <v>29</v>
      </c>
      <c r="B41" s="144" t="s">
        <v>84</v>
      </c>
      <c r="C41" s="145" t="s">
        <v>77</v>
      </c>
      <c r="D41" s="146" t="s">
        <v>60</v>
      </c>
      <c r="E41" s="147">
        <v>8.39</v>
      </c>
      <c r="F41" s="148">
        <v>8.6199999999999992</v>
      </c>
      <c r="G41" s="149">
        <v>72.319999999999993</v>
      </c>
      <c r="H41" s="150"/>
      <c r="I41" s="151"/>
      <c r="J41" s="151"/>
      <c r="K41" s="151"/>
      <c r="L41" s="151"/>
      <c r="M41" s="151"/>
      <c r="N41" s="151"/>
      <c r="O41" s="151"/>
      <c r="P41" s="151"/>
      <c r="Q41" s="151"/>
      <c r="R41" s="152">
        <v>8.6199999999999992</v>
      </c>
      <c r="S41" s="175">
        <v>72.319999999999993</v>
      </c>
    </row>
    <row r="42" spans="1:19" ht="25.5" x14ac:dyDescent="0.2">
      <c r="A42" s="159">
        <v>30</v>
      </c>
      <c r="B42" s="144" t="s">
        <v>85</v>
      </c>
      <c r="C42" s="145" t="s">
        <v>79</v>
      </c>
      <c r="D42" s="146" t="s">
        <v>60</v>
      </c>
      <c r="E42" s="147">
        <v>10.88</v>
      </c>
      <c r="F42" s="148">
        <v>5.04</v>
      </c>
      <c r="G42" s="149">
        <v>54.84</v>
      </c>
      <c r="H42" s="150"/>
      <c r="I42" s="151"/>
      <c r="J42" s="151"/>
      <c r="K42" s="151"/>
      <c r="L42" s="151"/>
      <c r="M42" s="151"/>
      <c r="N42" s="151"/>
      <c r="O42" s="151"/>
      <c r="P42" s="151"/>
      <c r="Q42" s="151"/>
      <c r="R42" s="152">
        <v>5.04</v>
      </c>
      <c r="S42" s="175">
        <v>54.84</v>
      </c>
    </row>
    <row r="43" spans="1:19" ht="38.25" x14ac:dyDescent="0.2">
      <c r="A43" s="159">
        <v>31</v>
      </c>
      <c r="B43" s="144" t="s">
        <v>86</v>
      </c>
      <c r="C43" s="145" t="s">
        <v>68</v>
      </c>
      <c r="D43" s="146" t="s">
        <v>60</v>
      </c>
      <c r="E43" s="147">
        <v>3.86</v>
      </c>
      <c r="F43" s="148">
        <v>13.66</v>
      </c>
      <c r="G43" s="149">
        <v>52.73</v>
      </c>
      <c r="H43" s="150"/>
      <c r="I43" s="151"/>
      <c r="J43" s="151"/>
      <c r="K43" s="151"/>
      <c r="L43" s="151"/>
      <c r="M43" s="151"/>
      <c r="N43" s="151"/>
      <c r="O43" s="151"/>
      <c r="P43" s="151"/>
      <c r="Q43" s="151"/>
      <c r="R43" s="152">
        <v>13.66</v>
      </c>
      <c r="S43" s="175">
        <v>52.73</v>
      </c>
    </row>
    <row r="44" spans="1:19" ht="15" x14ac:dyDescent="0.2">
      <c r="A44" s="261" t="s">
        <v>88</v>
      </c>
      <c r="B44" s="26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3"/>
    </row>
    <row r="45" spans="1:19" ht="25.5" x14ac:dyDescent="0.2">
      <c r="A45" s="159">
        <v>32</v>
      </c>
      <c r="B45" s="144" t="s">
        <v>89</v>
      </c>
      <c r="C45" s="145" t="s">
        <v>73</v>
      </c>
      <c r="D45" s="146" t="s">
        <v>75</v>
      </c>
      <c r="E45" s="147">
        <v>426.66</v>
      </c>
      <c r="F45" s="148">
        <v>1</v>
      </c>
      <c r="G45" s="149">
        <v>426.66</v>
      </c>
      <c r="H45" s="150"/>
      <c r="I45" s="151"/>
      <c r="J45" s="151"/>
      <c r="K45" s="151"/>
      <c r="L45" s="151"/>
      <c r="M45" s="151"/>
      <c r="N45" s="151"/>
      <c r="O45" s="151"/>
      <c r="P45" s="151"/>
      <c r="Q45" s="151"/>
      <c r="R45" s="152">
        <v>1</v>
      </c>
      <c r="S45" s="175">
        <v>426.66</v>
      </c>
    </row>
    <row r="46" spans="1:19" ht="25.5" x14ac:dyDescent="0.2">
      <c r="A46" s="159">
        <v>33</v>
      </c>
      <c r="B46" s="144" t="s">
        <v>90</v>
      </c>
      <c r="C46" s="145" t="s">
        <v>77</v>
      </c>
      <c r="D46" s="146" t="s">
        <v>60</v>
      </c>
      <c r="E46" s="147">
        <v>8.39</v>
      </c>
      <c r="F46" s="148">
        <v>11.71</v>
      </c>
      <c r="G46" s="149">
        <v>98.25</v>
      </c>
      <c r="H46" s="150"/>
      <c r="I46" s="151"/>
      <c r="J46" s="151"/>
      <c r="K46" s="151"/>
      <c r="L46" s="151"/>
      <c r="M46" s="151"/>
      <c r="N46" s="151"/>
      <c r="O46" s="151"/>
      <c r="P46" s="151"/>
      <c r="Q46" s="151"/>
      <c r="R46" s="152">
        <v>11.71</v>
      </c>
      <c r="S46" s="175">
        <v>98.25</v>
      </c>
    </row>
    <row r="47" spans="1:19" ht="25.5" x14ac:dyDescent="0.2">
      <c r="A47" s="159">
        <v>34</v>
      </c>
      <c r="B47" s="144" t="s">
        <v>91</v>
      </c>
      <c r="C47" s="145" t="s">
        <v>79</v>
      </c>
      <c r="D47" s="146" t="s">
        <v>60</v>
      </c>
      <c r="E47" s="147">
        <v>10.88</v>
      </c>
      <c r="F47" s="148">
        <v>5.04</v>
      </c>
      <c r="G47" s="149">
        <v>54.84</v>
      </c>
      <c r="H47" s="150"/>
      <c r="I47" s="151"/>
      <c r="J47" s="151"/>
      <c r="K47" s="151"/>
      <c r="L47" s="151"/>
      <c r="M47" s="151"/>
      <c r="N47" s="151"/>
      <c r="O47" s="151"/>
      <c r="P47" s="151"/>
      <c r="Q47" s="151"/>
      <c r="R47" s="152">
        <v>5.04</v>
      </c>
      <c r="S47" s="175">
        <v>54.84</v>
      </c>
    </row>
    <row r="48" spans="1:19" ht="38.25" x14ac:dyDescent="0.2">
      <c r="A48" s="159">
        <v>35</v>
      </c>
      <c r="B48" s="144" t="s">
        <v>92</v>
      </c>
      <c r="C48" s="145" t="s">
        <v>68</v>
      </c>
      <c r="D48" s="146" t="s">
        <v>60</v>
      </c>
      <c r="E48" s="147">
        <v>3.86</v>
      </c>
      <c r="F48" s="148">
        <v>16.75</v>
      </c>
      <c r="G48" s="149">
        <v>64.66</v>
      </c>
      <c r="H48" s="150"/>
      <c r="I48" s="151"/>
      <c r="J48" s="151"/>
      <c r="K48" s="151"/>
      <c r="L48" s="151"/>
      <c r="M48" s="151"/>
      <c r="N48" s="151"/>
      <c r="O48" s="151"/>
      <c r="P48" s="151"/>
      <c r="Q48" s="151"/>
      <c r="R48" s="152">
        <v>16.75</v>
      </c>
      <c r="S48" s="175">
        <v>64.66</v>
      </c>
    </row>
    <row r="49" spans="1:19" ht="15" x14ac:dyDescent="0.2">
      <c r="A49" s="261" t="s">
        <v>94</v>
      </c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3"/>
    </row>
    <row r="50" spans="1:19" ht="51" x14ac:dyDescent="0.2">
      <c r="A50" s="159">
        <v>36</v>
      </c>
      <c r="B50" s="144" t="s">
        <v>95</v>
      </c>
      <c r="C50" s="145" t="s">
        <v>18</v>
      </c>
      <c r="D50" s="146" t="s">
        <v>12</v>
      </c>
      <c r="E50" s="147">
        <v>379.68</v>
      </c>
      <c r="F50" s="148">
        <v>0.13900000000000001</v>
      </c>
      <c r="G50" s="149">
        <v>52.78</v>
      </c>
      <c r="H50" s="150"/>
      <c r="I50" s="151"/>
      <c r="J50" s="151"/>
      <c r="K50" s="151"/>
      <c r="L50" s="151"/>
      <c r="M50" s="151"/>
      <c r="N50" s="151"/>
      <c r="O50" s="151"/>
      <c r="P50" s="151"/>
      <c r="Q50" s="151"/>
      <c r="R50" s="152">
        <v>0.13900000000000001</v>
      </c>
      <c r="S50" s="175">
        <v>52.78</v>
      </c>
    </row>
    <row r="51" spans="1:19" ht="25.5" x14ac:dyDescent="0.2">
      <c r="A51" s="159">
        <v>37</v>
      </c>
      <c r="B51" s="144" t="s">
        <v>96</v>
      </c>
      <c r="C51" s="145" t="s">
        <v>21</v>
      </c>
      <c r="D51" s="146" t="s">
        <v>12</v>
      </c>
      <c r="E51" s="147">
        <v>348.46</v>
      </c>
      <c r="F51" s="148">
        <v>5.45E-2</v>
      </c>
      <c r="G51" s="149">
        <v>18.989999999999998</v>
      </c>
      <c r="H51" s="150"/>
      <c r="I51" s="151"/>
      <c r="J51" s="151"/>
      <c r="K51" s="151"/>
      <c r="L51" s="151"/>
      <c r="M51" s="151"/>
      <c r="N51" s="151"/>
      <c r="O51" s="151"/>
      <c r="P51" s="151"/>
      <c r="Q51" s="151"/>
      <c r="R51" s="152">
        <v>5.45E-2</v>
      </c>
      <c r="S51" s="175">
        <v>18.989999999999998</v>
      </c>
    </row>
    <row r="52" spans="1:19" ht="25.5" x14ac:dyDescent="0.2">
      <c r="A52" s="159">
        <v>38</v>
      </c>
      <c r="B52" s="144" t="s">
        <v>97</v>
      </c>
      <c r="C52" s="145" t="s">
        <v>24</v>
      </c>
      <c r="D52" s="146" t="s">
        <v>12</v>
      </c>
      <c r="E52" s="147">
        <v>5459.07</v>
      </c>
      <c r="F52" s="148">
        <v>5.4100000000000002E-2</v>
      </c>
      <c r="G52" s="149">
        <v>295.33</v>
      </c>
      <c r="H52" s="150"/>
      <c r="I52" s="151"/>
      <c r="J52" s="151"/>
      <c r="K52" s="151"/>
      <c r="L52" s="151"/>
      <c r="M52" s="151"/>
      <c r="N52" s="151"/>
      <c r="O52" s="151"/>
      <c r="P52" s="151"/>
      <c r="Q52" s="151"/>
      <c r="R52" s="152">
        <v>5.4100000000000002E-2</v>
      </c>
      <c r="S52" s="175">
        <v>295.33</v>
      </c>
    </row>
    <row r="53" spans="1:19" ht="13.5" x14ac:dyDescent="0.2">
      <c r="A53" s="159">
        <v>39</v>
      </c>
      <c r="B53" s="144" t="s">
        <v>98</v>
      </c>
      <c r="C53" s="145" t="s">
        <v>27</v>
      </c>
      <c r="D53" s="146" t="s">
        <v>29</v>
      </c>
      <c r="E53" s="147">
        <v>646.32000000000005</v>
      </c>
      <c r="F53" s="148">
        <v>6.8166000000000002</v>
      </c>
      <c r="G53" s="149">
        <v>4458.84</v>
      </c>
      <c r="H53" s="150"/>
      <c r="I53" s="151"/>
      <c r="J53" s="151"/>
      <c r="K53" s="151"/>
      <c r="L53" s="151"/>
      <c r="M53" s="151"/>
      <c r="N53" s="151"/>
      <c r="O53" s="151"/>
      <c r="P53" s="151"/>
      <c r="Q53" s="151"/>
      <c r="R53" s="152">
        <v>6.8170000000000002</v>
      </c>
      <c r="S53" s="175">
        <v>4458.84</v>
      </c>
    </row>
    <row r="54" spans="1:19" ht="25.5" x14ac:dyDescent="0.2">
      <c r="A54" s="159">
        <v>40</v>
      </c>
      <c r="B54" s="144" t="s">
        <v>100</v>
      </c>
      <c r="C54" s="145" t="s">
        <v>101</v>
      </c>
      <c r="D54" s="146" t="s">
        <v>103</v>
      </c>
      <c r="E54" s="147">
        <v>10773.12</v>
      </c>
      <c r="F54" s="148">
        <v>0.06</v>
      </c>
      <c r="G54" s="149">
        <v>646.39</v>
      </c>
      <c r="H54" s="150"/>
      <c r="I54" s="151"/>
      <c r="J54" s="151"/>
      <c r="K54" s="151"/>
      <c r="L54" s="151"/>
      <c r="M54" s="151"/>
      <c r="N54" s="151"/>
      <c r="O54" s="151"/>
      <c r="P54" s="151"/>
      <c r="Q54" s="151"/>
      <c r="R54" s="152">
        <v>0.06</v>
      </c>
      <c r="S54" s="175">
        <v>646.39</v>
      </c>
    </row>
    <row r="55" spans="1:19" ht="25.5" x14ac:dyDescent="0.2">
      <c r="A55" s="159">
        <v>41</v>
      </c>
      <c r="B55" s="144" t="s">
        <v>300</v>
      </c>
      <c r="C55" s="145" t="s">
        <v>301</v>
      </c>
      <c r="D55" s="146" t="s">
        <v>294</v>
      </c>
      <c r="E55" s="147">
        <v>9727.3700000000008</v>
      </c>
      <c r="F55" s="148">
        <v>-2.9000000000000001E-2</v>
      </c>
      <c r="G55" s="149">
        <v>-282.08999999999997</v>
      </c>
      <c r="H55" s="150"/>
      <c r="I55" s="151"/>
      <c r="J55" s="151"/>
      <c r="K55" s="151"/>
      <c r="L55" s="151"/>
      <c r="M55" s="151"/>
      <c r="N55" s="151"/>
      <c r="O55" s="151"/>
      <c r="P55" s="151"/>
      <c r="Q55" s="151"/>
      <c r="R55" s="152">
        <v>-2.9000000000000001E-2</v>
      </c>
      <c r="S55" s="175">
        <v>-282.08999999999997</v>
      </c>
    </row>
    <row r="56" spans="1:19" ht="13.5" x14ac:dyDescent="0.2">
      <c r="A56" s="159">
        <v>42</v>
      </c>
      <c r="B56" s="144" t="s">
        <v>104</v>
      </c>
      <c r="C56" s="145" t="s">
        <v>105</v>
      </c>
      <c r="D56" s="146" t="s">
        <v>40</v>
      </c>
      <c r="E56" s="147">
        <v>37646.32</v>
      </c>
      <c r="F56" s="148">
        <v>0.36</v>
      </c>
      <c r="G56" s="149">
        <v>14126.77</v>
      </c>
      <c r="H56" s="150"/>
      <c r="I56" s="151"/>
      <c r="J56" s="151"/>
      <c r="K56" s="151"/>
      <c r="L56" s="151"/>
      <c r="M56" s="151"/>
      <c r="N56" s="151"/>
      <c r="O56" s="151"/>
      <c r="P56" s="151"/>
      <c r="Q56" s="151"/>
      <c r="R56" s="152">
        <v>0.36</v>
      </c>
      <c r="S56" s="175">
        <v>14126.77</v>
      </c>
    </row>
    <row r="57" spans="1:19" ht="13.5" x14ac:dyDescent="0.2">
      <c r="A57" s="159">
        <v>43</v>
      </c>
      <c r="B57" s="144" t="s">
        <v>107</v>
      </c>
      <c r="C57" s="145" t="s">
        <v>38</v>
      </c>
      <c r="D57" s="146" t="s">
        <v>40</v>
      </c>
      <c r="E57" s="147">
        <v>27894.74</v>
      </c>
      <c r="F57" s="148">
        <v>2.9000000000000001E-2</v>
      </c>
      <c r="G57" s="149">
        <v>843.21</v>
      </c>
      <c r="H57" s="150"/>
      <c r="I57" s="151"/>
      <c r="J57" s="151"/>
      <c r="K57" s="151"/>
      <c r="L57" s="151"/>
      <c r="M57" s="151"/>
      <c r="N57" s="151"/>
      <c r="O57" s="151"/>
      <c r="P57" s="151"/>
      <c r="Q57" s="151"/>
      <c r="R57" s="152">
        <v>2.9000000000000001E-2</v>
      </c>
      <c r="S57" s="175">
        <v>843.21</v>
      </c>
    </row>
    <row r="58" spans="1:19" x14ac:dyDescent="0.2">
      <c r="A58" s="258" t="s">
        <v>56</v>
      </c>
      <c r="B58" s="259"/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60"/>
    </row>
    <row r="59" spans="1:19" ht="51" x14ac:dyDescent="0.2">
      <c r="A59" s="159">
        <v>44</v>
      </c>
      <c r="B59" s="144" t="s">
        <v>108</v>
      </c>
      <c r="C59" s="145" t="s">
        <v>58</v>
      </c>
      <c r="D59" s="146" t="s">
        <v>60</v>
      </c>
      <c r="E59" s="147">
        <v>3.28</v>
      </c>
      <c r="F59" s="148">
        <v>24.37</v>
      </c>
      <c r="G59" s="149">
        <v>79.930000000000007</v>
      </c>
      <c r="H59" s="150"/>
      <c r="I59" s="151"/>
      <c r="J59" s="151"/>
      <c r="K59" s="151"/>
      <c r="L59" s="151"/>
      <c r="M59" s="151"/>
      <c r="N59" s="151"/>
      <c r="O59" s="151"/>
      <c r="P59" s="151"/>
      <c r="Q59" s="151"/>
      <c r="R59" s="152">
        <v>24.37</v>
      </c>
      <c r="S59" s="175">
        <v>79.930000000000007</v>
      </c>
    </row>
    <row r="60" spans="1:19" ht="63.75" x14ac:dyDescent="0.2">
      <c r="A60" s="159">
        <v>45</v>
      </c>
      <c r="B60" s="144" t="s">
        <v>109</v>
      </c>
      <c r="C60" s="145" t="s">
        <v>110</v>
      </c>
      <c r="D60" s="146" t="s">
        <v>60</v>
      </c>
      <c r="E60" s="147">
        <v>8.39</v>
      </c>
      <c r="F60" s="148">
        <v>1.05</v>
      </c>
      <c r="G60" s="149">
        <v>8.81</v>
      </c>
      <c r="H60" s="150"/>
      <c r="I60" s="151"/>
      <c r="J60" s="151"/>
      <c r="K60" s="151"/>
      <c r="L60" s="151"/>
      <c r="M60" s="151"/>
      <c r="N60" s="151"/>
      <c r="O60" s="151"/>
      <c r="P60" s="151"/>
      <c r="Q60" s="151"/>
      <c r="R60" s="152">
        <v>1.05</v>
      </c>
      <c r="S60" s="175">
        <v>8.81</v>
      </c>
    </row>
    <row r="61" spans="1:19" ht="38.25" x14ac:dyDescent="0.2">
      <c r="A61" s="159">
        <v>46</v>
      </c>
      <c r="B61" s="144" t="s">
        <v>111</v>
      </c>
      <c r="C61" s="145" t="s">
        <v>68</v>
      </c>
      <c r="D61" s="146" t="s">
        <v>60</v>
      </c>
      <c r="E61" s="147">
        <v>3.86</v>
      </c>
      <c r="F61" s="148">
        <v>25.42</v>
      </c>
      <c r="G61" s="149">
        <v>98.12</v>
      </c>
      <c r="H61" s="150"/>
      <c r="I61" s="151"/>
      <c r="J61" s="151"/>
      <c r="K61" s="151"/>
      <c r="L61" s="151"/>
      <c r="M61" s="151"/>
      <c r="N61" s="151"/>
      <c r="O61" s="151"/>
      <c r="P61" s="151"/>
      <c r="Q61" s="151"/>
      <c r="R61" s="152">
        <v>25.42</v>
      </c>
      <c r="S61" s="175">
        <v>98.12</v>
      </c>
    </row>
    <row r="62" spans="1:19" ht="15" x14ac:dyDescent="0.2">
      <c r="A62" s="261" t="s">
        <v>113</v>
      </c>
      <c r="B62" s="262"/>
      <c r="C62" s="262"/>
      <c r="D62" s="262"/>
      <c r="E62" s="262"/>
      <c r="F62" s="262"/>
      <c r="G62" s="262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3"/>
    </row>
    <row r="63" spans="1:19" ht="51" x14ac:dyDescent="0.2">
      <c r="A63" s="159">
        <v>47</v>
      </c>
      <c r="B63" s="144" t="s">
        <v>114</v>
      </c>
      <c r="C63" s="145" t="s">
        <v>18</v>
      </c>
      <c r="D63" s="146" t="s">
        <v>12</v>
      </c>
      <c r="E63" s="147">
        <v>379.68</v>
      </c>
      <c r="F63" s="148">
        <v>7.2900000000000006E-2</v>
      </c>
      <c r="G63" s="149">
        <v>27.68</v>
      </c>
      <c r="H63" s="150"/>
      <c r="I63" s="151"/>
      <c r="J63" s="151"/>
      <c r="K63" s="151"/>
      <c r="L63" s="151"/>
      <c r="M63" s="151"/>
      <c r="N63" s="151"/>
      <c r="O63" s="151"/>
      <c r="P63" s="151"/>
      <c r="Q63" s="151"/>
      <c r="R63" s="152">
        <v>7.2900000000000006E-2</v>
      </c>
      <c r="S63" s="175">
        <v>27.68</v>
      </c>
    </row>
    <row r="64" spans="1:19" ht="25.5" x14ac:dyDescent="0.2">
      <c r="A64" s="159">
        <v>48</v>
      </c>
      <c r="B64" s="144" t="s">
        <v>115</v>
      </c>
      <c r="C64" s="145" t="s">
        <v>21</v>
      </c>
      <c r="D64" s="146" t="s">
        <v>12</v>
      </c>
      <c r="E64" s="147">
        <v>348.46</v>
      </c>
      <c r="F64" s="148">
        <v>3.2099999999999997E-2</v>
      </c>
      <c r="G64" s="149">
        <v>11.18</v>
      </c>
      <c r="H64" s="150"/>
      <c r="I64" s="151"/>
      <c r="J64" s="151"/>
      <c r="K64" s="151"/>
      <c r="L64" s="151"/>
      <c r="M64" s="151"/>
      <c r="N64" s="151"/>
      <c r="O64" s="151"/>
      <c r="P64" s="151"/>
      <c r="Q64" s="151"/>
      <c r="R64" s="152">
        <v>3.2099999999999997E-2</v>
      </c>
      <c r="S64" s="175">
        <v>11.18</v>
      </c>
    </row>
    <row r="65" spans="1:19" ht="25.5" x14ac:dyDescent="0.2">
      <c r="A65" s="159">
        <v>49</v>
      </c>
      <c r="B65" s="144" t="s">
        <v>116</v>
      </c>
      <c r="C65" s="145" t="s">
        <v>24</v>
      </c>
      <c r="D65" s="146" t="s">
        <v>12</v>
      </c>
      <c r="E65" s="147">
        <v>5459.07</v>
      </c>
      <c r="F65" s="148">
        <v>3.2000000000000001E-2</v>
      </c>
      <c r="G65" s="149">
        <v>174.69</v>
      </c>
      <c r="H65" s="150"/>
      <c r="I65" s="151"/>
      <c r="J65" s="151"/>
      <c r="K65" s="151"/>
      <c r="L65" s="151"/>
      <c r="M65" s="151"/>
      <c r="N65" s="151"/>
      <c r="O65" s="151"/>
      <c r="P65" s="151"/>
      <c r="Q65" s="151"/>
      <c r="R65" s="152">
        <v>3.2000000000000001E-2</v>
      </c>
      <c r="S65" s="175">
        <v>174.69</v>
      </c>
    </row>
    <row r="66" spans="1:19" ht="13.5" x14ac:dyDescent="0.2">
      <c r="A66" s="159">
        <v>50</v>
      </c>
      <c r="B66" s="144" t="s">
        <v>117</v>
      </c>
      <c r="C66" s="145" t="s">
        <v>27</v>
      </c>
      <c r="D66" s="146" t="s">
        <v>29</v>
      </c>
      <c r="E66" s="147">
        <v>646.32000000000005</v>
      </c>
      <c r="F66" s="148">
        <v>4.04</v>
      </c>
      <c r="G66" s="149">
        <v>2642.47</v>
      </c>
      <c r="H66" s="150"/>
      <c r="I66" s="151"/>
      <c r="J66" s="151"/>
      <c r="K66" s="151"/>
      <c r="L66" s="151"/>
      <c r="M66" s="151"/>
      <c r="N66" s="151"/>
      <c r="O66" s="151"/>
      <c r="P66" s="151"/>
      <c r="Q66" s="151"/>
      <c r="R66" s="152">
        <v>4.04</v>
      </c>
      <c r="S66" s="175">
        <v>2642.47</v>
      </c>
    </row>
    <row r="67" spans="1:19" ht="25.5" x14ac:dyDescent="0.2">
      <c r="A67" s="159">
        <v>51</v>
      </c>
      <c r="B67" s="144" t="s">
        <v>118</v>
      </c>
      <c r="C67" s="145" t="s">
        <v>101</v>
      </c>
      <c r="D67" s="146" t="s">
        <v>103</v>
      </c>
      <c r="E67" s="147">
        <v>10773.12</v>
      </c>
      <c r="F67" s="148">
        <v>0.06</v>
      </c>
      <c r="G67" s="149">
        <v>646.39</v>
      </c>
      <c r="H67" s="150"/>
      <c r="I67" s="151"/>
      <c r="J67" s="151"/>
      <c r="K67" s="151"/>
      <c r="L67" s="151"/>
      <c r="M67" s="151"/>
      <c r="N67" s="151"/>
      <c r="O67" s="151"/>
      <c r="P67" s="151"/>
      <c r="Q67" s="151"/>
      <c r="R67" s="152">
        <v>0.06</v>
      </c>
      <c r="S67" s="175">
        <v>646.39</v>
      </c>
    </row>
    <row r="68" spans="1:19" ht="25.5" x14ac:dyDescent="0.2">
      <c r="A68" s="159">
        <v>52</v>
      </c>
      <c r="B68" s="144" t="s">
        <v>302</v>
      </c>
      <c r="C68" s="145" t="s">
        <v>301</v>
      </c>
      <c r="D68" s="146" t="s">
        <v>294</v>
      </c>
      <c r="E68" s="147">
        <v>9727.3700000000008</v>
      </c>
      <c r="F68" s="148">
        <v>-2.9000000000000001E-2</v>
      </c>
      <c r="G68" s="149">
        <v>-282.08999999999997</v>
      </c>
      <c r="H68" s="150"/>
      <c r="I68" s="151"/>
      <c r="J68" s="151"/>
      <c r="K68" s="151"/>
      <c r="L68" s="151"/>
      <c r="M68" s="151"/>
      <c r="N68" s="151"/>
      <c r="O68" s="151"/>
      <c r="P68" s="151"/>
      <c r="Q68" s="151"/>
      <c r="R68" s="152">
        <v>-2.9000000000000001E-2</v>
      </c>
      <c r="S68" s="175">
        <v>-282.08999999999997</v>
      </c>
    </row>
    <row r="69" spans="1:19" ht="13.5" x14ac:dyDescent="0.2">
      <c r="A69" s="159">
        <v>53</v>
      </c>
      <c r="B69" s="144" t="s">
        <v>119</v>
      </c>
      <c r="C69" s="145" t="s">
        <v>105</v>
      </c>
      <c r="D69" s="146" t="s">
        <v>40</v>
      </c>
      <c r="E69" s="147">
        <v>37646.32</v>
      </c>
      <c r="F69" s="148">
        <v>0.36</v>
      </c>
      <c r="G69" s="149">
        <v>14126.77</v>
      </c>
      <c r="H69" s="150"/>
      <c r="I69" s="151"/>
      <c r="J69" s="151"/>
      <c r="K69" s="151"/>
      <c r="L69" s="151"/>
      <c r="M69" s="151"/>
      <c r="N69" s="151"/>
      <c r="O69" s="151"/>
      <c r="P69" s="151"/>
      <c r="Q69" s="151"/>
      <c r="R69" s="152">
        <v>0.36</v>
      </c>
      <c r="S69" s="175">
        <v>14126.77</v>
      </c>
    </row>
    <row r="70" spans="1:19" ht="13.5" x14ac:dyDescent="0.2">
      <c r="A70" s="159">
        <v>54</v>
      </c>
      <c r="B70" s="144" t="s">
        <v>120</v>
      </c>
      <c r="C70" s="145" t="s">
        <v>38</v>
      </c>
      <c r="D70" s="146" t="s">
        <v>40</v>
      </c>
      <c r="E70" s="147">
        <v>27894.74</v>
      </c>
      <c r="F70" s="148">
        <v>2.9000000000000001E-2</v>
      </c>
      <c r="G70" s="149">
        <v>843.21</v>
      </c>
      <c r="H70" s="150"/>
      <c r="I70" s="151"/>
      <c r="J70" s="151"/>
      <c r="K70" s="151"/>
      <c r="L70" s="151"/>
      <c r="M70" s="151"/>
      <c r="N70" s="151"/>
      <c r="O70" s="151"/>
      <c r="P70" s="151"/>
      <c r="Q70" s="151"/>
      <c r="R70" s="152">
        <v>2.9000000000000001E-2</v>
      </c>
      <c r="S70" s="175">
        <v>843.21</v>
      </c>
    </row>
    <row r="71" spans="1:19" x14ac:dyDescent="0.2">
      <c r="A71" s="258" t="s">
        <v>56</v>
      </c>
      <c r="B71" s="259"/>
      <c r="C71" s="259"/>
      <c r="D71" s="259"/>
      <c r="E71" s="259"/>
      <c r="F71" s="259"/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60"/>
    </row>
    <row r="72" spans="1:19" ht="51" x14ac:dyDescent="0.2">
      <c r="A72" s="159">
        <v>55</v>
      </c>
      <c r="B72" s="144" t="s">
        <v>121</v>
      </c>
      <c r="C72" s="145" t="s">
        <v>58</v>
      </c>
      <c r="D72" s="146" t="s">
        <v>60</v>
      </c>
      <c r="E72" s="147">
        <v>3.28</v>
      </c>
      <c r="F72" s="148">
        <v>12.71</v>
      </c>
      <c r="G72" s="149">
        <v>41.69</v>
      </c>
      <c r="H72" s="150"/>
      <c r="I72" s="151"/>
      <c r="J72" s="151"/>
      <c r="K72" s="151"/>
      <c r="L72" s="151"/>
      <c r="M72" s="151"/>
      <c r="N72" s="151"/>
      <c r="O72" s="151"/>
      <c r="P72" s="151"/>
      <c r="Q72" s="151"/>
      <c r="R72" s="152">
        <v>12.71</v>
      </c>
      <c r="S72" s="175">
        <v>41.69</v>
      </c>
    </row>
    <row r="73" spans="1:19" ht="63.75" x14ac:dyDescent="0.2">
      <c r="A73" s="159">
        <v>56</v>
      </c>
      <c r="B73" s="144" t="s">
        <v>122</v>
      </c>
      <c r="C73" s="145" t="s">
        <v>110</v>
      </c>
      <c r="D73" s="146" t="s">
        <v>60</v>
      </c>
      <c r="E73" s="147">
        <v>8.39</v>
      </c>
      <c r="F73" s="148">
        <v>1.06</v>
      </c>
      <c r="G73" s="149">
        <v>8.89</v>
      </c>
      <c r="H73" s="150"/>
      <c r="I73" s="151"/>
      <c r="J73" s="151"/>
      <c r="K73" s="151"/>
      <c r="L73" s="151"/>
      <c r="M73" s="151"/>
      <c r="N73" s="151"/>
      <c r="O73" s="151"/>
      <c r="P73" s="151"/>
      <c r="Q73" s="151"/>
      <c r="R73" s="152">
        <v>1.06</v>
      </c>
      <c r="S73" s="175">
        <v>8.89</v>
      </c>
    </row>
    <row r="74" spans="1:19" ht="38.25" x14ac:dyDescent="0.2">
      <c r="A74" s="159">
        <v>57</v>
      </c>
      <c r="B74" s="144" t="s">
        <v>123</v>
      </c>
      <c r="C74" s="145" t="s">
        <v>124</v>
      </c>
      <c r="D74" s="146" t="s">
        <v>60</v>
      </c>
      <c r="E74" s="147">
        <v>10.88</v>
      </c>
      <c r="F74" s="148">
        <v>0.2</v>
      </c>
      <c r="G74" s="149">
        <v>2.1800000000000002</v>
      </c>
      <c r="H74" s="150"/>
      <c r="I74" s="151"/>
      <c r="J74" s="151"/>
      <c r="K74" s="151"/>
      <c r="L74" s="151"/>
      <c r="M74" s="151"/>
      <c r="N74" s="151"/>
      <c r="O74" s="151"/>
      <c r="P74" s="151"/>
      <c r="Q74" s="151"/>
      <c r="R74" s="152">
        <v>0.2</v>
      </c>
      <c r="S74" s="175">
        <v>2.1800000000000002</v>
      </c>
    </row>
    <row r="75" spans="1:19" ht="38.25" x14ac:dyDescent="0.2">
      <c r="A75" s="159">
        <v>58</v>
      </c>
      <c r="B75" s="144" t="s">
        <v>125</v>
      </c>
      <c r="C75" s="145" t="s">
        <v>68</v>
      </c>
      <c r="D75" s="146" t="s">
        <v>60</v>
      </c>
      <c r="E75" s="147">
        <v>3.86</v>
      </c>
      <c r="F75" s="148">
        <v>13.97</v>
      </c>
      <c r="G75" s="149">
        <v>53.92</v>
      </c>
      <c r="H75" s="150"/>
      <c r="I75" s="151"/>
      <c r="J75" s="151"/>
      <c r="K75" s="151"/>
      <c r="L75" s="151"/>
      <c r="M75" s="151"/>
      <c r="N75" s="151"/>
      <c r="O75" s="151"/>
      <c r="P75" s="151"/>
      <c r="Q75" s="151"/>
      <c r="R75" s="152">
        <v>13.97</v>
      </c>
      <c r="S75" s="175">
        <v>53.92</v>
      </c>
    </row>
    <row r="76" spans="1:19" ht="15" x14ac:dyDescent="0.2">
      <c r="A76" s="261" t="s">
        <v>127</v>
      </c>
      <c r="B76" s="262"/>
      <c r="C76" s="262"/>
      <c r="D76" s="262"/>
      <c r="E76" s="262"/>
      <c r="F76" s="262"/>
      <c r="G76" s="262"/>
      <c r="H76" s="262"/>
      <c r="I76" s="262"/>
      <c r="J76" s="262"/>
      <c r="K76" s="262"/>
      <c r="L76" s="262"/>
      <c r="M76" s="262"/>
      <c r="N76" s="262"/>
      <c r="O76" s="262"/>
      <c r="P76" s="262"/>
      <c r="Q76" s="262"/>
      <c r="R76" s="262"/>
      <c r="S76" s="263"/>
    </row>
    <row r="77" spans="1:19" ht="25.5" x14ac:dyDescent="0.2">
      <c r="A77" s="159">
        <v>59</v>
      </c>
      <c r="B77" s="144" t="s">
        <v>128</v>
      </c>
      <c r="C77" s="145" t="s">
        <v>73</v>
      </c>
      <c r="D77" s="146" t="s">
        <v>75</v>
      </c>
      <c r="E77" s="147">
        <v>426.66</v>
      </c>
      <c r="F77" s="148">
        <v>1</v>
      </c>
      <c r="G77" s="149">
        <v>426.66</v>
      </c>
      <c r="H77" s="150"/>
      <c r="I77" s="151"/>
      <c r="J77" s="151"/>
      <c r="K77" s="151"/>
      <c r="L77" s="151"/>
      <c r="M77" s="151"/>
      <c r="N77" s="151"/>
      <c r="O77" s="151"/>
      <c r="P77" s="152">
        <v>1</v>
      </c>
      <c r="Q77" s="152">
        <v>426.66</v>
      </c>
      <c r="R77" s="151"/>
      <c r="S77" s="174"/>
    </row>
    <row r="78" spans="1:19" ht="51" x14ac:dyDescent="0.2">
      <c r="A78" s="159">
        <v>60</v>
      </c>
      <c r="B78" s="144" t="s">
        <v>129</v>
      </c>
      <c r="C78" s="145" t="s">
        <v>18</v>
      </c>
      <c r="D78" s="146" t="s">
        <v>12</v>
      </c>
      <c r="E78" s="147">
        <v>379.68</v>
      </c>
      <c r="F78" s="148">
        <v>0.25800000000000001</v>
      </c>
      <c r="G78" s="149">
        <v>97.96</v>
      </c>
      <c r="H78" s="150"/>
      <c r="I78" s="151"/>
      <c r="J78" s="151"/>
      <c r="K78" s="151"/>
      <c r="L78" s="151"/>
      <c r="M78" s="151"/>
      <c r="N78" s="151"/>
      <c r="O78" s="151"/>
      <c r="P78" s="152">
        <v>0.18509999999999999</v>
      </c>
      <c r="Q78" s="152">
        <v>70.27</v>
      </c>
      <c r="R78" s="152">
        <v>7.2900000000000006E-2</v>
      </c>
      <c r="S78" s="175">
        <v>27.68</v>
      </c>
    </row>
    <row r="79" spans="1:19" ht="25.5" x14ac:dyDescent="0.2">
      <c r="A79" s="159">
        <v>61</v>
      </c>
      <c r="B79" s="144" t="s">
        <v>130</v>
      </c>
      <c r="C79" s="145" t="s">
        <v>21</v>
      </c>
      <c r="D79" s="146" t="s">
        <v>12</v>
      </c>
      <c r="E79" s="147">
        <v>348.46</v>
      </c>
      <c r="F79" s="148">
        <v>0.1237</v>
      </c>
      <c r="G79" s="149">
        <v>43.1</v>
      </c>
      <c r="H79" s="150"/>
      <c r="I79" s="151"/>
      <c r="J79" s="151"/>
      <c r="K79" s="151"/>
      <c r="L79" s="151"/>
      <c r="M79" s="151"/>
      <c r="N79" s="151"/>
      <c r="O79" s="151"/>
      <c r="P79" s="152">
        <v>9.3700000000000006E-2</v>
      </c>
      <c r="Q79" s="152">
        <v>32.65</v>
      </c>
      <c r="R79" s="152">
        <v>0.03</v>
      </c>
      <c r="S79" s="175">
        <v>10.46</v>
      </c>
    </row>
    <row r="80" spans="1:19" ht="25.5" x14ac:dyDescent="0.2">
      <c r="A80" s="159">
        <v>62</v>
      </c>
      <c r="B80" s="144" t="s">
        <v>131</v>
      </c>
      <c r="C80" s="145" t="s">
        <v>24</v>
      </c>
      <c r="D80" s="146" t="s">
        <v>12</v>
      </c>
      <c r="E80" s="147">
        <v>5459.07</v>
      </c>
      <c r="F80" s="148">
        <v>0.124</v>
      </c>
      <c r="G80" s="149">
        <v>676.93</v>
      </c>
      <c r="H80" s="150"/>
      <c r="I80" s="151"/>
      <c r="J80" s="151"/>
      <c r="K80" s="151"/>
      <c r="L80" s="151"/>
      <c r="M80" s="151"/>
      <c r="N80" s="151"/>
      <c r="O80" s="151"/>
      <c r="P80" s="152">
        <v>9.3700000000000006E-2</v>
      </c>
      <c r="Q80" s="152">
        <v>511.51</v>
      </c>
      <c r="R80" s="152">
        <v>3.0300000000000001E-2</v>
      </c>
      <c r="S80" s="175">
        <v>165.41</v>
      </c>
    </row>
    <row r="81" spans="1:19" ht="13.5" x14ac:dyDescent="0.2">
      <c r="A81" s="159">
        <v>63</v>
      </c>
      <c r="B81" s="144" t="s">
        <v>132</v>
      </c>
      <c r="C81" s="145" t="s">
        <v>27</v>
      </c>
      <c r="D81" s="146" t="s">
        <v>29</v>
      </c>
      <c r="E81" s="147">
        <v>646.32000000000005</v>
      </c>
      <c r="F81" s="148">
        <v>15.62</v>
      </c>
      <c r="G81" s="149">
        <v>10216.66</v>
      </c>
      <c r="H81" s="150"/>
      <c r="I81" s="151"/>
      <c r="J81" s="151"/>
      <c r="K81" s="151"/>
      <c r="L81" s="151"/>
      <c r="M81" s="151"/>
      <c r="N81" s="151"/>
      <c r="O81" s="151"/>
      <c r="P81" s="152">
        <v>11.58</v>
      </c>
      <c r="Q81" s="152">
        <v>7574.2</v>
      </c>
      <c r="R81" s="152">
        <v>4.04</v>
      </c>
      <c r="S81" s="175">
        <v>2642.47</v>
      </c>
    </row>
    <row r="82" spans="1:19" ht="51" x14ac:dyDescent="0.2">
      <c r="A82" s="159">
        <v>64</v>
      </c>
      <c r="B82" s="144" t="s">
        <v>133</v>
      </c>
      <c r="C82" s="145" t="s">
        <v>134</v>
      </c>
      <c r="D82" s="146" t="s">
        <v>75</v>
      </c>
      <c r="E82" s="147">
        <v>8918.8799999999992</v>
      </c>
      <c r="F82" s="148">
        <v>1</v>
      </c>
      <c r="G82" s="149">
        <v>8918.8799999999992</v>
      </c>
      <c r="H82" s="150"/>
      <c r="I82" s="151"/>
      <c r="J82" s="151"/>
      <c r="K82" s="151"/>
      <c r="L82" s="151"/>
      <c r="M82" s="151"/>
      <c r="N82" s="151"/>
      <c r="O82" s="151"/>
      <c r="P82" s="152">
        <v>1</v>
      </c>
      <c r="Q82" s="152">
        <v>8918.8799999999992</v>
      </c>
      <c r="R82" s="151"/>
      <c r="S82" s="174"/>
    </row>
    <row r="83" spans="1:19" ht="13.5" x14ac:dyDescent="0.2">
      <c r="A83" s="159">
        <v>65</v>
      </c>
      <c r="B83" s="144" t="s">
        <v>136</v>
      </c>
      <c r="C83" s="145" t="s">
        <v>137</v>
      </c>
      <c r="D83" s="146" t="s">
        <v>139</v>
      </c>
      <c r="E83" s="147">
        <v>168421.05</v>
      </c>
      <c r="F83" s="148">
        <v>1</v>
      </c>
      <c r="G83" s="149">
        <v>175555.37</v>
      </c>
      <c r="H83" s="150"/>
      <c r="I83" s="151"/>
      <c r="J83" s="151"/>
      <c r="K83" s="151"/>
      <c r="L83" s="151"/>
      <c r="M83" s="151"/>
      <c r="N83" s="151"/>
      <c r="O83" s="151"/>
      <c r="P83" s="152">
        <v>1</v>
      </c>
      <c r="Q83" s="152">
        <v>175555.37</v>
      </c>
      <c r="R83" s="151"/>
      <c r="S83" s="174"/>
    </row>
    <row r="84" spans="1:19" ht="25.5" x14ac:dyDescent="0.2">
      <c r="A84" s="159">
        <v>66</v>
      </c>
      <c r="B84" s="144" t="s">
        <v>140</v>
      </c>
      <c r="C84" s="145" t="s">
        <v>141</v>
      </c>
      <c r="D84" s="146" t="s">
        <v>139</v>
      </c>
      <c r="E84" s="147">
        <v>363157.89</v>
      </c>
      <c r="F84" s="148">
        <v>1</v>
      </c>
      <c r="G84" s="149">
        <v>378541.26</v>
      </c>
      <c r="H84" s="150"/>
      <c r="I84" s="151"/>
      <c r="J84" s="151"/>
      <c r="K84" s="151"/>
      <c r="L84" s="151"/>
      <c r="M84" s="151"/>
      <c r="N84" s="151"/>
      <c r="O84" s="151"/>
      <c r="P84" s="152">
        <v>1</v>
      </c>
      <c r="Q84" s="152">
        <v>378541.26</v>
      </c>
      <c r="R84" s="151"/>
      <c r="S84" s="174"/>
    </row>
    <row r="85" spans="1:19" ht="51" x14ac:dyDescent="0.2">
      <c r="A85" s="159">
        <v>67</v>
      </c>
      <c r="B85" s="144" t="s">
        <v>143</v>
      </c>
      <c r="C85" s="145" t="s">
        <v>144</v>
      </c>
      <c r="D85" s="146" t="s">
        <v>33</v>
      </c>
      <c r="E85" s="147">
        <v>1184.79</v>
      </c>
      <c r="F85" s="148">
        <v>1</v>
      </c>
      <c r="G85" s="149">
        <v>1184.79</v>
      </c>
      <c r="H85" s="150"/>
      <c r="I85" s="151"/>
      <c r="J85" s="151"/>
      <c r="K85" s="151"/>
      <c r="L85" s="151"/>
      <c r="M85" s="151"/>
      <c r="N85" s="151"/>
      <c r="O85" s="151"/>
      <c r="P85" s="152">
        <v>1</v>
      </c>
      <c r="Q85" s="152">
        <v>1184.79</v>
      </c>
      <c r="R85" s="151"/>
      <c r="S85" s="174"/>
    </row>
    <row r="86" spans="1:19" ht="25.5" x14ac:dyDescent="0.2">
      <c r="A86" s="159">
        <v>68</v>
      </c>
      <c r="B86" s="144" t="s">
        <v>303</v>
      </c>
      <c r="C86" s="145" t="s">
        <v>304</v>
      </c>
      <c r="D86" s="146" t="s">
        <v>33</v>
      </c>
      <c r="E86" s="147">
        <v>266.67</v>
      </c>
      <c r="F86" s="148">
        <v>-2</v>
      </c>
      <c r="G86" s="149">
        <v>-533.34</v>
      </c>
      <c r="H86" s="150"/>
      <c r="I86" s="151"/>
      <c r="J86" s="151"/>
      <c r="K86" s="151"/>
      <c r="L86" s="151"/>
      <c r="M86" s="151"/>
      <c r="N86" s="151"/>
      <c r="O86" s="151"/>
      <c r="P86" s="152">
        <v>-2</v>
      </c>
      <c r="Q86" s="152">
        <v>-533.34</v>
      </c>
      <c r="R86" s="151"/>
      <c r="S86" s="174"/>
    </row>
    <row r="87" spans="1:19" ht="13.5" x14ac:dyDescent="0.2">
      <c r="A87" s="159">
        <v>69</v>
      </c>
      <c r="B87" s="144" t="s">
        <v>146</v>
      </c>
      <c r="C87" s="145" t="s">
        <v>147</v>
      </c>
      <c r="D87" s="146" t="s">
        <v>33</v>
      </c>
      <c r="E87" s="147">
        <v>4429.58</v>
      </c>
      <c r="F87" s="148">
        <v>2</v>
      </c>
      <c r="G87" s="149">
        <v>9234.43</v>
      </c>
      <c r="H87" s="150"/>
      <c r="I87" s="151"/>
      <c r="J87" s="151"/>
      <c r="K87" s="151"/>
      <c r="L87" s="151"/>
      <c r="M87" s="151"/>
      <c r="N87" s="151"/>
      <c r="O87" s="151"/>
      <c r="P87" s="152">
        <v>2</v>
      </c>
      <c r="Q87" s="152">
        <v>9234.43</v>
      </c>
      <c r="R87" s="151"/>
      <c r="S87" s="174"/>
    </row>
    <row r="88" spans="1:19" ht="38.25" x14ac:dyDescent="0.2">
      <c r="A88" s="159">
        <v>70</v>
      </c>
      <c r="B88" s="144" t="s">
        <v>149</v>
      </c>
      <c r="C88" s="145" t="s">
        <v>150</v>
      </c>
      <c r="D88" s="146" t="s">
        <v>33</v>
      </c>
      <c r="E88" s="147">
        <v>15832.63</v>
      </c>
      <c r="F88" s="148">
        <v>1</v>
      </c>
      <c r="G88" s="149">
        <v>16503.3</v>
      </c>
      <c r="H88" s="150"/>
      <c r="I88" s="151"/>
      <c r="J88" s="151"/>
      <c r="K88" s="151"/>
      <c r="L88" s="151"/>
      <c r="M88" s="151"/>
      <c r="N88" s="151"/>
      <c r="O88" s="151"/>
      <c r="P88" s="152">
        <v>1</v>
      </c>
      <c r="Q88" s="152">
        <v>16503.3</v>
      </c>
      <c r="R88" s="151"/>
      <c r="S88" s="174"/>
    </row>
    <row r="89" spans="1:19" ht="13.5" x14ac:dyDescent="0.2">
      <c r="A89" s="159">
        <v>71</v>
      </c>
      <c r="B89" s="144" t="s">
        <v>152</v>
      </c>
      <c r="C89" s="145" t="s">
        <v>153</v>
      </c>
      <c r="D89" s="146" t="s">
        <v>33</v>
      </c>
      <c r="E89" s="147">
        <v>421.93</v>
      </c>
      <c r="F89" s="148">
        <v>1</v>
      </c>
      <c r="G89" s="149">
        <v>439.8</v>
      </c>
      <c r="H89" s="150"/>
      <c r="I89" s="151"/>
      <c r="J89" s="151"/>
      <c r="K89" s="151"/>
      <c r="L89" s="151"/>
      <c r="M89" s="151"/>
      <c r="N89" s="151"/>
      <c r="O89" s="151"/>
      <c r="P89" s="152">
        <v>1</v>
      </c>
      <c r="Q89" s="152">
        <v>439.8</v>
      </c>
      <c r="R89" s="151"/>
      <c r="S89" s="174"/>
    </row>
    <row r="90" spans="1:19" ht="25.5" x14ac:dyDescent="0.2">
      <c r="A90" s="159">
        <v>72</v>
      </c>
      <c r="B90" s="144" t="s">
        <v>154</v>
      </c>
      <c r="C90" s="145" t="s">
        <v>101</v>
      </c>
      <c r="D90" s="146" t="s">
        <v>103</v>
      </c>
      <c r="E90" s="147">
        <v>10773.12</v>
      </c>
      <c r="F90" s="148">
        <v>0.06</v>
      </c>
      <c r="G90" s="149">
        <v>646.39</v>
      </c>
      <c r="H90" s="150"/>
      <c r="I90" s="151"/>
      <c r="J90" s="151"/>
      <c r="K90" s="151"/>
      <c r="L90" s="151"/>
      <c r="M90" s="151"/>
      <c r="N90" s="151"/>
      <c r="O90" s="151"/>
      <c r="P90" s="151"/>
      <c r="Q90" s="151"/>
      <c r="R90" s="152">
        <v>0.06</v>
      </c>
      <c r="S90" s="175">
        <v>646.39</v>
      </c>
    </row>
    <row r="91" spans="1:19" ht="25.5" x14ac:dyDescent="0.2">
      <c r="A91" s="159">
        <v>73</v>
      </c>
      <c r="B91" s="144" t="s">
        <v>305</v>
      </c>
      <c r="C91" s="145" t="s">
        <v>301</v>
      </c>
      <c r="D91" s="146" t="s">
        <v>294</v>
      </c>
      <c r="E91" s="147">
        <v>9727.3700000000008</v>
      </c>
      <c r="F91" s="148">
        <v>-2.9000000000000001E-2</v>
      </c>
      <c r="G91" s="149">
        <v>-282.08999999999997</v>
      </c>
      <c r="H91" s="150"/>
      <c r="I91" s="151"/>
      <c r="J91" s="151"/>
      <c r="K91" s="151"/>
      <c r="L91" s="151"/>
      <c r="M91" s="151"/>
      <c r="N91" s="151"/>
      <c r="O91" s="151"/>
      <c r="P91" s="151"/>
      <c r="Q91" s="151"/>
      <c r="R91" s="152">
        <v>-2.9000000000000001E-2</v>
      </c>
      <c r="S91" s="175">
        <v>-282.08999999999997</v>
      </c>
    </row>
    <row r="92" spans="1:19" ht="13.5" x14ac:dyDescent="0.2">
      <c r="A92" s="159">
        <v>74</v>
      </c>
      <c r="B92" s="144" t="s">
        <v>155</v>
      </c>
      <c r="C92" s="145" t="s">
        <v>105</v>
      </c>
      <c r="D92" s="146" t="s">
        <v>40</v>
      </c>
      <c r="E92" s="147">
        <v>37646.32</v>
      </c>
      <c r="F92" s="148">
        <v>0.36</v>
      </c>
      <c r="G92" s="149">
        <v>14126.77</v>
      </c>
      <c r="H92" s="150"/>
      <c r="I92" s="151"/>
      <c r="J92" s="151"/>
      <c r="K92" s="151"/>
      <c r="L92" s="151"/>
      <c r="M92" s="151"/>
      <c r="N92" s="151"/>
      <c r="O92" s="151"/>
      <c r="P92" s="151"/>
      <c r="Q92" s="151"/>
      <c r="R92" s="152">
        <v>0.36</v>
      </c>
      <c r="S92" s="175">
        <v>14126.77</v>
      </c>
    </row>
    <row r="93" spans="1:19" ht="13.5" x14ac:dyDescent="0.2">
      <c r="A93" s="159">
        <v>75</v>
      </c>
      <c r="B93" s="144" t="s">
        <v>156</v>
      </c>
      <c r="C93" s="145" t="s">
        <v>38</v>
      </c>
      <c r="D93" s="146" t="s">
        <v>40</v>
      </c>
      <c r="E93" s="147">
        <v>27894.74</v>
      </c>
      <c r="F93" s="148">
        <v>2.9000000000000001E-2</v>
      </c>
      <c r="G93" s="149">
        <v>843.21</v>
      </c>
      <c r="H93" s="150"/>
      <c r="I93" s="151"/>
      <c r="J93" s="151"/>
      <c r="K93" s="151"/>
      <c r="L93" s="151"/>
      <c r="M93" s="151"/>
      <c r="N93" s="151"/>
      <c r="O93" s="151"/>
      <c r="P93" s="151"/>
      <c r="Q93" s="151"/>
      <c r="R93" s="152">
        <v>2.9000000000000001E-2</v>
      </c>
      <c r="S93" s="175">
        <v>843.21</v>
      </c>
    </row>
    <row r="94" spans="1:19" ht="25.5" x14ac:dyDescent="0.2">
      <c r="A94" s="159">
        <v>76</v>
      </c>
      <c r="B94" s="144" t="s">
        <v>157</v>
      </c>
      <c r="C94" s="145" t="s">
        <v>158</v>
      </c>
      <c r="D94" s="146" t="s">
        <v>55</v>
      </c>
      <c r="E94" s="147">
        <v>243909.64</v>
      </c>
      <c r="F94" s="148">
        <v>1.3299999999999999E-2</v>
      </c>
      <c r="G94" s="149">
        <v>3244</v>
      </c>
      <c r="H94" s="150"/>
      <c r="I94" s="151"/>
      <c r="J94" s="151"/>
      <c r="K94" s="151"/>
      <c r="L94" s="151"/>
      <c r="M94" s="151"/>
      <c r="N94" s="151"/>
      <c r="O94" s="151"/>
      <c r="P94" s="152">
        <v>1.3299999999999999E-2</v>
      </c>
      <c r="Q94" s="152">
        <v>3244</v>
      </c>
      <c r="R94" s="151"/>
      <c r="S94" s="174"/>
    </row>
    <row r="95" spans="1:19" x14ac:dyDescent="0.2">
      <c r="A95" s="258" t="s">
        <v>56</v>
      </c>
      <c r="B95" s="259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60"/>
    </row>
    <row r="96" spans="1:19" ht="51" x14ac:dyDescent="0.2">
      <c r="A96" s="159">
        <v>77</v>
      </c>
      <c r="B96" s="144" t="s">
        <v>160</v>
      </c>
      <c r="C96" s="145" t="s">
        <v>58</v>
      </c>
      <c r="D96" s="146" t="s">
        <v>60</v>
      </c>
      <c r="E96" s="147">
        <v>3.28</v>
      </c>
      <c r="F96" s="148">
        <v>45.2</v>
      </c>
      <c r="G96" s="149">
        <v>148.26</v>
      </c>
      <c r="H96" s="150"/>
      <c r="I96" s="151"/>
      <c r="J96" s="151"/>
      <c r="K96" s="151"/>
      <c r="L96" s="151"/>
      <c r="M96" s="151"/>
      <c r="N96" s="151"/>
      <c r="O96" s="151"/>
      <c r="P96" s="152">
        <v>32.49</v>
      </c>
      <c r="Q96" s="152">
        <v>106.57</v>
      </c>
      <c r="R96" s="152">
        <v>12.71</v>
      </c>
      <c r="S96" s="175">
        <v>41.69</v>
      </c>
    </row>
    <row r="97" spans="1:19" ht="63.75" x14ac:dyDescent="0.2">
      <c r="A97" s="159">
        <v>78</v>
      </c>
      <c r="B97" s="144" t="s">
        <v>161</v>
      </c>
      <c r="C97" s="145" t="s">
        <v>110</v>
      </c>
      <c r="D97" s="146" t="s">
        <v>60</v>
      </c>
      <c r="E97" s="147">
        <v>8.39</v>
      </c>
      <c r="F97" s="148">
        <v>9.9</v>
      </c>
      <c r="G97" s="149">
        <v>83.06</v>
      </c>
      <c r="H97" s="150"/>
      <c r="I97" s="151"/>
      <c r="J97" s="151"/>
      <c r="K97" s="151"/>
      <c r="L97" s="151"/>
      <c r="M97" s="151"/>
      <c r="N97" s="151"/>
      <c r="O97" s="151"/>
      <c r="P97" s="152">
        <v>8.84</v>
      </c>
      <c r="Q97" s="152">
        <v>74.17</v>
      </c>
      <c r="R97" s="152">
        <v>1.06</v>
      </c>
      <c r="S97" s="175">
        <v>8.89</v>
      </c>
    </row>
    <row r="98" spans="1:19" ht="38.25" x14ac:dyDescent="0.2">
      <c r="A98" s="159">
        <v>79</v>
      </c>
      <c r="B98" s="144" t="s">
        <v>162</v>
      </c>
      <c r="C98" s="145" t="s">
        <v>124</v>
      </c>
      <c r="D98" s="146" t="s">
        <v>60</v>
      </c>
      <c r="E98" s="147">
        <v>10.88</v>
      </c>
      <c r="F98" s="148">
        <v>5</v>
      </c>
      <c r="G98" s="149">
        <v>54.4</v>
      </c>
      <c r="H98" s="150"/>
      <c r="I98" s="151"/>
      <c r="J98" s="151"/>
      <c r="K98" s="151"/>
      <c r="L98" s="151"/>
      <c r="M98" s="151"/>
      <c r="N98" s="151"/>
      <c r="O98" s="151"/>
      <c r="P98" s="152">
        <v>4.8</v>
      </c>
      <c r="Q98" s="152">
        <v>52.22</v>
      </c>
      <c r="R98" s="152">
        <v>0.2</v>
      </c>
      <c r="S98" s="175">
        <v>2.1800000000000002</v>
      </c>
    </row>
    <row r="99" spans="1:19" ht="38.25" x14ac:dyDescent="0.2">
      <c r="A99" s="159">
        <v>80</v>
      </c>
      <c r="B99" s="144" t="s">
        <v>163</v>
      </c>
      <c r="C99" s="145" t="s">
        <v>68</v>
      </c>
      <c r="D99" s="146" t="s">
        <v>60</v>
      </c>
      <c r="E99" s="147">
        <v>3.86</v>
      </c>
      <c r="F99" s="148">
        <v>60.1</v>
      </c>
      <c r="G99" s="149">
        <v>231.99</v>
      </c>
      <c r="H99" s="150"/>
      <c r="I99" s="151"/>
      <c r="J99" s="151"/>
      <c r="K99" s="151"/>
      <c r="L99" s="151"/>
      <c r="M99" s="151"/>
      <c r="N99" s="151"/>
      <c r="O99" s="151"/>
      <c r="P99" s="152">
        <v>46.13</v>
      </c>
      <c r="Q99" s="152">
        <v>178.06</v>
      </c>
      <c r="R99" s="152">
        <v>13.97</v>
      </c>
      <c r="S99" s="175">
        <v>53.92</v>
      </c>
    </row>
    <row r="100" spans="1:19" ht="15" x14ac:dyDescent="0.2">
      <c r="A100" s="261" t="s">
        <v>165</v>
      </c>
      <c r="B100" s="262"/>
      <c r="C100" s="262"/>
      <c r="D100" s="262"/>
      <c r="E100" s="262"/>
      <c r="F100" s="262"/>
      <c r="G100" s="262"/>
      <c r="H100" s="262"/>
      <c r="I100" s="262"/>
      <c r="J100" s="262"/>
      <c r="K100" s="262"/>
      <c r="L100" s="262"/>
      <c r="M100" s="262"/>
      <c r="N100" s="262"/>
      <c r="O100" s="262"/>
      <c r="P100" s="262"/>
      <c r="Q100" s="262"/>
      <c r="R100" s="262"/>
      <c r="S100" s="263"/>
    </row>
    <row r="101" spans="1:19" ht="51" x14ac:dyDescent="0.2">
      <c r="A101" s="159">
        <v>81</v>
      </c>
      <c r="B101" s="144" t="s">
        <v>166</v>
      </c>
      <c r="C101" s="145" t="s">
        <v>18</v>
      </c>
      <c r="D101" s="146" t="s">
        <v>12</v>
      </c>
      <c r="E101" s="147">
        <v>379.68</v>
      </c>
      <c r="F101" s="148">
        <v>0.01</v>
      </c>
      <c r="G101" s="149">
        <v>3.8</v>
      </c>
      <c r="H101" s="150"/>
      <c r="I101" s="151"/>
      <c r="J101" s="151"/>
      <c r="K101" s="151"/>
      <c r="L101" s="151"/>
      <c r="M101" s="151"/>
      <c r="N101" s="151"/>
      <c r="O101" s="151"/>
      <c r="P101" s="151"/>
      <c r="Q101" s="151"/>
      <c r="R101" s="152">
        <v>0.01</v>
      </c>
      <c r="S101" s="175">
        <v>3.8</v>
      </c>
    </row>
    <row r="102" spans="1:19" ht="25.5" x14ac:dyDescent="0.2">
      <c r="A102" s="159">
        <v>82</v>
      </c>
      <c r="B102" s="144" t="s">
        <v>167</v>
      </c>
      <c r="C102" s="145" t="s">
        <v>21</v>
      </c>
      <c r="D102" s="146" t="s">
        <v>12</v>
      </c>
      <c r="E102" s="147">
        <v>348.46</v>
      </c>
      <c r="F102" s="148">
        <v>4.5999999999999999E-3</v>
      </c>
      <c r="G102" s="149">
        <v>1.6</v>
      </c>
      <c r="H102" s="150"/>
      <c r="I102" s="151"/>
      <c r="J102" s="151"/>
      <c r="K102" s="151"/>
      <c r="L102" s="151"/>
      <c r="M102" s="151"/>
      <c r="N102" s="151"/>
      <c r="O102" s="151"/>
      <c r="P102" s="151"/>
      <c r="Q102" s="151"/>
      <c r="R102" s="152">
        <v>4.5999999999999999E-3</v>
      </c>
      <c r="S102" s="175">
        <v>1.6</v>
      </c>
    </row>
    <row r="103" spans="1:19" ht="25.5" x14ac:dyDescent="0.2">
      <c r="A103" s="159">
        <v>83</v>
      </c>
      <c r="B103" s="144" t="s">
        <v>168</v>
      </c>
      <c r="C103" s="145" t="s">
        <v>24</v>
      </c>
      <c r="D103" s="146" t="s">
        <v>12</v>
      </c>
      <c r="E103" s="147">
        <v>5459.07</v>
      </c>
      <c r="F103" s="148">
        <v>4.4000000000000003E-3</v>
      </c>
      <c r="G103" s="149">
        <v>24.02</v>
      </c>
      <c r="H103" s="150"/>
      <c r="I103" s="151"/>
      <c r="J103" s="151"/>
      <c r="K103" s="151"/>
      <c r="L103" s="151"/>
      <c r="M103" s="151"/>
      <c r="N103" s="151"/>
      <c r="O103" s="151"/>
      <c r="P103" s="151"/>
      <c r="Q103" s="151"/>
      <c r="R103" s="152">
        <v>4.4000000000000003E-3</v>
      </c>
      <c r="S103" s="175">
        <v>24.02</v>
      </c>
    </row>
    <row r="104" spans="1:19" ht="13.5" x14ac:dyDescent="0.2">
      <c r="A104" s="159">
        <v>84</v>
      </c>
      <c r="B104" s="144" t="s">
        <v>169</v>
      </c>
      <c r="C104" s="145" t="s">
        <v>27</v>
      </c>
      <c r="D104" s="146" t="s">
        <v>29</v>
      </c>
      <c r="E104" s="147">
        <v>646.32000000000005</v>
      </c>
      <c r="F104" s="148">
        <v>2.57</v>
      </c>
      <c r="G104" s="149">
        <v>1680.97</v>
      </c>
      <c r="H104" s="150"/>
      <c r="I104" s="151"/>
      <c r="J104" s="151"/>
      <c r="K104" s="151"/>
      <c r="L104" s="151"/>
      <c r="M104" s="151"/>
      <c r="N104" s="151"/>
      <c r="O104" s="151"/>
      <c r="P104" s="151"/>
      <c r="Q104" s="151"/>
      <c r="R104" s="152">
        <v>2.57</v>
      </c>
      <c r="S104" s="175">
        <v>1680.97</v>
      </c>
    </row>
    <row r="105" spans="1:19" ht="25.5" x14ac:dyDescent="0.2">
      <c r="A105" s="159">
        <v>85</v>
      </c>
      <c r="B105" s="144" t="s">
        <v>170</v>
      </c>
      <c r="C105" s="145" t="s">
        <v>101</v>
      </c>
      <c r="D105" s="146" t="s">
        <v>103</v>
      </c>
      <c r="E105" s="147">
        <v>10773.12</v>
      </c>
      <c r="F105" s="148">
        <v>0.06</v>
      </c>
      <c r="G105" s="149">
        <v>646.39</v>
      </c>
      <c r="H105" s="150"/>
      <c r="I105" s="151"/>
      <c r="J105" s="151"/>
      <c r="K105" s="151"/>
      <c r="L105" s="151"/>
      <c r="M105" s="151"/>
      <c r="N105" s="151"/>
      <c r="O105" s="151"/>
      <c r="P105" s="151"/>
      <c r="Q105" s="151"/>
      <c r="R105" s="152">
        <v>0.06</v>
      </c>
      <c r="S105" s="175">
        <v>646.39</v>
      </c>
    </row>
    <row r="106" spans="1:19" ht="25.5" x14ac:dyDescent="0.2">
      <c r="A106" s="159">
        <v>86</v>
      </c>
      <c r="B106" s="144" t="s">
        <v>306</v>
      </c>
      <c r="C106" s="145" t="s">
        <v>301</v>
      </c>
      <c r="D106" s="146" t="s">
        <v>294</v>
      </c>
      <c r="E106" s="147">
        <v>9727.3700000000008</v>
      </c>
      <c r="F106" s="148">
        <v>-2.9000000000000001E-2</v>
      </c>
      <c r="G106" s="149">
        <v>-282.08999999999997</v>
      </c>
      <c r="H106" s="150"/>
      <c r="I106" s="151"/>
      <c r="J106" s="151"/>
      <c r="K106" s="151"/>
      <c r="L106" s="151"/>
      <c r="M106" s="151"/>
      <c r="N106" s="151"/>
      <c r="O106" s="151"/>
      <c r="P106" s="151"/>
      <c r="Q106" s="151"/>
      <c r="R106" s="152">
        <v>-2.9000000000000001E-2</v>
      </c>
      <c r="S106" s="175">
        <v>-282.08999999999997</v>
      </c>
    </row>
    <row r="107" spans="1:19" ht="13.5" x14ac:dyDescent="0.2">
      <c r="A107" s="159">
        <v>87</v>
      </c>
      <c r="B107" s="144" t="s">
        <v>171</v>
      </c>
      <c r="C107" s="145" t="s">
        <v>105</v>
      </c>
      <c r="D107" s="146" t="s">
        <v>40</v>
      </c>
      <c r="E107" s="147">
        <v>37646.32</v>
      </c>
      <c r="F107" s="148">
        <v>0.36</v>
      </c>
      <c r="G107" s="149">
        <v>14126.77</v>
      </c>
      <c r="H107" s="150"/>
      <c r="I107" s="151"/>
      <c r="J107" s="151"/>
      <c r="K107" s="151"/>
      <c r="L107" s="151"/>
      <c r="M107" s="151"/>
      <c r="N107" s="151"/>
      <c r="O107" s="151"/>
      <c r="P107" s="151"/>
      <c r="Q107" s="151"/>
      <c r="R107" s="152">
        <v>0.36</v>
      </c>
      <c r="S107" s="175">
        <v>14126.77</v>
      </c>
    </row>
    <row r="108" spans="1:19" ht="13.5" x14ac:dyDescent="0.2">
      <c r="A108" s="159">
        <v>88</v>
      </c>
      <c r="B108" s="144" t="s">
        <v>172</v>
      </c>
      <c r="C108" s="145" t="s">
        <v>38</v>
      </c>
      <c r="D108" s="146" t="s">
        <v>40</v>
      </c>
      <c r="E108" s="147">
        <v>27894.74</v>
      </c>
      <c r="F108" s="148">
        <v>2.9000000000000001E-2</v>
      </c>
      <c r="G108" s="149">
        <v>843.21</v>
      </c>
      <c r="H108" s="150"/>
      <c r="I108" s="151"/>
      <c r="J108" s="151"/>
      <c r="K108" s="151"/>
      <c r="L108" s="151"/>
      <c r="M108" s="151"/>
      <c r="N108" s="151"/>
      <c r="O108" s="151"/>
      <c r="P108" s="151"/>
      <c r="Q108" s="151"/>
      <c r="R108" s="152">
        <v>2.9000000000000001E-2</v>
      </c>
      <c r="S108" s="175">
        <v>843.21</v>
      </c>
    </row>
    <row r="109" spans="1:19" x14ac:dyDescent="0.2">
      <c r="A109" s="258" t="s">
        <v>56</v>
      </c>
      <c r="B109" s="259"/>
      <c r="C109" s="259"/>
      <c r="D109" s="259"/>
      <c r="E109" s="259"/>
      <c r="F109" s="259"/>
      <c r="G109" s="259"/>
      <c r="H109" s="259"/>
      <c r="I109" s="259"/>
      <c r="J109" s="259"/>
      <c r="K109" s="259"/>
      <c r="L109" s="259"/>
      <c r="M109" s="259"/>
      <c r="N109" s="259"/>
      <c r="O109" s="259"/>
      <c r="P109" s="259"/>
      <c r="Q109" s="259"/>
      <c r="R109" s="259"/>
      <c r="S109" s="260"/>
    </row>
    <row r="110" spans="1:19" ht="51" x14ac:dyDescent="0.2">
      <c r="A110" s="159">
        <v>89</v>
      </c>
      <c r="B110" s="144" t="s">
        <v>173</v>
      </c>
      <c r="C110" s="145" t="s">
        <v>58</v>
      </c>
      <c r="D110" s="146" t="s">
        <v>60</v>
      </c>
      <c r="E110" s="147">
        <v>3.28</v>
      </c>
      <c r="F110" s="148">
        <v>1.7</v>
      </c>
      <c r="G110" s="149">
        <v>5.58</v>
      </c>
      <c r="H110" s="150"/>
      <c r="I110" s="151"/>
      <c r="J110" s="151"/>
      <c r="K110" s="151"/>
      <c r="L110" s="151"/>
      <c r="M110" s="151"/>
      <c r="N110" s="151"/>
      <c r="O110" s="151"/>
      <c r="P110" s="151"/>
      <c r="Q110" s="151"/>
      <c r="R110" s="152">
        <v>1.7</v>
      </c>
      <c r="S110" s="175">
        <v>5.58</v>
      </c>
    </row>
    <row r="111" spans="1:19" ht="63.75" x14ac:dyDescent="0.2">
      <c r="A111" s="159">
        <v>90</v>
      </c>
      <c r="B111" s="144" t="s">
        <v>174</v>
      </c>
      <c r="C111" s="145" t="s">
        <v>110</v>
      </c>
      <c r="D111" s="146" t="s">
        <v>60</v>
      </c>
      <c r="E111" s="147">
        <v>8.39</v>
      </c>
      <c r="F111" s="148">
        <v>1.05</v>
      </c>
      <c r="G111" s="149">
        <v>8.81</v>
      </c>
      <c r="H111" s="150"/>
      <c r="I111" s="151"/>
      <c r="J111" s="151"/>
      <c r="K111" s="151"/>
      <c r="L111" s="151"/>
      <c r="M111" s="151"/>
      <c r="N111" s="151"/>
      <c r="O111" s="151"/>
      <c r="P111" s="151"/>
      <c r="Q111" s="151"/>
      <c r="R111" s="152">
        <v>1.05</v>
      </c>
      <c r="S111" s="175">
        <v>8.81</v>
      </c>
    </row>
    <row r="112" spans="1:19" ht="38.25" x14ac:dyDescent="0.2">
      <c r="A112" s="159">
        <v>91</v>
      </c>
      <c r="B112" s="144" t="s">
        <v>175</v>
      </c>
      <c r="C112" s="145" t="s">
        <v>68</v>
      </c>
      <c r="D112" s="146" t="s">
        <v>60</v>
      </c>
      <c r="E112" s="147">
        <v>3.86</v>
      </c>
      <c r="F112" s="148">
        <v>2.75</v>
      </c>
      <c r="G112" s="149">
        <v>10.62</v>
      </c>
      <c r="H112" s="150"/>
      <c r="I112" s="151"/>
      <c r="J112" s="151"/>
      <c r="K112" s="151"/>
      <c r="L112" s="151"/>
      <c r="M112" s="151"/>
      <c r="N112" s="151"/>
      <c r="O112" s="151"/>
      <c r="P112" s="151"/>
      <c r="Q112" s="151"/>
      <c r="R112" s="152">
        <v>2.75</v>
      </c>
      <c r="S112" s="175">
        <v>10.62</v>
      </c>
    </row>
    <row r="113" spans="1:19" ht="15" x14ac:dyDescent="0.2">
      <c r="A113" s="261" t="s">
        <v>177</v>
      </c>
      <c r="B113" s="262"/>
      <c r="C113" s="262"/>
      <c r="D113" s="262"/>
      <c r="E113" s="262"/>
      <c r="F113" s="262"/>
      <c r="G113" s="262"/>
      <c r="H113" s="262"/>
      <c r="I113" s="262"/>
      <c r="J113" s="262"/>
      <c r="K113" s="262"/>
      <c r="L113" s="262"/>
      <c r="M113" s="262"/>
      <c r="N113" s="262"/>
      <c r="O113" s="262"/>
      <c r="P113" s="262"/>
      <c r="Q113" s="262"/>
      <c r="R113" s="262"/>
      <c r="S113" s="263"/>
    </row>
    <row r="114" spans="1:19" ht="51" x14ac:dyDescent="0.2">
      <c r="A114" s="159">
        <v>92</v>
      </c>
      <c r="B114" s="144" t="s">
        <v>178</v>
      </c>
      <c r="C114" s="145" t="s">
        <v>18</v>
      </c>
      <c r="D114" s="146" t="s">
        <v>12</v>
      </c>
      <c r="E114" s="147">
        <v>379.68</v>
      </c>
      <c r="F114" s="148">
        <v>7.4499999999999997E-2</v>
      </c>
      <c r="G114" s="149">
        <v>28.29</v>
      </c>
      <c r="H114" s="150"/>
      <c r="I114" s="151"/>
      <c r="J114" s="151"/>
      <c r="K114" s="151"/>
      <c r="L114" s="151"/>
      <c r="M114" s="151"/>
      <c r="N114" s="151"/>
      <c r="O114" s="151"/>
      <c r="P114" s="151"/>
      <c r="Q114" s="151"/>
      <c r="R114" s="152">
        <v>7.4499999999999997E-2</v>
      </c>
      <c r="S114" s="175">
        <v>28.29</v>
      </c>
    </row>
    <row r="115" spans="1:19" ht="25.5" x14ac:dyDescent="0.2">
      <c r="A115" s="159">
        <v>93</v>
      </c>
      <c r="B115" s="144" t="s">
        <v>179</v>
      </c>
      <c r="C115" s="145" t="s">
        <v>21</v>
      </c>
      <c r="D115" s="146" t="s">
        <v>12</v>
      </c>
      <c r="E115" s="147">
        <v>348.46</v>
      </c>
      <c r="F115" s="148">
        <v>3.5799999999999998E-2</v>
      </c>
      <c r="G115" s="149">
        <v>12.48</v>
      </c>
      <c r="H115" s="150"/>
      <c r="I115" s="151"/>
      <c r="J115" s="151"/>
      <c r="K115" s="151"/>
      <c r="L115" s="151"/>
      <c r="M115" s="151"/>
      <c r="N115" s="151"/>
      <c r="O115" s="151"/>
      <c r="P115" s="151"/>
      <c r="Q115" s="151"/>
      <c r="R115" s="152">
        <v>3.5799999999999998E-2</v>
      </c>
      <c r="S115" s="175">
        <v>12.48</v>
      </c>
    </row>
    <row r="116" spans="1:19" ht="25.5" x14ac:dyDescent="0.2">
      <c r="A116" s="159">
        <v>94</v>
      </c>
      <c r="B116" s="144" t="s">
        <v>180</v>
      </c>
      <c r="C116" s="145" t="s">
        <v>24</v>
      </c>
      <c r="D116" s="146" t="s">
        <v>12</v>
      </c>
      <c r="E116" s="147">
        <v>5459.07</v>
      </c>
      <c r="F116" s="148">
        <v>3.6299999999999999E-2</v>
      </c>
      <c r="G116" s="149">
        <v>198.17</v>
      </c>
      <c r="H116" s="150"/>
      <c r="I116" s="151"/>
      <c r="J116" s="151"/>
      <c r="K116" s="151"/>
      <c r="L116" s="151"/>
      <c r="M116" s="151"/>
      <c r="N116" s="151"/>
      <c r="O116" s="151"/>
      <c r="P116" s="151"/>
      <c r="Q116" s="151"/>
      <c r="R116" s="152">
        <v>3.6299999999999999E-2</v>
      </c>
      <c r="S116" s="175">
        <v>198.17</v>
      </c>
    </row>
    <row r="117" spans="1:19" ht="13.5" x14ac:dyDescent="0.2">
      <c r="A117" s="159">
        <v>95</v>
      </c>
      <c r="B117" s="144" t="s">
        <v>181</v>
      </c>
      <c r="C117" s="145" t="s">
        <v>27</v>
      </c>
      <c r="D117" s="146" t="s">
        <v>29</v>
      </c>
      <c r="E117" s="147">
        <v>646.32000000000005</v>
      </c>
      <c r="F117" s="148">
        <v>4.5739999999999998</v>
      </c>
      <c r="G117" s="149">
        <v>2991.74</v>
      </c>
      <c r="H117" s="150"/>
      <c r="I117" s="151"/>
      <c r="J117" s="151"/>
      <c r="K117" s="151"/>
      <c r="L117" s="151"/>
      <c r="M117" s="151"/>
      <c r="N117" s="151"/>
      <c r="O117" s="151"/>
      <c r="P117" s="151"/>
      <c r="Q117" s="151"/>
      <c r="R117" s="152">
        <v>4.5739999999999998</v>
      </c>
      <c r="S117" s="175">
        <v>2991.74</v>
      </c>
    </row>
    <row r="118" spans="1:19" ht="25.5" x14ac:dyDescent="0.2">
      <c r="A118" s="159">
        <v>96</v>
      </c>
      <c r="B118" s="144" t="s">
        <v>182</v>
      </c>
      <c r="C118" s="145" t="s">
        <v>101</v>
      </c>
      <c r="D118" s="146" t="s">
        <v>103</v>
      </c>
      <c r="E118" s="147">
        <v>10773.12</v>
      </c>
      <c r="F118" s="148">
        <v>0.06</v>
      </c>
      <c r="G118" s="149">
        <v>646.39</v>
      </c>
      <c r="H118" s="150"/>
      <c r="I118" s="151"/>
      <c r="J118" s="151"/>
      <c r="K118" s="151"/>
      <c r="L118" s="151"/>
      <c r="M118" s="151"/>
      <c r="N118" s="151"/>
      <c r="O118" s="151"/>
      <c r="P118" s="151"/>
      <c r="Q118" s="151"/>
      <c r="R118" s="152">
        <v>0.06</v>
      </c>
      <c r="S118" s="175">
        <v>646.39</v>
      </c>
    </row>
    <row r="119" spans="1:19" ht="25.5" x14ac:dyDescent="0.2">
      <c r="A119" s="159">
        <v>97</v>
      </c>
      <c r="B119" s="144" t="s">
        <v>307</v>
      </c>
      <c r="C119" s="145" t="s">
        <v>301</v>
      </c>
      <c r="D119" s="146" t="s">
        <v>294</v>
      </c>
      <c r="E119" s="147">
        <v>9727.3700000000008</v>
      </c>
      <c r="F119" s="148">
        <v>-2.9000000000000001E-2</v>
      </c>
      <c r="G119" s="149">
        <v>-282.08999999999997</v>
      </c>
      <c r="H119" s="150"/>
      <c r="I119" s="151"/>
      <c r="J119" s="151"/>
      <c r="K119" s="151"/>
      <c r="L119" s="151"/>
      <c r="M119" s="151"/>
      <c r="N119" s="151"/>
      <c r="O119" s="151"/>
      <c r="P119" s="151"/>
      <c r="Q119" s="151"/>
      <c r="R119" s="152">
        <v>-2.9000000000000001E-2</v>
      </c>
      <c r="S119" s="175">
        <v>-282.08999999999997</v>
      </c>
    </row>
    <row r="120" spans="1:19" ht="13.5" x14ac:dyDescent="0.2">
      <c r="A120" s="159">
        <v>98</v>
      </c>
      <c r="B120" s="144" t="s">
        <v>183</v>
      </c>
      <c r="C120" s="145" t="s">
        <v>105</v>
      </c>
      <c r="D120" s="146" t="s">
        <v>40</v>
      </c>
      <c r="E120" s="147">
        <v>37646.32</v>
      </c>
      <c r="F120" s="148">
        <v>0.36</v>
      </c>
      <c r="G120" s="149">
        <v>14126.77</v>
      </c>
      <c r="H120" s="150"/>
      <c r="I120" s="151"/>
      <c r="J120" s="151"/>
      <c r="K120" s="151"/>
      <c r="L120" s="151"/>
      <c r="M120" s="151"/>
      <c r="N120" s="151"/>
      <c r="O120" s="151"/>
      <c r="P120" s="151"/>
      <c r="Q120" s="151"/>
      <c r="R120" s="152">
        <v>0.36</v>
      </c>
      <c r="S120" s="175">
        <v>14126.77</v>
      </c>
    </row>
    <row r="121" spans="1:19" ht="13.5" x14ac:dyDescent="0.2">
      <c r="A121" s="159">
        <v>99</v>
      </c>
      <c r="B121" s="144" t="s">
        <v>184</v>
      </c>
      <c r="C121" s="145" t="s">
        <v>38</v>
      </c>
      <c r="D121" s="146" t="s">
        <v>40</v>
      </c>
      <c r="E121" s="147">
        <v>27894.74</v>
      </c>
      <c r="F121" s="148">
        <v>2.9000000000000001E-2</v>
      </c>
      <c r="G121" s="149">
        <v>843.21</v>
      </c>
      <c r="H121" s="150"/>
      <c r="I121" s="151"/>
      <c r="J121" s="151"/>
      <c r="K121" s="151"/>
      <c r="L121" s="151"/>
      <c r="M121" s="151"/>
      <c r="N121" s="151"/>
      <c r="O121" s="151"/>
      <c r="P121" s="151"/>
      <c r="Q121" s="151"/>
      <c r="R121" s="152">
        <v>2.9000000000000001E-2</v>
      </c>
      <c r="S121" s="175">
        <v>843.21</v>
      </c>
    </row>
    <row r="122" spans="1:19" x14ac:dyDescent="0.2">
      <c r="A122" s="258" t="s">
        <v>56</v>
      </c>
      <c r="B122" s="259"/>
      <c r="C122" s="259"/>
      <c r="D122" s="259"/>
      <c r="E122" s="259"/>
      <c r="F122" s="259"/>
      <c r="G122" s="259"/>
      <c r="H122" s="259"/>
      <c r="I122" s="259"/>
      <c r="J122" s="259"/>
      <c r="K122" s="259"/>
      <c r="L122" s="259"/>
      <c r="M122" s="259"/>
      <c r="N122" s="259"/>
      <c r="O122" s="259"/>
      <c r="P122" s="259"/>
      <c r="Q122" s="259"/>
      <c r="R122" s="259"/>
      <c r="S122" s="260"/>
    </row>
    <row r="123" spans="1:19" ht="51" x14ac:dyDescent="0.2">
      <c r="A123" s="159">
        <v>100</v>
      </c>
      <c r="B123" s="144" t="s">
        <v>185</v>
      </c>
      <c r="C123" s="145" t="s">
        <v>58</v>
      </c>
      <c r="D123" s="146" t="s">
        <v>60</v>
      </c>
      <c r="E123" s="147">
        <v>3.28</v>
      </c>
      <c r="F123" s="148">
        <v>13.01</v>
      </c>
      <c r="G123" s="149">
        <v>42.67</v>
      </c>
      <c r="H123" s="150"/>
      <c r="I123" s="151"/>
      <c r="J123" s="151"/>
      <c r="K123" s="151"/>
      <c r="L123" s="151"/>
      <c r="M123" s="151"/>
      <c r="N123" s="151"/>
      <c r="O123" s="151"/>
      <c r="P123" s="151"/>
      <c r="Q123" s="151"/>
      <c r="R123" s="152">
        <v>13.01</v>
      </c>
      <c r="S123" s="175">
        <v>42.67</v>
      </c>
    </row>
    <row r="124" spans="1:19" ht="63.75" x14ac:dyDescent="0.2">
      <c r="A124" s="159">
        <v>101</v>
      </c>
      <c r="B124" s="144" t="s">
        <v>186</v>
      </c>
      <c r="C124" s="145" t="s">
        <v>110</v>
      </c>
      <c r="D124" s="146" t="s">
        <v>60</v>
      </c>
      <c r="E124" s="147">
        <v>8.39</v>
      </c>
      <c r="F124" s="148">
        <v>2.34</v>
      </c>
      <c r="G124" s="149">
        <v>19.63</v>
      </c>
      <c r="H124" s="150"/>
      <c r="I124" s="151"/>
      <c r="J124" s="151"/>
      <c r="K124" s="151"/>
      <c r="L124" s="151"/>
      <c r="M124" s="151"/>
      <c r="N124" s="151"/>
      <c r="O124" s="151"/>
      <c r="P124" s="151"/>
      <c r="Q124" s="151"/>
      <c r="R124" s="152">
        <v>2.34</v>
      </c>
      <c r="S124" s="175">
        <v>19.63</v>
      </c>
    </row>
    <row r="125" spans="1:19" ht="38.25" x14ac:dyDescent="0.2">
      <c r="A125" s="159">
        <v>102</v>
      </c>
      <c r="B125" s="144" t="s">
        <v>187</v>
      </c>
      <c r="C125" s="145" t="s">
        <v>124</v>
      </c>
      <c r="D125" s="146" t="s">
        <v>60</v>
      </c>
      <c r="E125" s="147">
        <v>10.88</v>
      </c>
      <c r="F125" s="148">
        <v>0.76</v>
      </c>
      <c r="G125" s="149">
        <v>8.27</v>
      </c>
      <c r="H125" s="150"/>
      <c r="I125" s="151"/>
      <c r="J125" s="151"/>
      <c r="K125" s="151"/>
      <c r="L125" s="151"/>
      <c r="M125" s="151"/>
      <c r="N125" s="151"/>
      <c r="O125" s="151"/>
      <c r="P125" s="151"/>
      <c r="Q125" s="151"/>
      <c r="R125" s="152">
        <v>0.76</v>
      </c>
      <c r="S125" s="175">
        <v>8.27</v>
      </c>
    </row>
    <row r="126" spans="1:19" ht="38.25" x14ac:dyDescent="0.2">
      <c r="A126" s="159">
        <v>103</v>
      </c>
      <c r="B126" s="144" t="s">
        <v>188</v>
      </c>
      <c r="C126" s="145" t="s">
        <v>68</v>
      </c>
      <c r="D126" s="146" t="s">
        <v>60</v>
      </c>
      <c r="E126" s="147">
        <v>3.86</v>
      </c>
      <c r="F126" s="148">
        <v>16.11</v>
      </c>
      <c r="G126" s="149">
        <v>62.18</v>
      </c>
      <c r="H126" s="150"/>
      <c r="I126" s="151"/>
      <c r="J126" s="151"/>
      <c r="K126" s="151"/>
      <c r="L126" s="151"/>
      <c r="M126" s="151"/>
      <c r="N126" s="151"/>
      <c r="O126" s="151"/>
      <c r="P126" s="151"/>
      <c r="Q126" s="151"/>
      <c r="R126" s="152">
        <v>16.11</v>
      </c>
      <c r="S126" s="175">
        <v>62.18</v>
      </c>
    </row>
    <row r="127" spans="1:19" ht="15" x14ac:dyDescent="0.2">
      <c r="A127" s="261" t="s">
        <v>190</v>
      </c>
      <c r="B127" s="262"/>
      <c r="C127" s="262"/>
      <c r="D127" s="262"/>
      <c r="E127" s="262"/>
      <c r="F127" s="262"/>
      <c r="G127" s="262"/>
      <c r="H127" s="262"/>
      <c r="I127" s="262"/>
      <c r="J127" s="262"/>
      <c r="K127" s="262"/>
      <c r="L127" s="262"/>
      <c r="M127" s="262"/>
      <c r="N127" s="262"/>
      <c r="O127" s="262"/>
      <c r="P127" s="262"/>
      <c r="Q127" s="262"/>
      <c r="R127" s="262"/>
      <c r="S127" s="263"/>
    </row>
    <row r="128" spans="1:19" ht="25.5" x14ac:dyDescent="0.2">
      <c r="A128" s="159">
        <v>104</v>
      </c>
      <c r="B128" s="144" t="s">
        <v>191</v>
      </c>
      <c r="C128" s="145" t="s">
        <v>73</v>
      </c>
      <c r="D128" s="146" t="s">
        <v>75</v>
      </c>
      <c r="E128" s="147">
        <v>426.66</v>
      </c>
      <c r="F128" s="148">
        <v>1</v>
      </c>
      <c r="G128" s="149">
        <v>426.66</v>
      </c>
      <c r="H128" s="150"/>
      <c r="I128" s="151"/>
      <c r="J128" s="151"/>
      <c r="K128" s="151"/>
      <c r="L128" s="151"/>
      <c r="M128" s="151"/>
      <c r="N128" s="152">
        <v>1</v>
      </c>
      <c r="O128" s="152">
        <v>426.66</v>
      </c>
      <c r="P128" s="151"/>
      <c r="Q128" s="151"/>
      <c r="R128" s="151"/>
      <c r="S128" s="174"/>
    </row>
    <row r="129" spans="1:19" ht="51" x14ac:dyDescent="0.2">
      <c r="A129" s="159">
        <v>105</v>
      </c>
      <c r="B129" s="144" t="s">
        <v>192</v>
      </c>
      <c r="C129" s="145" t="s">
        <v>18</v>
      </c>
      <c r="D129" s="146" t="s">
        <v>12</v>
      </c>
      <c r="E129" s="147">
        <v>379.68</v>
      </c>
      <c r="F129" s="148">
        <v>0.23699999999999999</v>
      </c>
      <c r="G129" s="149">
        <v>89.98</v>
      </c>
      <c r="H129" s="150"/>
      <c r="I129" s="151"/>
      <c r="J129" s="151"/>
      <c r="K129" s="151"/>
      <c r="L129" s="151"/>
      <c r="M129" s="151"/>
      <c r="N129" s="152">
        <v>0.1807</v>
      </c>
      <c r="O129" s="152">
        <v>68.61</v>
      </c>
      <c r="P129" s="151"/>
      <c r="Q129" s="151"/>
      <c r="R129" s="152">
        <v>5.6300000000000003E-2</v>
      </c>
      <c r="S129" s="175">
        <v>21.37</v>
      </c>
    </row>
    <row r="130" spans="1:19" ht="25.5" x14ac:dyDescent="0.2">
      <c r="A130" s="159">
        <v>106</v>
      </c>
      <c r="B130" s="144" t="s">
        <v>193</v>
      </c>
      <c r="C130" s="145" t="s">
        <v>21</v>
      </c>
      <c r="D130" s="146" t="s">
        <v>12</v>
      </c>
      <c r="E130" s="147">
        <v>348.46</v>
      </c>
      <c r="F130" s="148">
        <v>0.11559999999999999</v>
      </c>
      <c r="G130" s="149">
        <v>40.29</v>
      </c>
      <c r="H130" s="150"/>
      <c r="I130" s="151"/>
      <c r="J130" s="151"/>
      <c r="K130" s="151"/>
      <c r="L130" s="151"/>
      <c r="M130" s="151"/>
      <c r="N130" s="152">
        <v>9.8599999999999993E-2</v>
      </c>
      <c r="O130" s="152">
        <v>34.36</v>
      </c>
      <c r="P130" s="151"/>
      <c r="Q130" s="151"/>
      <c r="R130" s="152">
        <v>1.7000000000000001E-2</v>
      </c>
      <c r="S130" s="175">
        <v>5.93</v>
      </c>
    </row>
    <row r="131" spans="1:19" ht="25.5" x14ac:dyDescent="0.2">
      <c r="A131" s="159">
        <v>107</v>
      </c>
      <c r="B131" s="144" t="s">
        <v>194</v>
      </c>
      <c r="C131" s="145" t="s">
        <v>24</v>
      </c>
      <c r="D131" s="146" t="s">
        <v>12</v>
      </c>
      <c r="E131" s="147">
        <v>5459.07</v>
      </c>
      <c r="F131" s="148">
        <v>0.11600000000000001</v>
      </c>
      <c r="G131" s="149">
        <v>633.25</v>
      </c>
      <c r="H131" s="150"/>
      <c r="I131" s="151"/>
      <c r="J131" s="151"/>
      <c r="K131" s="151"/>
      <c r="L131" s="151"/>
      <c r="M131" s="151"/>
      <c r="N131" s="152">
        <v>9.8599999999999993E-2</v>
      </c>
      <c r="O131" s="152">
        <v>538.26</v>
      </c>
      <c r="P131" s="151"/>
      <c r="Q131" s="151"/>
      <c r="R131" s="152">
        <v>1.7399999999999999E-2</v>
      </c>
      <c r="S131" s="175">
        <v>94.99</v>
      </c>
    </row>
    <row r="132" spans="1:19" ht="13.5" x14ac:dyDescent="0.2">
      <c r="A132" s="159">
        <v>108</v>
      </c>
      <c r="B132" s="144" t="s">
        <v>195</v>
      </c>
      <c r="C132" s="145" t="s">
        <v>27</v>
      </c>
      <c r="D132" s="146" t="s">
        <v>29</v>
      </c>
      <c r="E132" s="147">
        <v>646.32000000000005</v>
      </c>
      <c r="F132" s="148">
        <v>14.62</v>
      </c>
      <c r="G132" s="149">
        <v>9562.59</v>
      </c>
      <c r="H132" s="150"/>
      <c r="I132" s="151"/>
      <c r="J132" s="151"/>
      <c r="K132" s="151"/>
      <c r="L132" s="151"/>
      <c r="M132" s="151"/>
      <c r="N132" s="152">
        <v>12.4236</v>
      </c>
      <c r="O132" s="152">
        <v>8125.98</v>
      </c>
      <c r="P132" s="151"/>
      <c r="Q132" s="151"/>
      <c r="R132" s="152">
        <v>2.1964000000000001</v>
      </c>
      <c r="S132" s="175">
        <v>1436.61</v>
      </c>
    </row>
    <row r="133" spans="1:19" ht="51" x14ac:dyDescent="0.2">
      <c r="A133" s="159">
        <v>109</v>
      </c>
      <c r="B133" s="144" t="s">
        <v>196</v>
      </c>
      <c r="C133" s="145" t="s">
        <v>134</v>
      </c>
      <c r="D133" s="146" t="s">
        <v>75</v>
      </c>
      <c r="E133" s="147">
        <v>8918.8799999999992</v>
      </c>
      <c r="F133" s="148">
        <v>1</v>
      </c>
      <c r="G133" s="149">
        <v>8918.8799999999992</v>
      </c>
      <c r="H133" s="150"/>
      <c r="I133" s="151"/>
      <c r="J133" s="151"/>
      <c r="K133" s="151"/>
      <c r="L133" s="151"/>
      <c r="M133" s="151"/>
      <c r="N133" s="152">
        <v>1</v>
      </c>
      <c r="O133" s="152">
        <v>8918.8799999999992</v>
      </c>
      <c r="P133" s="151"/>
      <c r="Q133" s="151"/>
      <c r="R133" s="151"/>
      <c r="S133" s="174"/>
    </row>
    <row r="134" spans="1:19" ht="13.5" x14ac:dyDescent="0.2">
      <c r="A134" s="159">
        <v>110</v>
      </c>
      <c r="B134" s="144" t="s">
        <v>197</v>
      </c>
      <c r="C134" s="145" t="s">
        <v>137</v>
      </c>
      <c r="D134" s="146" t="s">
        <v>139</v>
      </c>
      <c r="E134" s="147">
        <v>168421.05</v>
      </c>
      <c r="F134" s="148">
        <v>1</v>
      </c>
      <c r="G134" s="149">
        <v>175555.37</v>
      </c>
      <c r="H134" s="150"/>
      <c r="I134" s="151"/>
      <c r="J134" s="151"/>
      <c r="K134" s="151"/>
      <c r="L134" s="151"/>
      <c r="M134" s="151"/>
      <c r="N134" s="152">
        <v>1</v>
      </c>
      <c r="O134" s="152">
        <v>175555.37</v>
      </c>
      <c r="P134" s="151"/>
      <c r="Q134" s="151"/>
      <c r="R134" s="151"/>
      <c r="S134" s="174"/>
    </row>
    <row r="135" spans="1:19" ht="25.5" x14ac:dyDescent="0.2">
      <c r="A135" s="159">
        <v>111</v>
      </c>
      <c r="B135" s="144" t="s">
        <v>198</v>
      </c>
      <c r="C135" s="145" t="s">
        <v>141</v>
      </c>
      <c r="D135" s="146" t="s">
        <v>139</v>
      </c>
      <c r="E135" s="147">
        <v>363157.89</v>
      </c>
      <c r="F135" s="148">
        <v>1</v>
      </c>
      <c r="G135" s="149">
        <v>378541.26</v>
      </c>
      <c r="H135" s="150"/>
      <c r="I135" s="151"/>
      <c r="J135" s="151"/>
      <c r="K135" s="151"/>
      <c r="L135" s="151"/>
      <c r="M135" s="151"/>
      <c r="N135" s="152">
        <v>1</v>
      </c>
      <c r="O135" s="152">
        <v>378541.26</v>
      </c>
      <c r="P135" s="151"/>
      <c r="Q135" s="151"/>
      <c r="R135" s="151"/>
      <c r="S135" s="174"/>
    </row>
    <row r="136" spans="1:19" ht="51" x14ac:dyDescent="0.2">
      <c r="A136" s="159">
        <v>112</v>
      </c>
      <c r="B136" s="144" t="s">
        <v>199</v>
      </c>
      <c r="C136" s="145" t="s">
        <v>144</v>
      </c>
      <c r="D136" s="146" t="s">
        <v>33</v>
      </c>
      <c r="E136" s="147">
        <v>1184.79</v>
      </c>
      <c r="F136" s="148">
        <v>1</v>
      </c>
      <c r="G136" s="149">
        <v>1184.79</v>
      </c>
      <c r="H136" s="150"/>
      <c r="I136" s="151"/>
      <c r="J136" s="151"/>
      <c r="K136" s="151"/>
      <c r="L136" s="151"/>
      <c r="M136" s="151"/>
      <c r="N136" s="152">
        <v>1</v>
      </c>
      <c r="O136" s="152">
        <v>1184.79</v>
      </c>
      <c r="P136" s="151"/>
      <c r="Q136" s="151"/>
      <c r="R136" s="151"/>
      <c r="S136" s="174"/>
    </row>
    <row r="137" spans="1:19" ht="25.5" x14ac:dyDescent="0.2">
      <c r="A137" s="159">
        <v>113</v>
      </c>
      <c r="B137" s="144" t="s">
        <v>308</v>
      </c>
      <c r="C137" s="145" t="s">
        <v>304</v>
      </c>
      <c r="D137" s="146" t="s">
        <v>33</v>
      </c>
      <c r="E137" s="147">
        <v>266.67</v>
      </c>
      <c r="F137" s="148">
        <v>-2</v>
      </c>
      <c r="G137" s="149">
        <v>-533.34</v>
      </c>
      <c r="H137" s="150"/>
      <c r="I137" s="151"/>
      <c r="J137" s="151"/>
      <c r="K137" s="151"/>
      <c r="L137" s="151"/>
      <c r="M137" s="151"/>
      <c r="N137" s="152">
        <v>-2</v>
      </c>
      <c r="O137" s="152">
        <v>-533.34</v>
      </c>
      <c r="P137" s="151"/>
      <c r="Q137" s="151"/>
      <c r="R137" s="151"/>
      <c r="S137" s="174"/>
    </row>
    <row r="138" spans="1:19" ht="13.5" x14ac:dyDescent="0.2">
      <c r="A138" s="159">
        <v>114</v>
      </c>
      <c r="B138" s="144" t="s">
        <v>200</v>
      </c>
      <c r="C138" s="145" t="s">
        <v>147</v>
      </c>
      <c r="D138" s="146" t="s">
        <v>33</v>
      </c>
      <c r="E138" s="147">
        <v>4429.58</v>
      </c>
      <c r="F138" s="148">
        <v>2</v>
      </c>
      <c r="G138" s="149">
        <v>9234.43</v>
      </c>
      <c r="H138" s="150"/>
      <c r="I138" s="151"/>
      <c r="J138" s="151"/>
      <c r="K138" s="151"/>
      <c r="L138" s="151"/>
      <c r="M138" s="151"/>
      <c r="N138" s="152">
        <v>2</v>
      </c>
      <c r="O138" s="152">
        <v>9234.43</v>
      </c>
      <c r="P138" s="151"/>
      <c r="Q138" s="151"/>
      <c r="R138" s="151"/>
      <c r="S138" s="174"/>
    </row>
    <row r="139" spans="1:19" ht="38.25" x14ac:dyDescent="0.2">
      <c r="A139" s="159">
        <v>115</v>
      </c>
      <c r="B139" s="144" t="s">
        <v>201</v>
      </c>
      <c r="C139" s="145" t="s">
        <v>150</v>
      </c>
      <c r="D139" s="146" t="s">
        <v>33</v>
      </c>
      <c r="E139" s="147">
        <v>15832.63</v>
      </c>
      <c r="F139" s="148">
        <v>1</v>
      </c>
      <c r="G139" s="149">
        <v>16503.3</v>
      </c>
      <c r="H139" s="150"/>
      <c r="I139" s="151"/>
      <c r="J139" s="151"/>
      <c r="K139" s="151"/>
      <c r="L139" s="151"/>
      <c r="M139" s="151"/>
      <c r="N139" s="152">
        <v>1</v>
      </c>
      <c r="O139" s="152">
        <v>16503.3</v>
      </c>
      <c r="P139" s="151"/>
      <c r="Q139" s="151"/>
      <c r="R139" s="151"/>
      <c r="S139" s="174"/>
    </row>
    <row r="140" spans="1:19" ht="13.5" x14ac:dyDescent="0.2">
      <c r="A140" s="159">
        <v>116</v>
      </c>
      <c r="B140" s="144" t="s">
        <v>202</v>
      </c>
      <c r="C140" s="145" t="s">
        <v>153</v>
      </c>
      <c r="D140" s="146" t="s">
        <v>33</v>
      </c>
      <c r="E140" s="147">
        <v>421.93</v>
      </c>
      <c r="F140" s="148">
        <v>1</v>
      </c>
      <c r="G140" s="149">
        <v>439.8</v>
      </c>
      <c r="H140" s="150"/>
      <c r="I140" s="151"/>
      <c r="J140" s="151"/>
      <c r="K140" s="151"/>
      <c r="L140" s="151"/>
      <c r="M140" s="151"/>
      <c r="N140" s="152">
        <v>1</v>
      </c>
      <c r="O140" s="152">
        <v>439.8</v>
      </c>
      <c r="P140" s="151"/>
      <c r="Q140" s="151"/>
      <c r="R140" s="151"/>
      <c r="S140" s="174"/>
    </row>
    <row r="141" spans="1:19" ht="25.5" x14ac:dyDescent="0.2">
      <c r="A141" s="159">
        <v>117</v>
      </c>
      <c r="B141" s="144" t="s">
        <v>203</v>
      </c>
      <c r="C141" s="145" t="s">
        <v>101</v>
      </c>
      <c r="D141" s="146" t="s">
        <v>103</v>
      </c>
      <c r="E141" s="147">
        <v>10773.12</v>
      </c>
      <c r="F141" s="148">
        <v>0.06</v>
      </c>
      <c r="G141" s="149">
        <v>646.39</v>
      </c>
      <c r="H141" s="150"/>
      <c r="I141" s="151"/>
      <c r="J141" s="151"/>
      <c r="K141" s="151"/>
      <c r="L141" s="151"/>
      <c r="M141" s="151"/>
      <c r="N141" s="151"/>
      <c r="O141" s="151"/>
      <c r="P141" s="151"/>
      <c r="Q141" s="151"/>
      <c r="R141" s="152">
        <v>0.06</v>
      </c>
      <c r="S141" s="175">
        <v>646.39</v>
      </c>
    </row>
    <row r="142" spans="1:19" ht="25.5" x14ac:dyDescent="0.2">
      <c r="A142" s="159">
        <v>118</v>
      </c>
      <c r="B142" s="144" t="s">
        <v>309</v>
      </c>
      <c r="C142" s="145" t="s">
        <v>301</v>
      </c>
      <c r="D142" s="146" t="s">
        <v>294</v>
      </c>
      <c r="E142" s="147">
        <v>9727.3700000000008</v>
      </c>
      <c r="F142" s="148">
        <v>-2.9000000000000001E-2</v>
      </c>
      <c r="G142" s="149">
        <v>-282.08999999999997</v>
      </c>
      <c r="H142" s="150"/>
      <c r="I142" s="151"/>
      <c r="J142" s="151"/>
      <c r="K142" s="151"/>
      <c r="L142" s="151"/>
      <c r="M142" s="151"/>
      <c r="N142" s="151"/>
      <c r="O142" s="151"/>
      <c r="P142" s="151"/>
      <c r="Q142" s="151"/>
      <c r="R142" s="152">
        <v>-2.9000000000000001E-2</v>
      </c>
      <c r="S142" s="175">
        <v>-282.08999999999997</v>
      </c>
    </row>
    <row r="143" spans="1:19" ht="13.5" x14ac:dyDescent="0.2">
      <c r="A143" s="159">
        <v>119</v>
      </c>
      <c r="B143" s="144" t="s">
        <v>204</v>
      </c>
      <c r="C143" s="145" t="s">
        <v>105</v>
      </c>
      <c r="D143" s="146" t="s">
        <v>40</v>
      </c>
      <c r="E143" s="147">
        <v>37646.32</v>
      </c>
      <c r="F143" s="148">
        <v>0.36</v>
      </c>
      <c r="G143" s="149">
        <v>14126.77</v>
      </c>
      <c r="H143" s="150"/>
      <c r="I143" s="151"/>
      <c r="J143" s="151"/>
      <c r="K143" s="151"/>
      <c r="L143" s="151"/>
      <c r="M143" s="151"/>
      <c r="N143" s="151"/>
      <c r="O143" s="151"/>
      <c r="P143" s="151"/>
      <c r="Q143" s="151"/>
      <c r="R143" s="152">
        <v>0.36</v>
      </c>
      <c r="S143" s="175">
        <v>14126.77</v>
      </c>
    </row>
    <row r="144" spans="1:19" ht="13.5" x14ac:dyDescent="0.2">
      <c r="A144" s="159">
        <v>120</v>
      </c>
      <c r="B144" s="144" t="s">
        <v>205</v>
      </c>
      <c r="C144" s="145" t="s">
        <v>38</v>
      </c>
      <c r="D144" s="146" t="s">
        <v>40</v>
      </c>
      <c r="E144" s="147">
        <v>27894.74</v>
      </c>
      <c r="F144" s="148">
        <v>2.9000000000000001E-2</v>
      </c>
      <c r="G144" s="149">
        <v>843.21</v>
      </c>
      <c r="H144" s="150"/>
      <c r="I144" s="151"/>
      <c r="J144" s="151"/>
      <c r="K144" s="151"/>
      <c r="L144" s="151"/>
      <c r="M144" s="151"/>
      <c r="N144" s="151"/>
      <c r="O144" s="151"/>
      <c r="P144" s="151"/>
      <c r="Q144" s="151"/>
      <c r="R144" s="152">
        <v>2.9000000000000001E-2</v>
      </c>
      <c r="S144" s="175">
        <v>843.21</v>
      </c>
    </row>
    <row r="145" spans="1:19" ht="25.5" x14ac:dyDescent="0.2">
      <c r="A145" s="159">
        <v>121</v>
      </c>
      <c r="B145" s="144" t="s">
        <v>206</v>
      </c>
      <c r="C145" s="145" t="s">
        <v>158</v>
      </c>
      <c r="D145" s="146" t="s">
        <v>55</v>
      </c>
      <c r="E145" s="147">
        <v>243909.64</v>
      </c>
      <c r="F145" s="148">
        <v>1.3299999999999999E-2</v>
      </c>
      <c r="G145" s="149">
        <v>3244</v>
      </c>
      <c r="H145" s="150"/>
      <c r="I145" s="151"/>
      <c r="J145" s="151"/>
      <c r="K145" s="151"/>
      <c r="L145" s="151"/>
      <c r="M145" s="151"/>
      <c r="N145" s="152">
        <v>1.315E-2</v>
      </c>
      <c r="O145" s="152">
        <v>3207.41</v>
      </c>
      <c r="P145" s="151"/>
      <c r="Q145" s="151"/>
      <c r="R145" s="152">
        <v>1.4999999999999999E-4</v>
      </c>
      <c r="S145" s="175">
        <v>36.590000000000003</v>
      </c>
    </row>
    <row r="146" spans="1:19" x14ac:dyDescent="0.2">
      <c r="A146" s="258" t="s">
        <v>56</v>
      </c>
      <c r="B146" s="259"/>
      <c r="C146" s="259"/>
      <c r="D146" s="259"/>
      <c r="E146" s="259"/>
      <c r="F146" s="259"/>
      <c r="G146" s="259"/>
      <c r="H146" s="259"/>
      <c r="I146" s="259"/>
      <c r="J146" s="259"/>
      <c r="K146" s="259"/>
      <c r="L146" s="259"/>
      <c r="M146" s="259"/>
      <c r="N146" s="259"/>
      <c r="O146" s="259"/>
      <c r="P146" s="259"/>
      <c r="Q146" s="259"/>
      <c r="R146" s="259"/>
      <c r="S146" s="260"/>
    </row>
    <row r="147" spans="1:19" ht="51" x14ac:dyDescent="0.2">
      <c r="A147" s="159">
        <v>122</v>
      </c>
      <c r="B147" s="144" t="s">
        <v>207</v>
      </c>
      <c r="C147" s="145" t="s">
        <v>58</v>
      </c>
      <c r="D147" s="146" t="s">
        <v>60</v>
      </c>
      <c r="E147" s="147">
        <v>3.28</v>
      </c>
      <c r="F147" s="148">
        <v>41.5</v>
      </c>
      <c r="G147" s="149">
        <v>136.12</v>
      </c>
      <c r="H147" s="150"/>
      <c r="I147" s="151"/>
      <c r="J147" s="151"/>
      <c r="K147" s="151"/>
      <c r="L147" s="151"/>
      <c r="M147" s="151"/>
      <c r="N147" s="152">
        <v>31.622499999999999</v>
      </c>
      <c r="O147" s="152">
        <v>103.72</v>
      </c>
      <c r="P147" s="151"/>
      <c r="Q147" s="151"/>
      <c r="R147" s="152">
        <v>9.8774999999999995</v>
      </c>
      <c r="S147" s="175">
        <v>32.4</v>
      </c>
    </row>
    <row r="148" spans="1:19" ht="63.75" x14ac:dyDescent="0.2">
      <c r="A148" s="159">
        <v>123</v>
      </c>
      <c r="B148" s="144" t="s">
        <v>208</v>
      </c>
      <c r="C148" s="145" t="s">
        <v>110</v>
      </c>
      <c r="D148" s="146" t="s">
        <v>60</v>
      </c>
      <c r="E148" s="147">
        <v>8.39</v>
      </c>
      <c r="F148" s="148">
        <v>9.9</v>
      </c>
      <c r="G148" s="149">
        <v>83.06</v>
      </c>
      <c r="H148" s="150"/>
      <c r="I148" s="151"/>
      <c r="J148" s="151"/>
      <c r="K148" s="151"/>
      <c r="L148" s="151"/>
      <c r="M148" s="151"/>
      <c r="N148" s="152">
        <v>8.85</v>
      </c>
      <c r="O148" s="152">
        <v>74.25</v>
      </c>
      <c r="P148" s="151"/>
      <c r="Q148" s="151"/>
      <c r="R148" s="152">
        <v>1.05</v>
      </c>
      <c r="S148" s="175">
        <v>8.81</v>
      </c>
    </row>
    <row r="149" spans="1:19" ht="38.25" x14ac:dyDescent="0.2">
      <c r="A149" s="159">
        <v>124</v>
      </c>
      <c r="B149" s="144" t="s">
        <v>209</v>
      </c>
      <c r="C149" s="145" t="s">
        <v>124</v>
      </c>
      <c r="D149" s="146" t="s">
        <v>60</v>
      </c>
      <c r="E149" s="147">
        <v>10.88</v>
      </c>
      <c r="F149" s="148">
        <v>5</v>
      </c>
      <c r="G149" s="149">
        <v>54.4</v>
      </c>
      <c r="H149" s="150"/>
      <c r="I149" s="151"/>
      <c r="J149" s="151"/>
      <c r="K149" s="151"/>
      <c r="L149" s="151"/>
      <c r="M149" s="151"/>
      <c r="N149" s="152">
        <v>5</v>
      </c>
      <c r="O149" s="152">
        <v>54.4</v>
      </c>
      <c r="P149" s="151"/>
      <c r="Q149" s="151"/>
      <c r="R149" s="151"/>
      <c r="S149" s="174"/>
    </row>
    <row r="150" spans="1:19" ht="38.25" x14ac:dyDescent="0.2">
      <c r="A150" s="159">
        <v>125</v>
      </c>
      <c r="B150" s="144" t="s">
        <v>210</v>
      </c>
      <c r="C150" s="145" t="s">
        <v>68</v>
      </c>
      <c r="D150" s="146" t="s">
        <v>60</v>
      </c>
      <c r="E150" s="147">
        <v>3.86</v>
      </c>
      <c r="F150" s="148">
        <v>56.4</v>
      </c>
      <c r="G150" s="149">
        <v>217.7</v>
      </c>
      <c r="H150" s="150"/>
      <c r="I150" s="151"/>
      <c r="J150" s="151"/>
      <c r="K150" s="151"/>
      <c r="L150" s="151"/>
      <c r="M150" s="151"/>
      <c r="N150" s="152">
        <v>45.67</v>
      </c>
      <c r="O150" s="152">
        <v>176.29</v>
      </c>
      <c r="P150" s="151"/>
      <c r="Q150" s="151"/>
      <c r="R150" s="152">
        <v>10.73</v>
      </c>
      <c r="S150" s="175">
        <v>41.42</v>
      </c>
    </row>
    <row r="151" spans="1:19" ht="15" x14ac:dyDescent="0.2">
      <c r="A151" s="261" t="s">
        <v>212</v>
      </c>
      <c r="B151" s="262"/>
      <c r="C151" s="262"/>
      <c r="D151" s="262"/>
      <c r="E151" s="262"/>
      <c r="F151" s="262"/>
      <c r="G151" s="262"/>
      <c r="H151" s="262"/>
      <c r="I151" s="262"/>
      <c r="J151" s="262"/>
      <c r="K151" s="262"/>
      <c r="L151" s="262"/>
      <c r="M151" s="262"/>
      <c r="N151" s="262"/>
      <c r="O151" s="262"/>
      <c r="P151" s="262"/>
      <c r="Q151" s="262"/>
      <c r="R151" s="262"/>
      <c r="S151" s="263"/>
    </row>
    <row r="152" spans="1:19" ht="25.5" x14ac:dyDescent="0.2">
      <c r="A152" s="159">
        <v>126</v>
      </c>
      <c r="B152" s="144" t="s">
        <v>213</v>
      </c>
      <c r="C152" s="145" t="s">
        <v>73</v>
      </c>
      <c r="D152" s="146" t="s">
        <v>75</v>
      </c>
      <c r="E152" s="147">
        <v>426.66</v>
      </c>
      <c r="F152" s="148">
        <v>1</v>
      </c>
      <c r="G152" s="149">
        <v>426.66</v>
      </c>
      <c r="H152" s="150"/>
      <c r="I152" s="151"/>
      <c r="J152" s="151"/>
      <c r="K152" s="151"/>
      <c r="L152" s="151"/>
      <c r="M152" s="151"/>
      <c r="N152" s="152">
        <v>1</v>
      </c>
      <c r="O152" s="152">
        <v>426.66</v>
      </c>
      <c r="P152" s="151"/>
      <c r="Q152" s="151"/>
      <c r="R152" s="151"/>
      <c r="S152" s="174"/>
    </row>
    <row r="153" spans="1:19" ht="51" x14ac:dyDescent="0.2">
      <c r="A153" s="159">
        <v>127</v>
      </c>
      <c r="B153" s="144" t="s">
        <v>214</v>
      </c>
      <c r="C153" s="145" t="s">
        <v>18</v>
      </c>
      <c r="D153" s="146" t="s">
        <v>12</v>
      </c>
      <c r="E153" s="147">
        <v>379.68</v>
      </c>
      <c r="F153" s="148">
        <v>0.23599999999999999</v>
      </c>
      <c r="G153" s="149">
        <v>89.6</v>
      </c>
      <c r="H153" s="150"/>
      <c r="I153" s="151"/>
      <c r="J153" s="151"/>
      <c r="K153" s="151"/>
      <c r="L153" s="151"/>
      <c r="M153" s="151"/>
      <c r="N153" s="152">
        <v>0.18329999999999999</v>
      </c>
      <c r="O153" s="152">
        <v>69.599999999999994</v>
      </c>
      <c r="P153" s="151"/>
      <c r="Q153" s="151"/>
      <c r="R153" s="152">
        <v>5.2699999999999997E-2</v>
      </c>
      <c r="S153" s="175">
        <v>20.010000000000002</v>
      </c>
    </row>
    <row r="154" spans="1:19" ht="25.5" x14ac:dyDescent="0.2">
      <c r="A154" s="159">
        <v>128</v>
      </c>
      <c r="B154" s="144" t="s">
        <v>215</v>
      </c>
      <c r="C154" s="145" t="s">
        <v>21</v>
      </c>
      <c r="D154" s="146" t="s">
        <v>12</v>
      </c>
      <c r="E154" s="147">
        <v>348.46</v>
      </c>
      <c r="F154" s="148">
        <v>0.1152</v>
      </c>
      <c r="G154" s="149">
        <v>40.14</v>
      </c>
      <c r="H154" s="150"/>
      <c r="I154" s="151"/>
      <c r="J154" s="151"/>
      <c r="K154" s="151"/>
      <c r="L154" s="151"/>
      <c r="M154" s="151"/>
      <c r="N154" s="152">
        <v>9.4399999999999998E-2</v>
      </c>
      <c r="O154" s="152">
        <v>32.9</v>
      </c>
      <c r="P154" s="151"/>
      <c r="Q154" s="151"/>
      <c r="R154" s="152">
        <v>2.0799999999999999E-2</v>
      </c>
      <c r="S154" s="175">
        <v>7.24</v>
      </c>
    </row>
    <row r="155" spans="1:19" ht="25.5" x14ac:dyDescent="0.2">
      <c r="A155" s="159">
        <v>129</v>
      </c>
      <c r="B155" s="144" t="s">
        <v>216</v>
      </c>
      <c r="C155" s="145" t="s">
        <v>24</v>
      </c>
      <c r="D155" s="146" t="s">
        <v>12</v>
      </c>
      <c r="E155" s="147">
        <v>5459.07</v>
      </c>
      <c r="F155" s="148">
        <v>0.115</v>
      </c>
      <c r="G155" s="149">
        <v>627.79</v>
      </c>
      <c r="H155" s="150"/>
      <c r="I155" s="151"/>
      <c r="J155" s="151"/>
      <c r="K155" s="151"/>
      <c r="L155" s="151"/>
      <c r="M155" s="151"/>
      <c r="N155" s="152">
        <v>9.4399999999999998E-2</v>
      </c>
      <c r="O155" s="152">
        <v>515.33000000000004</v>
      </c>
      <c r="P155" s="151"/>
      <c r="Q155" s="151"/>
      <c r="R155" s="152">
        <v>2.06E-2</v>
      </c>
      <c r="S155" s="175">
        <v>112.46</v>
      </c>
    </row>
    <row r="156" spans="1:19" ht="13.5" x14ac:dyDescent="0.2">
      <c r="A156" s="159">
        <v>130</v>
      </c>
      <c r="B156" s="144" t="s">
        <v>217</v>
      </c>
      <c r="C156" s="145" t="s">
        <v>27</v>
      </c>
      <c r="D156" s="146" t="s">
        <v>29</v>
      </c>
      <c r="E156" s="147">
        <v>646.32000000000005</v>
      </c>
      <c r="F156" s="148">
        <v>14.49</v>
      </c>
      <c r="G156" s="149">
        <v>9477.56</v>
      </c>
      <c r="H156" s="150"/>
      <c r="I156" s="151"/>
      <c r="J156" s="151"/>
      <c r="K156" s="151"/>
      <c r="L156" s="151"/>
      <c r="M156" s="151"/>
      <c r="N156" s="152">
        <v>11.894399999999999</v>
      </c>
      <c r="O156" s="152">
        <v>7779.84</v>
      </c>
      <c r="P156" s="151"/>
      <c r="Q156" s="151"/>
      <c r="R156" s="152">
        <v>2.5956000000000001</v>
      </c>
      <c r="S156" s="175">
        <v>1697.72</v>
      </c>
    </row>
    <row r="157" spans="1:19" ht="51" x14ac:dyDescent="0.2">
      <c r="A157" s="159">
        <v>131</v>
      </c>
      <c r="B157" s="144" t="s">
        <v>218</v>
      </c>
      <c r="C157" s="145" t="s">
        <v>134</v>
      </c>
      <c r="D157" s="146" t="s">
        <v>75</v>
      </c>
      <c r="E157" s="147">
        <v>8918.8799999999992</v>
      </c>
      <c r="F157" s="148">
        <v>1</v>
      </c>
      <c r="G157" s="149">
        <v>8918.8799999999992</v>
      </c>
      <c r="H157" s="150"/>
      <c r="I157" s="151"/>
      <c r="J157" s="151"/>
      <c r="K157" s="151"/>
      <c r="L157" s="151"/>
      <c r="M157" s="151"/>
      <c r="N157" s="152">
        <v>1</v>
      </c>
      <c r="O157" s="152">
        <v>8918.8799999999992</v>
      </c>
      <c r="P157" s="151"/>
      <c r="Q157" s="151"/>
      <c r="R157" s="151"/>
      <c r="S157" s="174"/>
    </row>
    <row r="158" spans="1:19" ht="13.5" x14ac:dyDescent="0.2">
      <c r="A158" s="159">
        <v>132</v>
      </c>
      <c r="B158" s="144" t="s">
        <v>219</v>
      </c>
      <c r="C158" s="145" t="s">
        <v>137</v>
      </c>
      <c r="D158" s="146" t="s">
        <v>139</v>
      </c>
      <c r="E158" s="147">
        <v>168421.05</v>
      </c>
      <c r="F158" s="148">
        <v>1</v>
      </c>
      <c r="G158" s="149">
        <v>175555.37</v>
      </c>
      <c r="H158" s="150"/>
      <c r="I158" s="151"/>
      <c r="J158" s="151"/>
      <c r="K158" s="151"/>
      <c r="L158" s="151"/>
      <c r="M158" s="151"/>
      <c r="N158" s="152">
        <v>1</v>
      </c>
      <c r="O158" s="152">
        <v>175555.37</v>
      </c>
      <c r="P158" s="151"/>
      <c r="Q158" s="151"/>
      <c r="R158" s="151"/>
      <c r="S158" s="174"/>
    </row>
    <row r="159" spans="1:19" ht="25.5" x14ac:dyDescent="0.2">
      <c r="A159" s="159">
        <v>133</v>
      </c>
      <c r="B159" s="144" t="s">
        <v>220</v>
      </c>
      <c r="C159" s="145" t="s">
        <v>221</v>
      </c>
      <c r="D159" s="146" t="s">
        <v>139</v>
      </c>
      <c r="E159" s="147">
        <v>363157.89</v>
      </c>
      <c r="F159" s="148">
        <v>1</v>
      </c>
      <c r="G159" s="149">
        <v>378541.26</v>
      </c>
      <c r="H159" s="150"/>
      <c r="I159" s="151"/>
      <c r="J159" s="151"/>
      <c r="K159" s="151"/>
      <c r="L159" s="151"/>
      <c r="M159" s="151"/>
      <c r="N159" s="152">
        <v>1</v>
      </c>
      <c r="O159" s="152">
        <v>378541.26</v>
      </c>
      <c r="P159" s="151"/>
      <c r="Q159" s="151"/>
      <c r="R159" s="151"/>
      <c r="S159" s="174"/>
    </row>
    <row r="160" spans="1:19" ht="51" x14ac:dyDescent="0.2">
      <c r="A160" s="159">
        <v>134</v>
      </c>
      <c r="B160" s="144" t="s">
        <v>222</v>
      </c>
      <c r="C160" s="145" t="s">
        <v>144</v>
      </c>
      <c r="D160" s="146" t="s">
        <v>33</v>
      </c>
      <c r="E160" s="147">
        <v>1184.79</v>
      </c>
      <c r="F160" s="148">
        <v>1</v>
      </c>
      <c r="G160" s="149">
        <v>1184.79</v>
      </c>
      <c r="H160" s="150"/>
      <c r="I160" s="151"/>
      <c r="J160" s="151"/>
      <c r="K160" s="151"/>
      <c r="L160" s="151"/>
      <c r="M160" s="151"/>
      <c r="N160" s="152">
        <v>1</v>
      </c>
      <c r="O160" s="152">
        <v>1184.79</v>
      </c>
      <c r="P160" s="151"/>
      <c r="Q160" s="151"/>
      <c r="R160" s="151"/>
      <c r="S160" s="174"/>
    </row>
    <row r="161" spans="1:19" ht="25.5" x14ac:dyDescent="0.2">
      <c r="A161" s="159">
        <v>135</v>
      </c>
      <c r="B161" s="144" t="s">
        <v>310</v>
      </c>
      <c r="C161" s="145" t="s">
        <v>304</v>
      </c>
      <c r="D161" s="146" t="s">
        <v>33</v>
      </c>
      <c r="E161" s="147">
        <v>266.67</v>
      </c>
      <c r="F161" s="148">
        <v>-2</v>
      </c>
      <c r="G161" s="149">
        <v>-533.34</v>
      </c>
      <c r="H161" s="150"/>
      <c r="I161" s="151"/>
      <c r="J161" s="151"/>
      <c r="K161" s="151"/>
      <c r="L161" s="151"/>
      <c r="M161" s="151"/>
      <c r="N161" s="152">
        <v>-2</v>
      </c>
      <c r="O161" s="152">
        <v>-533.34</v>
      </c>
      <c r="P161" s="151"/>
      <c r="Q161" s="151"/>
      <c r="R161" s="151"/>
      <c r="S161" s="174"/>
    </row>
    <row r="162" spans="1:19" ht="13.5" x14ac:dyDescent="0.2">
      <c r="A162" s="159">
        <v>136</v>
      </c>
      <c r="B162" s="144" t="s">
        <v>223</v>
      </c>
      <c r="C162" s="145" t="s">
        <v>147</v>
      </c>
      <c r="D162" s="146" t="s">
        <v>33</v>
      </c>
      <c r="E162" s="147">
        <v>4429.58</v>
      </c>
      <c r="F162" s="148">
        <v>2</v>
      </c>
      <c r="G162" s="149">
        <v>9234.43</v>
      </c>
      <c r="H162" s="150"/>
      <c r="I162" s="151"/>
      <c r="J162" s="151"/>
      <c r="K162" s="151"/>
      <c r="L162" s="151"/>
      <c r="M162" s="151"/>
      <c r="N162" s="152">
        <v>2</v>
      </c>
      <c r="O162" s="152">
        <v>9234.43</v>
      </c>
      <c r="P162" s="151"/>
      <c r="Q162" s="151"/>
      <c r="R162" s="151"/>
      <c r="S162" s="174"/>
    </row>
    <row r="163" spans="1:19" ht="38.25" x14ac:dyDescent="0.2">
      <c r="A163" s="159">
        <v>137</v>
      </c>
      <c r="B163" s="144" t="s">
        <v>224</v>
      </c>
      <c r="C163" s="145" t="s">
        <v>150</v>
      </c>
      <c r="D163" s="146" t="s">
        <v>33</v>
      </c>
      <c r="E163" s="147">
        <v>15832.63</v>
      </c>
      <c r="F163" s="148">
        <v>1</v>
      </c>
      <c r="G163" s="149">
        <v>16503.3</v>
      </c>
      <c r="H163" s="150"/>
      <c r="I163" s="151"/>
      <c r="J163" s="151"/>
      <c r="K163" s="151"/>
      <c r="L163" s="151"/>
      <c r="M163" s="151"/>
      <c r="N163" s="152">
        <v>1</v>
      </c>
      <c r="O163" s="152">
        <v>16503.3</v>
      </c>
      <c r="P163" s="151"/>
      <c r="Q163" s="151"/>
      <c r="R163" s="151"/>
      <c r="S163" s="174"/>
    </row>
    <row r="164" spans="1:19" ht="13.5" x14ac:dyDescent="0.2">
      <c r="A164" s="159">
        <v>138</v>
      </c>
      <c r="B164" s="144" t="s">
        <v>225</v>
      </c>
      <c r="C164" s="145" t="s">
        <v>153</v>
      </c>
      <c r="D164" s="146" t="s">
        <v>33</v>
      </c>
      <c r="E164" s="147">
        <v>421.93</v>
      </c>
      <c r="F164" s="148">
        <v>1</v>
      </c>
      <c r="G164" s="149">
        <v>439.8</v>
      </c>
      <c r="H164" s="150"/>
      <c r="I164" s="151"/>
      <c r="J164" s="151"/>
      <c r="K164" s="151"/>
      <c r="L164" s="151"/>
      <c r="M164" s="151"/>
      <c r="N164" s="152">
        <v>1</v>
      </c>
      <c r="O164" s="152">
        <v>439.8</v>
      </c>
      <c r="P164" s="151"/>
      <c r="Q164" s="151"/>
      <c r="R164" s="151"/>
      <c r="S164" s="174"/>
    </row>
    <row r="165" spans="1:19" ht="25.5" x14ac:dyDescent="0.2">
      <c r="A165" s="159">
        <v>139</v>
      </c>
      <c r="B165" s="144" t="s">
        <v>226</v>
      </c>
      <c r="C165" s="145" t="s">
        <v>101</v>
      </c>
      <c r="D165" s="146" t="s">
        <v>103</v>
      </c>
      <c r="E165" s="147">
        <v>10738.91</v>
      </c>
      <c r="F165" s="148">
        <v>0.06</v>
      </c>
      <c r="G165" s="149">
        <v>644.33000000000004</v>
      </c>
      <c r="H165" s="150"/>
      <c r="I165" s="151"/>
      <c r="J165" s="151"/>
      <c r="K165" s="151"/>
      <c r="L165" s="151"/>
      <c r="M165" s="151"/>
      <c r="N165" s="151"/>
      <c r="O165" s="151"/>
      <c r="P165" s="151"/>
      <c r="Q165" s="151"/>
      <c r="R165" s="152">
        <v>0.06</v>
      </c>
      <c r="S165" s="175">
        <v>644.33000000000004</v>
      </c>
    </row>
    <row r="166" spans="1:19" ht="25.5" x14ac:dyDescent="0.2">
      <c r="A166" s="159">
        <v>140</v>
      </c>
      <c r="B166" s="144" t="s">
        <v>311</v>
      </c>
      <c r="C166" s="145" t="s">
        <v>301</v>
      </c>
      <c r="D166" s="146" t="s">
        <v>294</v>
      </c>
      <c r="E166" s="147">
        <v>9727.3700000000008</v>
      </c>
      <c r="F166" s="148">
        <v>-2.9000000000000001E-2</v>
      </c>
      <c r="G166" s="149">
        <v>-282.08999999999997</v>
      </c>
      <c r="H166" s="150"/>
      <c r="I166" s="151"/>
      <c r="J166" s="151"/>
      <c r="K166" s="151"/>
      <c r="L166" s="151"/>
      <c r="M166" s="151"/>
      <c r="N166" s="151"/>
      <c r="O166" s="151"/>
      <c r="P166" s="151"/>
      <c r="Q166" s="151"/>
      <c r="R166" s="152">
        <v>-2.9000000000000001E-2</v>
      </c>
      <c r="S166" s="175">
        <v>-282.08999999999997</v>
      </c>
    </row>
    <row r="167" spans="1:19" ht="13.5" x14ac:dyDescent="0.2">
      <c r="A167" s="159">
        <v>141</v>
      </c>
      <c r="B167" s="144" t="s">
        <v>227</v>
      </c>
      <c r="C167" s="145" t="s">
        <v>105</v>
      </c>
      <c r="D167" s="146" t="s">
        <v>40</v>
      </c>
      <c r="E167" s="147">
        <v>37646.32</v>
      </c>
      <c r="F167" s="148">
        <v>0.36</v>
      </c>
      <c r="G167" s="149">
        <v>14126.77</v>
      </c>
      <c r="H167" s="150"/>
      <c r="I167" s="151"/>
      <c r="J167" s="151"/>
      <c r="K167" s="151"/>
      <c r="L167" s="151"/>
      <c r="M167" s="151"/>
      <c r="N167" s="151"/>
      <c r="O167" s="151"/>
      <c r="P167" s="151"/>
      <c r="Q167" s="151"/>
      <c r="R167" s="152">
        <v>0.36</v>
      </c>
      <c r="S167" s="175">
        <v>14126.77</v>
      </c>
    </row>
    <row r="168" spans="1:19" ht="13.5" x14ac:dyDescent="0.2">
      <c r="A168" s="159">
        <v>142</v>
      </c>
      <c r="B168" s="144" t="s">
        <v>228</v>
      </c>
      <c r="C168" s="145" t="s">
        <v>38</v>
      </c>
      <c r="D168" s="146" t="s">
        <v>40</v>
      </c>
      <c r="E168" s="147">
        <v>27894.74</v>
      </c>
      <c r="F168" s="148">
        <v>2.9000000000000001E-2</v>
      </c>
      <c r="G168" s="149">
        <v>843.21</v>
      </c>
      <c r="H168" s="150"/>
      <c r="I168" s="151"/>
      <c r="J168" s="151"/>
      <c r="K168" s="151"/>
      <c r="L168" s="151"/>
      <c r="M168" s="151"/>
      <c r="N168" s="151"/>
      <c r="O168" s="151"/>
      <c r="P168" s="151"/>
      <c r="Q168" s="151"/>
      <c r="R168" s="152">
        <v>2.9000000000000001E-2</v>
      </c>
      <c r="S168" s="175">
        <v>843.21</v>
      </c>
    </row>
    <row r="169" spans="1:19" ht="25.5" x14ac:dyDescent="0.2">
      <c r="A169" s="159">
        <v>143</v>
      </c>
      <c r="B169" s="144" t="s">
        <v>229</v>
      </c>
      <c r="C169" s="145" t="s">
        <v>158</v>
      </c>
      <c r="D169" s="146" t="s">
        <v>55</v>
      </c>
      <c r="E169" s="147">
        <v>243909.64</v>
      </c>
      <c r="F169" s="148">
        <v>1.3299999999999999E-2</v>
      </c>
      <c r="G169" s="149">
        <v>3244</v>
      </c>
      <c r="H169" s="150"/>
      <c r="I169" s="151"/>
      <c r="J169" s="151"/>
      <c r="K169" s="151"/>
      <c r="L169" s="151"/>
      <c r="M169" s="151"/>
      <c r="N169" s="152">
        <v>1.223E-2</v>
      </c>
      <c r="O169" s="152">
        <v>2983.01</v>
      </c>
      <c r="P169" s="151"/>
      <c r="Q169" s="151"/>
      <c r="R169" s="152">
        <v>1.07E-3</v>
      </c>
      <c r="S169" s="175">
        <v>260.99</v>
      </c>
    </row>
    <row r="170" spans="1:19" x14ac:dyDescent="0.2">
      <c r="A170" s="258" t="s">
        <v>56</v>
      </c>
      <c r="B170" s="259"/>
      <c r="C170" s="259"/>
      <c r="D170" s="259"/>
      <c r="E170" s="259"/>
      <c r="F170" s="259"/>
      <c r="G170" s="259"/>
      <c r="H170" s="259"/>
      <c r="I170" s="259"/>
      <c r="J170" s="259"/>
      <c r="K170" s="259"/>
      <c r="L170" s="259"/>
      <c r="M170" s="259"/>
      <c r="N170" s="259"/>
      <c r="O170" s="259"/>
      <c r="P170" s="259"/>
      <c r="Q170" s="259"/>
      <c r="R170" s="259"/>
      <c r="S170" s="260"/>
    </row>
    <row r="171" spans="1:19" ht="51" x14ac:dyDescent="0.2">
      <c r="A171" s="159">
        <v>144</v>
      </c>
      <c r="B171" s="144" t="s">
        <v>230</v>
      </c>
      <c r="C171" s="145" t="s">
        <v>58</v>
      </c>
      <c r="D171" s="146" t="s">
        <v>60</v>
      </c>
      <c r="E171" s="147">
        <v>3.28</v>
      </c>
      <c r="F171" s="148">
        <v>41.3</v>
      </c>
      <c r="G171" s="149">
        <v>135.46</v>
      </c>
      <c r="H171" s="150"/>
      <c r="I171" s="151"/>
      <c r="J171" s="151"/>
      <c r="K171" s="151"/>
      <c r="L171" s="151"/>
      <c r="M171" s="151"/>
      <c r="N171" s="152">
        <v>32.077500000000001</v>
      </c>
      <c r="O171" s="152">
        <v>105.21</v>
      </c>
      <c r="P171" s="151"/>
      <c r="Q171" s="151"/>
      <c r="R171" s="152">
        <v>9.2225000000000001</v>
      </c>
      <c r="S171" s="175">
        <v>30.25</v>
      </c>
    </row>
    <row r="172" spans="1:19" ht="63.75" x14ac:dyDescent="0.2">
      <c r="A172" s="159">
        <v>145</v>
      </c>
      <c r="B172" s="144" t="s">
        <v>231</v>
      </c>
      <c r="C172" s="145" t="s">
        <v>110</v>
      </c>
      <c r="D172" s="146" t="s">
        <v>60</v>
      </c>
      <c r="E172" s="147">
        <v>8.39</v>
      </c>
      <c r="F172" s="148">
        <v>12.1</v>
      </c>
      <c r="G172" s="149">
        <v>101.52</v>
      </c>
      <c r="H172" s="150"/>
      <c r="I172" s="151"/>
      <c r="J172" s="151"/>
      <c r="K172" s="151"/>
      <c r="L172" s="151"/>
      <c r="M172" s="151"/>
      <c r="N172" s="152">
        <v>8.85</v>
      </c>
      <c r="O172" s="152">
        <v>74.25</v>
      </c>
      <c r="P172" s="151"/>
      <c r="Q172" s="151"/>
      <c r="R172" s="152">
        <v>3.25</v>
      </c>
      <c r="S172" s="175">
        <v>27.27</v>
      </c>
    </row>
    <row r="173" spans="1:19" ht="38.25" x14ac:dyDescent="0.2">
      <c r="A173" s="159">
        <v>146</v>
      </c>
      <c r="B173" s="144" t="s">
        <v>232</v>
      </c>
      <c r="C173" s="145" t="s">
        <v>124</v>
      </c>
      <c r="D173" s="146" t="s">
        <v>60</v>
      </c>
      <c r="E173" s="147">
        <v>10.88</v>
      </c>
      <c r="F173" s="148">
        <v>5</v>
      </c>
      <c r="G173" s="149">
        <v>54.4</v>
      </c>
      <c r="H173" s="150"/>
      <c r="I173" s="151"/>
      <c r="J173" s="151"/>
      <c r="K173" s="151"/>
      <c r="L173" s="151"/>
      <c r="M173" s="151"/>
      <c r="N173" s="152">
        <v>4.16</v>
      </c>
      <c r="O173" s="152">
        <v>45.26</v>
      </c>
      <c r="P173" s="151"/>
      <c r="Q173" s="151"/>
      <c r="R173" s="152">
        <v>0.84</v>
      </c>
      <c r="S173" s="175">
        <v>9.14</v>
      </c>
    </row>
    <row r="174" spans="1:19" ht="38.25" x14ac:dyDescent="0.2">
      <c r="A174" s="159">
        <v>147</v>
      </c>
      <c r="B174" s="144" t="s">
        <v>233</v>
      </c>
      <c r="C174" s="145" t="s">
        <v>68</v>
      </c>
      <c r="D174" s="146" t="s">
        <v>60</v>
      </c>
      <c r="E174" s="147">
        <v>3.86</v>
      </c>
      <c r="F174" s="148">
        <v>58.4</v>
      </c>
      <c r="G174" s="149">
        <v>225.42</v>
      </c>
      <c r="H174" s="150"/>
      <c r="I174" s="151"/>
      <c r="J174" s="151"/>
      <c r="K174" s="151"/>
      <c r="L174" s="151"/>
      <c r="M174" s="151"/>
      <c r="N174" s="152">
        <v>45.09</v>
      </c>
      <c r="O174" s="152">
        <v>174.05</v>
      </c>
      <c r="P174" s="151"/>
      <c r="Q174" s="151"/>
      <c r="R174" s="152">
        <v>13.31</v>
      </c>
      <c r="S174" s="175">
        <v>51.38</v>
      </c>
    </row>
    <row r="175" spans="1:19" ht="15" x14ac:dyDescent="0.2">
      <c r="A175" s="261" t="s">
        <v>235</v>
      </c>
      <c r="B175" s="262"/>
      <c r="C175" s="262"/>
      <c r="D175" s="262"/>
      <c r="E175" s="262"/>
      <c r="F175" s="262"/>
      <c r="G175" s="262"/>
      <c r="H175" s="262"/>
      <c r="I175" s="262"/>
      <c r="J175" s="262"/>
      <c r="K175" s="262"/>
      <c r="L175" s="262"/>
      <c r="M175" s="262"/>
      <c r="N175" s="262"/>
      <c r="O175" s="262"/>
      <c r="P175" s="262"/>
      <c r="Q175" s="262"/>
      <c r="R175" s="262"/>
      <c r="S175" s="263"/>
    </row>
    <row r="176" spans="1:19" ht="25.5" x14ac:dyDescent="0.2">
      <c r="A176" s="159">
        <v>148</v>
      </c>
      <c r="B176" s="144" t="s">
        <v>236</v>
      </c>
      <c r="C176" s="145" t="s">
        <v>73</v>
      </c>
      <c r="D176" s="146" t="s">
        <v>75</v>
      </c>
      <c r="E176" s="147">
        <v>426.66</v>
      </c>
      <c r="F176" s="148">
        <v>1</v>
      </c>
      <c r="G176" s="149">
        <v>426.66</v>
      </c>
      <c r="H176" s="150"/>
      <c r="I176" s="151"/>
      <c r="J176" s="152">
        <v>1</v>
      </c>
      <c r="K176" s="152">
        <v>426.66</v>
      </c>
      <c r="L176" s="151"/>
      <c r="M176" s="151"/>
      <c r="N176" s="151"/>
      <c r="O176" s="151"/>
      <c r="P176" s="151"/>
      <c r="Q176" s="151"/>
      <c r="R176" s="151"/>
      <c r="S176" s="174"/>
    </row>
    <row r="177" spans="1:19" ht="51" x14ac:dyDescent="0.2">
      <c r="A177" s="159">
        <v>149</v>
      </c>
      <c r="B177" s="144" t="s">
        <v>237</v>
      </c>
      <c r="C177" s="145" t="s">
        <v>18</v>
      </c>
      <c r="D177" s="146" t="s">
        <v>12</v>
      </c>
      <c r="E177" s="147">
        <v>379.68</v>
      </c>
      <c r="F177" s="148">
        <v>0.28399999999999997</v>
      </c>
      <c r="G177" s="149">
        <v>107.83</v>
      </c>
      <c r="H177" s="150"/>
      <c r="I177" s="151"/>
      <c r="J177" s="152">
        <v>0.2051</v>
      </c>
      <c r="K177" s="152">
        <v>77.88</v>
      </c>
      <c r="L177" s="151"/>
      <c r="M177" s="151"/>
      <c r="N177" s="151"/>
      <c r="O177" s="151"/>
      <c r="P177" s="151"/>
      <c r="Q177" s="151"/>
      <c r="R177" s="152">
        <v>7.8899999999999998E-2</v>
      </c>
      <c r="S177" s="175">
        <v>29.96</v>
      </c>
    </row>
    <row r="178" spans="1:19" ht="25.5" x14ac:dyDescent="0.2">
      <c r="A178" s="159">
        <v>150</v>
      </c>
      <c r="B178" s="144" t="s">
        <v>238</v>
      </c>
      <c r="C178" s="145" t="s">
        <v>21</v>
      </c>
      <c r="D178" s="146" t="s">
        <v>12</v>
      </c>
      <c r="E178" s="147">
        <v>348.46</v>
      </c>
      <c r="F178" s="148">
        <v>0.1336</v>
      </c>
      <c r="G178" s="149">
        <v>46.56</v>
      </c>
      <c r="H178" s="150"/>
      <c r="I178" s="151"/>
      <c r="J178" s="152">
        <v>9.5500000000000002E-2</v>
      </c>
      <c r="K178" s="152">
        <v>33.28</v>
      </c>
      <c r="L178" s="151"/>
      <c r="M178" s="151"/>
      <c r="N178" s="151"/>
      <c r="O178" s="151"/>
      <c r="P178" s="151"/>
      <c r="Q178" s="151"/>
      <c r="R178" s="152">
        <v>3.8100000000000002E-2</v>
      </c>
      <c r="S178" s="175">
        <v>13.27</v>
      </c>
    </row>
    <row r="179" spans="1:19" ht="25.5" x14ac:dyDescent="0.2">
      <c r="A179" s="159">
        <v>151</v>
      </c>
      <c r="B179" s="144" t="s">
        <v>239</v>
      </c>
      <c r="C179" s="145" t="s">
        <v>24</v>
      </c>
      <c r="D179" s="146" t="s">
        <v>12</v>
      </c>
      <c r="E179" s="147">
        <v>5459.07</v>
      </c>
      <c r="F179" s="148">
        <v>0.13400000000000001</v>
      </c>
      <c r="G179" s="149">
        <v>731.51</v>
      </c>
      <c r="H179" s="150"/>
      <c r="I179" s="151"/>
      <c r="J179" s="152">
        <v>9.5500000000000002E-2</v>
      </c>
      <c r="K179" s="152">
        <v>521.34</v>
      </c>
      <c r="L179" s="151"/>
      <c r="M179" s="151"/>
      <c r="N179" s="151"/>
      <c r="O179" s="151"/>
      <c r="P179" s="151"/>
      <c r="Q179" s="151"/>
      <c r="R179" s="152">
        <v>3.85E-2</v>
      </c>
      <c r="S179" s="175">
        <v>210.18</v>
      </c>
    </row>
    <row r="180" spans="1:19" ht="13.5" x14ac:dyDescent="0.2">
      <c r="A180" s="159">
        <v>152</v>
      </c>
      <c r="B180" s="144" t="s">
        <v>240</v>
      </c>
      <c r="C180" s="145" t="s">
        <v>27</v>
      </c>
      <c r="D180" s="146" t="s">
        <v>29</v>
      </c>
      <c r="E180" s="147">
        <v>646.32000000000005</v>
      </c>
      <c r="F180" s="148">
        <v>14.49</v>
      </c>
      <c r="G180" s="149">
        <v>9477.56</v>
      </c>
      <c r="H180" s="150"/>
      <c r="I180" s="151"/>
      <c r="J180" s="152">
        <v>12.032999999999999</v>
      </c>
      <c r="K180" s="152">
        <v>7870.49</v>
      </c>
      <c r="L180" s="151"/>
      <c r="M180" s="151"/>
      <c r="N180" s="151"/>
      <c r="O180" s="151"/>
      <c r="P180" s="151"/>
      <c r="Q180" s="151"/>
      <c r="R180" s="152">
        <v>2.4569999999999999</v>
      </c>
      <c r="S180" s="175">
        <v>1607.06</v>
      </c>
    </row>
    <row r="181" spans="1:19" ht="51" x14ac:dyDescent="0.2">
      <c r="A181" s="159">
        <v>153</v>
      </c>
      <c r="B181" s="144" t="s">
        <v>241</v>
      </c>
      <c r="C181" s="145" t="s">
        <v>134</v>
      </c>
      <c r="D181" s="146" t="s">
        <v>75</v>
      </c>
      <c r="E181" s="147">
        <v>8918.8799999999992</v>
      </c>
      <c r="F181" s="148">
        <v>1</v>
      </c>
      <c r="G181" s="149">
        <v>8918.8799999999992</v>
      </c>
      <c r="H181" s="150"/>
      <c r="I181" s="151"/>
      <c r="J181" s="152">
        <v>1</v>
      </c>
      <c r="K181" s="152">
        <v>8918.8799999999992</v>
      </c>
      <c r="L181" s="151"/>
      <c r="M181" s="151"/>
      <c r="N181" s="151"/>
      <c r="O181" s="151"/>
      <c r="P181" s="151"/>
      <c r="Q181" s="151"/>
      <c r="R181" s="151"/>
      <c r="S181" s="174"/>
    </row>
    <row r="182" spans="1:19" ht="13.5" x14ac:dyDescent="0.2">
      <c r="A182" s="159">
        <v>154</v>
      </c>
      <c r="B182" s="144" t="s">
        <v>242</v>
      </c>
      <c r="C182" s="145" t="s">
        <v>137</v>
      </c>
      <c r="D182" s="146" t="s">
        <v>139</v>
      </c>
      <c r="E182" s="147">
        <v>168421.05</v>
      </c>
      <c r="F182" s="148">
        <v>1</v>
      </c>
      <c r="G182" s="149">
        <v>175555.37</v>
      </c>
      <c r="H182" s="150"/>
      <c r="I182" s="151"/>
      <c r="J182" s="152">
        <v>1</v>
      </c>
      <c r="K182" s="152">
        <v>175555.37</v>
      </c>
      <c r="L182" s="151"/>
      <c r="M182" s="151"/>
      <c r="N182" s="151"/>
      <c r="O182" s="151"/>
      <c r="P182" s="151"/>
      <c r="Q182" s="151"/>
      <c r="R182" s="151"/>
      <c r="S182" s="174"/>
    </row>
    <row r="183" spans="1:19" ht="25.5" x14ac:dyDescent="0.2">
      <c r="A183" s="159">
        <v>155</v>
      </c>
      <c r="B183" s="144" t="s">
        <v>244</v>
      </c>
      <c r="C183" s="145" t="s">
        <v>141</v>
      </c>
      <c r="D183" s="146" t="s">
        <v>139</v>
      </c>
      <c r="E183" s="147">
        <v>363157.89</v>
      </c>
      <c r="F183" s="148">
        <v>1</v>
      </c>
      <c r="G183" s="149">
        <v>378541.26</v>
      </c>
      <c r="H183" s="150"/>
      <c r="I183" s="151"/>
      <c r="J183" s="152">
        <v>1</v>
      </c>
      <c r="K183" s="152">
        <v>378541.26</v>
      </c>
      <c r="L183" s="151"/>
      <c r="M183" s="151"/>
      <c r="N183" s="151"/>
      <c r="O183" s="151"/>
      <c r="P183" s="151"/>
      <c r="Q183" s="151"/>
      <c r="R183" s="151"/>
      <c r="S183" s="174"/>
    </row>
    <row r="184" spans="1:19" ht="51" x14ac:dyDescent="0.2">
      <c r="A184" s="159">
        <v>156</v>
      </c>
      <c r="B184" s="144" t="s">
        <v>245</v>
      </c>
      <c r="C184" s="145" t="s">
        <v>144</v>
      </c>
      <c r="D184" s="146" t="s">
        <v>33</v>
      </c>
      <c r="E184" s="147">
        <v>1184.79</v>
      </c>
      <c r="F184" s="148">
        <v>1</v>
      </c>
      <c r="G184" s="149">
        <v>1184.79</v>
      </c>
      <c r="H184" s="150"/>
      <c r="I184" s="151"/>
      <c r="J184" s="152">
        <v>1</v>
      </c>
      <c r="K184" s="152">
        <v>1184.79</v>
      </c>
      <c r="L184" s="151"/>
      <c r="M184" s="151"/>
      <c r="N184" s="151"/>
      <c r="O184" s="151"/>
      <c r="P184" s="151"/>
      <c r="Q184" s="151"/>
      <c r="R184" s="151"/>
      <c r="S184" s="174"/>
    </row>
    <row r="185" spans="1:19" ht="25.5" x14ac:dyDescent="0.2">
      <c r="A185" s="159">
        <v>157</v>
      </c>
      <c r="B185" s="144" t="s">
        <v>312</v>
      </c>
      <c r="C185" s="145" t="s">
        <v>304</v>
      </c>
      <c r="D185" s="146" t="s">
        <v>33</v>
      </c>
      <c r="E185" s="147">
        <v>266.67</v>
      </c>
      <c r="F185" s="148">
        <v>-2</v>
      </c>
      <c r="G185" s="149">
        <v>-533.34</v>
      </c>
      <c r="H185" s="150"/>
      <c r="I185" s="151"/>
      <c r="J185" s="152">
        <v>-2</v>
      </c>
      <c r="K185" s="152">
        <v>-533.34</v>
      </c>
      <c r="L185" s="151"/>
      <c r="M185" s="151"/>
      <c r="N185" s="151"/>
      <c r="O185" s="151"/>
      <c r="P185" s="151"/>
      <c r="Q185" s="151"/>
      <c r="R185" s="151"/>
      <c r="S185" s="174"/>
    </row>
    <row r="186" spans="1:19" ht="13.5" x14ac:dyDescent="0.2">
      <c r="A186" s="159">
        <v>158</v>
      </c>
      <c r="B186" s="144" t="s">
        <v>246</v>
      </c>
      <c r="C186" s="145" t="s">
        <v>147</v>
      </c>
      <c r="D186" s="146" t="s">
        <v>33</v>
      </c>
      <c r="E186" s="147">
        <v>4429.58</v>
      </c>
      <c r="F186" s="148">
        <v>2</v>
      </c>
      <c r="G186" s="149">
        <v>9234.43</v>
      </c>
      <c r="H186" s="150"/>
      <c r="I186" s="151"/>
      <c r="J186" s="152">
        <v>2</v>
      </c>
      <c r="K186" s="152">
        <v>9234.43</v>
      </c>
      <c r="L186" s="151"/>
      <c r="M186" s="151"/>
      <c r="N186" s="151"/>
      <c r="O186" s="151"/>
      <c r="P186" s="151"/>
      <c r="Q186" s="151"/>
      <c r="R186" s="151"/>
      <c r="S186" s="174"/>
    </row>
    <row r="187" spans="1:19" ht="38.25" x14ac:dyDescent="0.2">
      <c r="A187" s="159">
        <v>159</v>
      </c>
      <c r="B187" s="144" t="s">
        <v>247</v>
      </c>
      <c r="C187" s="145" t="s">
        <v>150</v>
      </c>
      <c r="D187" s="146" t="s">
        <v>33</v>
      </c>
      <c r="E187" s="147">
        <v>15832.63</v>
      </c>
      <c r="F187" s="148">
        <v>1</v>
      </c>
      <c r="G187" s="149">
        <v>16503.3</v>
      </c>
      <c r="H187" s="150"/>
      <c r="I187" s="151"/>
      <c r="J187" s="152">
        <v>1</v>
      </c>
      <c r="K187" s="152">
        <v>16503.3</v>
      </c>
      <c r="L187" s="151"/>
      <c r="M187" s="151"/>
      <c r="N187" s="151"/>
      <c r="O187" s="151"/>
      <c r="P187" s="151"/>
      <c r="Q187" s="151"/>
      <c r="R187" s="151"/>
      <c r="S187" s="174"/>
    </row>
    <row r="188" spans="1:19" ht="13.5" x14ac:dyDescent="0.2">
      <c r="A188" s="159">
        <v>160</v>
      </c>
      <c r="B188" s="144" t="s">
        <v>248</v>
      </c>
      <c r="C188" s="145" t="s">
        <v>153</v>
      </c>
      <c r="D188" s="146" t="s">
        <v>33</v>
      </c>
      <c r="E188" s="147">
        <v>421.93</v>
      </c>
      <c r="F188" s="148">
        <v>1</v>
      </c>
      <c r="G188" s="149">
        <v>439.8</v>
      </c>
      <c r="H188" s="150"/>
      <c r="I188" s="151"/>
      <c r="J188" s="152">
        <v>1</v>
      </c>
      <c r="K188" s="152">
        <v>439.8</v>
      </c>
      <c r="L188" s="151"/>
      <c r="M188" s="151"/>
      <c r="N188" s="151"/>
      <c r="O188" s="151"/>
      <c r="P188" s="151"/>
      <c r="Q188" s="151"/>
      <c r="R188" s="151"/>
      <c r="S188" s="174"/>
    </row>
    <row r="189" spans="1:19" ht="25.5" x14ac:dyDescent="0.2">
      <c r="A189" s="159">
        <v>161</v>
      </c>
      <c r="B189" s="144" t="s">
        <v>249</v>
      </c>
      <c r="C189" s="145" t="s">
        <v>101</v>
      </c>
      <c r="D189" s="146" t="s">
        <v>103</v>
      </c>
      <c r="E189" s="147">
        <v>10666.63</v>
      </c>
      <c r="F189" s="148">
        <v>0.06</v>
      </c>
      <c r="G189" s="149">
        <v>640</v>
      </c>
      <c r="H189" s="150"/>
      <c r="I189" s="151"/>
      <c r="J189" s="151"/>
      <c r="K189" s="151"/>
      <c r="L189" s="151"/>
      <c r="M189" s="151"/>
      <c r="N189" s="151"/>
      <c r="O189" s="151"/>
      <c r="P189" s="151"/>
      <c r="Q189" s="151"/>
      <c r="R189" s="152">
        <v>0.06</v>
      </c>
      <c r="S189" s="175">
        <v>640</v>
      </c>
    </row>
    <row r="190" spans="1:19" ht="25.5" x14ac:dyDescent="0.2">
      <c r="A190" s="159">
        <v>162</v>
      </c>
      <c r="B190" s="144" t="s">
        <v>313</v>
      </c>
      <c r="C190" s="145" t="s">
        <v>301</v>
      </c>
      <c r="D190" s="146" t="s">
        <v>294</v>
      </c>
      <c r="E190" s="147">
        <v>9727</v>
      </c>
      <c r="F190" s="148">
        <v>-2.9000000000000001E-2</v>
      </c>
      <c r="G190" s="149">
        <v>-282.08</v>
      </c>
      <c r="H190" s="150"/>
      <c r="I190" s="151"/>
      <c r="J190" s="151"/>
      <c r="K190" s="151"/>
      <c r="L190" s="151"/>
      <c r="M190" s="151"/>
      <c r="N190" s="151"/>
      <c r="O190" s="151"/>
      <c r="P190" s="151"/>
      <c r="Q190" s="151"/>
      <c r="R190" s="152">
        <v>-2.9000000000000001E-2</v>
      </c>
      <c r="S190" s="175">
        <v>-282.08</v>
      </c>
    </row>
    <row r="191" spans="1:19" ht="13.5" x14ac:dyDescent="0.2">
      <c r="A191" s="159">
        <v>163</v>
      </c>
      <c r="B191" s="144" t="s">
        <v>250</v>
      </c>
      <c r="C191" s="145" t="s">
        <v>105</v>
      </c>
      <c r="D191" s="146" t="s">
        <v>40</v>
      </c>
      <c r="E191" s="147">
        <v>37646.32</v>
      </c>
      <c r="F191" s="148">
        <v>0.36</v>
      </c>
      <c r="G191" s="149">
        <v>14126.77</v>
      </c>
      <c r="H191" s="150"/>
      <c r="I191" s="151"/>
      <c r="J191" s="151"/>
      <c r="K191" s="151"/>
      <c r="L191" s="151"/>
      <c r="M191" s="151"/>
      <c r="N191" s="151"/>
      <c r="O191" s="151"/>
      <c r="P191" s="151"/>
      <c r="Q191" s="151"/>
      <c r="R191" s="152">
        <v>0.36</v>
      </c>
      <c r="S191" s="175">
        <v>14126.77</v>
      </c>
    </row>
    <row r="192" spans="1:19" ht="13.5" x14ac:dyDescent="0.2">
      <c r="A192" s="159">
        <v>164</v>
      </c>
      <c r="B192" s="144" t="s">
        <v>251</v>
      </c>
      <c r="C192" s="145" t="s">
        <v>38</v>
      </c>
      <c r="D192" s="146" t="s">
        <v>40</v>
      </c>
      <c r="E192" s="147">
        <v>27894.74</v>
      </c>
      <c r="F192" s="148">
        <v>2.9000000000000001E-2</v>
      </c>
      <c r="G192" s="149">
        <v>843.21</v>
      </c>
      <c r="H192" s="150"/>
      <c r="I192" s="151"/>
      <c r="J192" s="151"/>
      <c r="K192" s="151"/>
      <c r="L192" s="151"/>
      <c r="M192" s="151"/>
      <c r="N192" s="151"/>
      <c r="O192" s="151"/>
      <c r="P192" s="151"/>
      <c r="Q192" s="151"/>
      <c r="R192" s="152">
        <v>2.9000000000000001E-2</v>
      </c>
      <c r="S192" s="175">
        <v>843.21</v>
      </c>
    </row>
    <row r="193" spans="1:19" ht="25.5" x14ac:dyDescent="0.2">
      <c r="A193" s="159">
        <v>165</v>
      </c>
      <c r="B193" s="144" t="s">
        <v>252</v>
      </c>
      <c r="C193" s="145" t="s">
        <v>158</v>
      </c>
      <c r="D193" s="146" t="s">
        <v>55</v>
      </c>
      <c r="E193" s="147">
        <v>243909.64</v>
      </c>
      <c r="F193" s="148">
        <v>1.3299999999999999E-2</v>
      </c>
      <c r="G193" s="149">
        <v>3244</v>
      </c>
      <c r="H193" s="150"/>
      <c r="I193" s="151"/>
      <c r="J193" s="152">
        <v>1.2500000000000001E-2</v>
      </c>
      <c r="K193" s="152">
        <v>3048.87</v>
      </c>
      <c r="L193" s="151"/>
      <c r="M193" s="151"/>
      <c r="N193" s="151"/>
      <c r="O193" s="151"/>
      <c r="P193" s="151"/>
      <c r="Q193" s="151"/>
      <c r="R193" s="152">
        <v>8.0000000000000004E-4</v>
      </c>
      <c r="S193" s="175">
        <v>195.13</v>
      </c>
    </row>
    <row r="194" spans="1:19" x14ac:dyDescent="0.2">
      <c r="A194" s="258" t="s">
        <v>56</v>
      </c>
      <c r="B194" s="259"/>
      <c r="C194" s="259"/>
      <c r="D194" s="259"/>
      <c r="E194" s="259"/>
      <c r="F194" s="259"/>
      <c r="G194" s="259"/>
      <c r="H194" s="259"/>
      <c r="I194" s="259"/>
      <c r="J194" s="259"/>
      <c r="K194" s="259"/>
      <c r="L194" s="259"/>
      <c r="M194" s="259"/>
      <c r="N194" s="259"/>
      <c r="O194" s="259"/>
      <c r="P194" s="259"/>
      <c r="Q194" s="259"/>
      <c r="R194" s="259"/>
      <c r="S194" s="260"/>
    </row>
    <row r="195" spans="1:19" ht="51" x14ac:dyDescent="0.2">
      <c r="A195" s="159">
        <v>166</v>
      </c>
      <c r="B195" s="144" t="s">
        <v>253</v>
      </c>
      <c r="C195" s="145" t="s">
        <v>58</v>
      </c>
      <c r="D195" s="146" t="s">
        <v>60</v>
      </c>
      <c r="E195" s="147">
        <v>3.28</v>
      </c>
      <c r="F195" s="148">
        <v>49.6</v>
      </c>
      <c r="G195" s="149">
        <v>162.69</v>
      </c>
      <c r="H195" s="150"/>
      <c r="I195" s="151"/>
      <c r="J195" s="152">
        <v>35.89</v>
      </c>
      <c r="K195" s="152">
        <v>117.72</v>
      </c>
      <c r="L195" s="151"/>
      <c r="M195" s="151"/>
      <c r="N195" s="151"/>
      <c r="O195" s="151"/>
      <c r="P195" s="151"/>
      <c r="Q195" s="151"/>
      <c r="R195" s="152">
        <v>13.71</v>
      </c>
      <c r="S195" s="175">
        <v>44.97</v>
      </c>
    </row>
    <row r="196" spans="1:19" ht="63.75" x14ac:dyDescent="0.2">
      <c r="A196" s="159">
        <v>167</v>
      </c>
      <c r="B196" s="144" t="s">
        <v>254</v>
      </c>
      <c r="C196" s="145" t="s">
        <v>110</v>
      </c>
      <c r="D196" s="146" t="s">
        <v>60</v>
      </c>
      <c r="E196" s="147">
        <v>8.39</v>
      </c>
      <c r="F196" s="148">
        <v>9.9</v>
      </c>
      <c r="G196" s="149">
        <v>83.06</v>
      </c>
      <c r="H196" s="150"/>
      <c r="I196" s="151"/>
      <c r="J196" s="152">
        <v>8.85</v>
      </c>
      <c r="K196" s="152">
        <v>74.25</v>
      </c>
      <c r="L196" s="151"/>
      <c r="M196" s="151"/>
      <c r="N196" s="151"/>
      <c r="O196" s="151"/>
      <c r="P196" s="151"/>
      <c r="Q196" s="151"/>
      <c r="R196" s="152">
        <v>1.05</v>
      </c>
      <c r="S196" s="175">
        <v>8.81</v>
      </c>
    </row>
    <row r="197" spans="1:19" ht="38.25" x14ac:dyDescent="0.2">
      <c r="A197" s="159">
        <v>168</v>
      </c>
      <c r="B197" s="144" t="s">
        <v>255</v>
      </c>
      <c r="C197" s="145" t="s">
        <v>124</v>
      </c>
      <c r="D197" s="146" t="s">
        <v>60</v>
      </c>
      <c r="E197" s="147">
        <v>10.88</v>
      </c>
      <c r="F197" s="148">
        <v>5</v>
      </c>
      <c r="G197" s="149">
        <v>54.4</v>
      </c>
      <c r="H197" s="150"/>
      <c r="I197" s="151"/>
      <c r="J197" s="152">
        <v>4.16</v>
      </c>
      <c r="K197" s="152">
        <v>45.26</v>
      </c>
      <c r="L197" s="151"/>
      <c r="M197" s="151"/>
      <c r="N197" s="151"/>
      <c r="O197" s="151"/>
      <c r="P197" s="151"/>
      <c r="Q197" s="151"/>
      <c r="R197" s="152">
        <v>0.84</v>
      </c>
      <c r="S197" s="175">
        <v>9.14</v>
      </c>
    </row>
    <row r="198" spans="1:19" ht="39" thickBot="1" x14ac:dyDescent="0.25">
      <c r="A198" s="163">
        <v>169</v>
      </c>
      <c r="B198" s="164" t="s">
        <v>256</v>
      </c>
      <c r="C198" s="165" t="s">
        <v>68</v>
      </c>
      <c r="D198" s="166" t="s">
        <v>60</v>
      </c>
      <c r="E198" s="167">
        <v>3.86</v>
      </c>
      <c r="F198" s="168">
        <v>64.5</v>
      </c>
      <c r="G198" s="169">
        <v>248.97</v>
      </c>
      <c r="H198" s="170"/>
      <c r="I198" s="171"/>
      <c r="J198" s="172">
        <v>48.902999999999999</v>
      </c>
      <c r="K198" s="172">
        <v>188.77</v>
      </c>
      <c r="L198" s="171"/>
      <c r="M198" s="171"/>
      <c r="N198" s="171"/>
      <c r="O198" s="171"/>
      <c r="P198" s="171"/>
      <c r="Q198" s="171"/>
      <c r="R198" s="172">
        <v>15.597</v>
      </c>
      <c r="S198" s="177">
        <v>60.2</v>
      </c>
    </row>
    <row r="199" spans="1:19" ht="25.5" customHeight="1" thickTop="1" thickBot="1" x14ac:dyDescent="0.25">
      <c r="A199" s="256" t="s">
        <v>314</v>
      </c>
      <c r="B199" s="257"/>
      <c r="C199" s="257"/>
      <c r="D199" s="160"/>
      <c r="E199" s="160"/>
      <c r="F199" s="160"/>
      <c r="G199" s="161">
        <v>60086437.399999999</v>
      </c>
      <c r="H199" s="162"/>
      <c r="I199" s="161">
        <v>5745088.5999999996</v>
      </c>
      <c r="J199" s="162"/>
      <c r="K199" s="161">
        <v>12579229.84</v>
      </c>
      <c r="L199" s="162"/>
      <c r="M199" s="161">
        <v>2773549.34</v>
      </c>
      <c r="N199" s="162"/>
      <c r="O199" s="161">
        <v>18055348.390000001</v>
      </c>
      <c r="P199" s="162"/>
      <c r="Q199" s="161">
        <v>16374020.619999999</v>
      </c>
      <c r="R199" s="162"/>
      <c r="S199" s="176">
        <v>4559202.6100000003</v>
      </c>
    </row>
  </sheetData>
  <mergeCells count="37">
    <mergeCell ref="A9:S9"/>
    <mergeCell ref="R7:S7"/>
    <mergeCell ref="J7:K7"/>
    <mergeCell ref="L7:M7"/>
    <mergeCell ref="N7:O7"/>
    <mergeCell ref="A6:B6"/>
    <mergeCell ref="A7:A8"/>
    <mergeCell ref="B7:B8"/>
    <mergeCell ref="E6:E8"/>
    <mergeCell ref="F6:F8"/>
    <mergeCell ref="C6:C8"/>
    <mergeCell ref="D6:D8"/>
    <mergeCell ref="A76:S76"/>
    <mergeCell ref="A95:S95"/>
    <mergeCell ref="A29:S29"/>
    <mergeCell ref="A34:S34"/>
    <mergeCell ref="A39:S39"/>
    <mergeCell ref="A44:S44"/>
    <mergeCell ref="A49:S49"/>
    <mergeCell ref="A58:S58"/>
    <mergeCell ref="A62:S62"/>
    <mergeCell ref="H6:S6"/>
    <mergeCell ref="G6:G8"/>
    <mergeCell ref="H7:I7"/>
    <mergeCell ref="P7:Q7"/>
    <mergeCell ref="A199:C199"/>
    <mergeCell ref="A146:S146"/>
    <mergeCell ref="A151:S151"/>
    <mergeCell ref="A170:S170"/>
    <mergeCell ref="A175:S175"/>
    <mergeCell ref="A194:S194"/>
    <mergeCell ref="A100:S100"/>
    <mergeCell ref="A109:S109"/>
    <mergeCell ref="A113:S113"/>
    <mergeCell ref="A122:S122"/>
    <mergeCell ref="A127:S127"/>
    <mergeCell ref="A71:S71"/>
  </mergeCells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C3B35-5CA5-4940-A37E-181387F9389F}">
  <sheetPr>
    <tabColor rgb="FF00B0F0"/>
    <pageSetUpPr fitToPage="1"/>
  </sheetPr>
  <dimension ref="A1:V203"/>
  <sheetViews>
    <sheetView topLeftCell="C7" zoomScale="90" zoomScaleNormal="90" workbookViewId="0">
      <pane ySplit="4" topLeftCell="A13" activePane="bottomLeft" state="frozen"/>
      <selection activeCell="A7" sqref="A7"/>
      <selection pane="bottomLeft" activeCell="T20" sqref="T20"/>
    </sheetView>
  </sheetViews>
  <sheetFormatPr defaultColWidth="9.140625" defaultRowHeight="11.25" customHeight="1" outlineLevelCol="1" x14ac:dyDescent="0.2"/>
  <cols>
    <col min="1" max="1" width="7" style="10" customWidth="1"/>
    <col min="2" max="2" width="42.28515625" style="46" customWidth="1"/>
    <col min="3" max="3" width="36.5703125" style="10" customWidth="1"/>
    <col min="4" max="4" width="9.5703125" style="10" customWidth="1"/>
    <col min="5" max="5" width="11.140625" style="10" customWidth="1"/>
    <col min="6" max="6" width="23.5703125" style="11" customWidth="1"/>
    <col min="7" max="7" width="22.28515625" style="11" customWidth="1"/>
    <col min="8" max="8" width="22.28515625" style="217" hidden="1" customWidth="1"/>
    <col min="9" max="9" width="22.28515625" style="218" hidden="1" customWidth="1"/>
    <col min="10" max="10" width="23.5703125" style="87" customWidth="1"/>
    <col min="11" max="11" width="24.140625" style="11" customWidth="1"/>
    <col min="12" max="13" width="23.5703125" style="116" customWidth="1"/>
    <col min="14" max="17" width="9.7109375" style="62" hidden="1" customWidth="1" outlineLevel="1"/>
    <col min="18" max="18" width="23.5703125" style="93" customWidth="1" collapsed="1"/>
    <col min="19" max="20" width="22.28515625" style="75" customWidth="1"/>
    <col min="21" max="21" width="17.85546875" style="10" customWidth="1"/>
    <col min="22" max="22" width="12.42578125" style="1" bestFit="1" customWidth="1"/>
    <col min="23" max="16384" width="9.140625" style="1"/>
  </cols>
  <sheetData>
    <row r="1" spans="1:21" s="3" customFormat="1" ht="15" x14ac:dyDescent="0.25">
      <c r="A1" s="10" t="s">
        <v>0</v>
      </c>
      <c r="B1" s="39"/>
      <c r="C1" s="5"/>
      <c r="D1" s="30"/>
      <c r="E1" s="5"/>
      <c r="F1" s="4"/>
      <c r="G1" s="4"/>
      <c r="H1" s="202"/>
      <c r="I1" s="203"/>
      <c r="J1" s="80"/>
      <c r="K1" s="4"/>
      <c r="L1" s="110"/>
      <c r="M1" s="110"/>
      <c r="N1" s="55"/>
      <c r="O1" s="55"/>
      <c r="P1" s="55"/>
      <c r="Q1" s="55"/>
      <c r="R1" s="90"/>
      <c r="S1" s="65"/>
      <c r="T1" s="65"/>
      <c r="U1" s="6"/>
    </row>
    <row r="2" spans="1:21" s="3" customFormat="1" ht="15" x14ac:dyDescent="0.25">
      <c r="A2" s="2"/>
      <c r="B2" s="40"/>
      <c r="C2" s="2"/>
      <c r="D2" s="2"/>
      <c r="E2" s="2"/>
      <c r="F2" s="4"/>
      <c r="G2" s="4"/>
      <c r="H2" s="202"/>
      <c r="I2" s="203"/>
      <c r="J2" s="80"/>
      <c r="K2" s="4"/>
      <c r="L2" s="110"/>
      <c r="M2" s="110"/>
      <c r="N2" s="55"/>
      <c r="O2" s="55"/>
      <c r="P2" s="55"/>
      <c r="Q2" s="55"/>
      <c r="R2" s="90"/>
      <c r="S2" s="65"/>
      <c r="T2" s="65"/>
      <c r="U2" s="6"/>
    </row>
    <row r="3" spans="1:21" s="3" customFormat="1" ht="15" x14ac:dyDescent="0.25">
      <c r="A3" s="7"/>
      <c r="B3" s="41"/>
      <c r="C3" s="7"/>
      <c r="D3" s="7"/>
      <c r="E3" s="7"/>
      <c r="F3" s="4"/>
      <c r="G3" s="4"/>
      <c r="H3" s="202"/>
      <c r="I3" s="203"/>
      <c r="J3" s="80"/>
      <c r="K3" s="4"/>
      <c r="L3" s="110"/>
      <c r="M3" s="110"/>
      <c r="N3" s="55"/>
      <c r="O3" s="55"/>
      <c r="P3" s="55"/>
      <c r="Q3" s="55"/>
      <c r="R3" s="90"/>
      <c r="S3" s="65"/>
      <c r="T3" s="65"/>
      <c r="U3" s="6"/>
    </row>
    <row r="4" spans="1:21" s="3" customFormat="1" ht="15" x14ac:dyDescent="0.25">
      <c r="A4" s="38"/>
      <c r="B4" s="40"/>
      <c r="C4" s="2"/>
      <c r="D4" s="2"/>
      <c r="E4" s="2"/>
      <c r="F4" s="4"/>
      <c r="G4" s="4"/>
      <c r="H4" s="202"/>
      <c r="I4" s="203"/>
      <c r="J4" s="80"/>
      <c r="K4" s="4"/>
      <c r="L4" s="110"/>
      <c r="M4" s="110"/>
      <c r="N4" s="55"/>
      <c r="O4" s="55"/>
      <c r="P4" s="55"/>
      <c r="Q4" s="55"/>
      <c r="R4" s="90"/>
      <c r="S4" s="65"/>
      <c r="T4" s="65"/>
      <c r="U4" s="6"/>
    </row>
    <row r="5" spans="1:21" s="3" customFormat="1" ht="15" customHeight="1" x14ac:dyDescent="0.25">
      <c r="A5" s="8" t="s">
        <v>1</v>
      </c>
      <c r="B5" s="42"/>
      <c r="C5" s="8"/>
      <c r="D5" s="8"/>
      <c r="E5" s="8"/>
      <c r="F5" s="4"/>
      <c r="G5" s="4"/>
      <c r="H5" s="202"/>
      <c r="I5" s="203"/>
      <c r="J5" s="80"/>
      <c r="K5" s="4"/>
      <c r="L5" s="110"/>
      <c r="M5" s="110"/>
      <c r="N5" s="55"/>
      <c r="O5" s="55"/>
      <c r="P5" s="55"/>
      <c r="Q5" s="55"/>
      <c r="R5" s="90"/>
      <c r="S5" s="65"/>
      <c r="T5" s="65"/>
      <c r="U5" s="6"/>
    </row>
    <row r="6" spans="1:21" s="3" customFormat="1" ht="15" x14ac:dyDescent="0.25">
      <c r="A6" s="31"/>
      <c r="B6" s="43"/>
      <c r="C6" s="9"/>
      <c r="D6" s="9"/>
      <c r="E6" s="9"/>
      <c r="F6" s="4"/>
      <c r="G6" s="4"/>
      <c r="H6" s="202"/>
      <c r="I6" s="203"/>
      <c r="J6" s="80"/>
      <c r="K6" s="4"/>
      <c r="L6" s="110"/>
      <c r="M6" s="110"/>
      <c r="N6" s="55"/>
      <c r="O6" s="55"/>
      <c r="P6" s="55"/>
      <c r="Q6" s="55"/>
      <c r="R6" s="90"/>
      <c r="S6" s="65"/>
      <c r="T6" s="65"/>
      <c r="U6" s="6"/>
    </row>
    <row r="7" spans="1:21" s="3" customFormat="1" ht="33" customHeight="1" x14ac:dyDescent="0.25">
      <c r="A7" s="247" t="s">
        <v>2</v>
      </c>
      <c r="B7" s="247"/>
      <c r="C7" s="247"/>
      <c r="D7" s="247"/>
      <c r="E7" s="247"/>
      <c r="F7" s="247"/>
      <c r="G7" s="247"/>
      <c r="H7" s="204"/>
      <c r="I7" s="205"/>
      <c r="J7" s="78"/>
      <c r="K7" s="78"/>
      <c r="L7" s="111"/>
      <c r="M7" s="111"/>
      <c r="N7" s="56"/>
      <c r="O7" s="56"/>
      <c r="P7" s="56"/>
      <c r="Q7" s="56"/>
      <c r="R7" s="88"/>
      <c r="S7" s="66"/>
      <c r="T7" s="66"/>
      <c r="U7" s="6"/>
    </row>
    <row r="8" spans="1:21" s="3" customFormat="1" ht="21" customHeight="1" x14ac:dyDescent="0.25">
      <c r="A8" s="97" t="s">
        <v>267</v>
      </c>
      <c r="B8" s="96"/>
      <c r="C8" s="6"/>
      <c r="D8" s="6"/>
      <c r="E8" s="6"/>
      <c r="F8" s="4"/>
      <c r="G8" s="4"/>
      <c r="H8" s="202"/>
      <c r="I8" s="203"/>
      <c r="J8" s="80"/>
      <c r="K8" s="4"/>
      <c r="L8" s="110"/>
      <c r="M8" s="110"/>
      <c r="N8" s="55"/>
      <c r="O8" s="55"/>
      <c r="P8" s="55"/>
      <c r="Q8" s="55"/>
      <c r="R8" s="90"/>
      <c r="S8" s="65"/>
      <c r="T8" s="65"/>
      <c r="U8" s="6"/>
    </row>
    <row r="9" spans="1:21" s="3" customFormat="1" ht="45" customHeight="1" x14ac:dyDescent="0.25">
      <c r="A9" s="34" t="s">
        <v>3</v>
      </c>
      <c r="B9" s="33" t="s">
        <v>4</v>
      </c>
      <c r="C9" s="34" t="s">
        <v>5</v>
      </c>
      <c r="D9" s="13" t="s">
        <v>6</v>
      </c>
      <c r="E9" s="13" t="s">
        <v>7</v>
      </c>
      <c r="F9" s="13" t="s">
        <v>259</v>
      </c>
      <c r="G9" s="13" t="s">
        <v>260</v>
      </c>
      <c r="H9" s="206" t="s">
        <v>324</v>
      </c>
      <c r="I9" s="207" t="s">
        <v>325</v>
      </c>
      <c r="J9" s="79" t="s">
        <v>329</v>
      </c>
      <c r="K9" s="13" t="s">
        <v>327</v>
      </c>
      <c r="L9" s="112" t="s">
        <v>330</v>
      </c>
      <c r="M9" s="112" t="s">
        <v>331</v>
      </c>
      <c r="N9" s="57" t="s">
        <v>262</v>
      </c>
      <c r="O9" s="57" t="s">
        <v>263</v>
      </c>
      <c r="P9" s="57" t="s">
        <v>264</v>
      </c>
      <c r="Q9" s="57" t="s">
        <v>265</v>
      </c>
      <c r="R9" s="89" t="s">
        <v>261</v>
      </c>
      <c r="S9" s="67" t="s">
        <v>328</v>
      </c>
      <c r="T9" s="122" t="s">
        <v>268</v>
      </c>
      <c r="U9" s="98" t="s">
        <v>269</v>
      </c>
    </row>
    <row r="10" spans="1:21" s="3" customFormat="1" ht="15" customHeight="1" x14ac:dyDescent="0.25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49">
        <v>6</v>
      </c>
      <c r="G10" s="49">
        <v>7</v>
      </c>
      <c r="H10" s="208"/>
      <c r="I10" s="209"/>
      <c r="J10" s="95">
        <v>8</v>
      </c>
      <c r="K10" s="49">
        <v>7</v>
      </c>
      <c r="L10" s="113"/>
      <c r="M10" s="113"/>
      <c r="N10" s="49">
        <v>9</v>
      </c>
      <c r="O10" s="49">
        <v>10</v>
      </c>
      <c r="P10" s="49">
        <v>11</v>
      </c>
      <c r="Q10" s="49">
        <v>12</v>
      </c>
      <c r="R10" s="94">
        <v>13</v>
      </c>
      <c r="S10" s="49">
        <v>15</v>
      </c>
      <c r="T10" s="102"/>
      <c r="U10" s="99"/>
    </row>
    <row r="11" spans="1:21" s="3" customFormat="1" ht="15" customHeight="1" x14ac:dyDescent="0.25">
      <c r="A11" s="44" t="s">
        <v>8</v>
      </c>
      <c r="B11" s="44"/>
      <c r="C11" s="17"/>
      <c r="D11" s="17"/>
      <c r="E11" s="17"/>
      <c r="F11" s="18"/>
      <c r="G11" s="18"/>
      <c r="H11" s="210"/>
      <c r="I11" s="211"/>
      <c r="J11" s="81"/>
      <c r="K11" s="18"/>
      <c r="L11" s="18"/>
      <c r="M11" s="18"/>
      <c r="N11" s="58"/>
      <c r="O11" s="58"/>
      <c r="P11" s="58"/>
      <c r="Q11" s="58"/>
      <c r="R11" s="18"/>
      <c r="S11" s="18"/>
      <c r="T11" s="101"/>
      <c r="U11" s="99"/>
    </row>
    <row r="12" spans="1:21" s="3" customFormat="1" ht="45" x14ac:dyDescent="0.25">
      <c r="A12" s="32" t="s">
        <v>9</v>
      </c>
      <c r="B12" s="33" t="s">
        <v>10</v>
      </c>
      <c r="C12" s="34" t="s">
        <v>11</v>
      </c>
      <c r="D12" s="34" t="s">
        <v>12</v>
      </c>
      <c r="E12" s="19">
        <v>0.17549999999999999</v>
      </c>
      <c r="F12" s="15">
        <v>257181.6</v>
      </c>
      <c r="G12" s="15">
        <f>E12*F12</f>
        <v>45135.37</v>
      </c>
      <c r="H12" s="212">
        <f>1.0192</f>
        <v>1.0192000000000001</v>
      </c>
      <c r="I12" s="209">
        <v>1.9671829999999999</v>
      </c>
      <c r="J12" s="79">
        <v>0</v>
      </c>
      <c r="K12" s="15">
        <f>F12*J12</f>
        <v>0</v>
      </c>
      <c r="L12" s="112">
        <f t="shared" ref="L12:L18" si="0">E12-J12-T12</f>
        <v>0</v>
      </c>
      <c r="M12" s="112">
        <f t="shared" ref="M12:M18" si="1">L12*F12</f>
        <v>0</v>
      </c>
      <c r="N12" s="48"/>
      <c r="O12" s="48"/>
      <c r="P12" s="48"/>
      <c r="Q12" s="48"/>
      <c r="R12" s="89">
        <f>E12-J12-N12-O12-P12-Q12</f>
        <v>0.17549999999999999</v>
      </c>
      <c r="S12" s="68">
        <f>F12*R12</f>
        <v>45135.37</v>
      </c>
      <c r="T12" s="107">
        <f>R12</f>
        <v>0.17549999999999999</v>
      </c>
      <c r="U12" s="100">
        <f>S12</f>
        <v>45135.37</v>
      </c>
    </row>
    <row r="13" spans="1:21" s="3" customFormat="1" ht="30" x14ac:dyDescent="0.25">
      <c r="A13" s="32" t="s">
        <v>13</v>
      </c>
      <c r="B13" s="33" t="s">
        <v>14</v>
      </c>
      <c r="C13" s="34" t="s">
        <v>15</v>
      </c>
      <c r="D13" s="34" t="s">
        <v>16</v>
      </c>
      <c r="E13" s="19">
        <v>0.69040000000000001</v>
      </c>
      <c r="F13" s="15">
        <v>639248.78</v>
      </c>
      <c r="G13" s="15">
        <f t="shared" ref="G13:G30" si="2">E13*F13</f>
        <v>441337.36</v>
      </c>
      <c r="H13" s="212">
        <f t="shared" ref="H13:H76" si="3">1.0192</f>
        <v>1.0192000000000001</v>
      </c>
      <c r="I13" s="209">
        <v>1.9671829999999999</v>
      </c>
      <c r="J13" s="79">
        <v>0.23330000000000001</v>
      </c>
      <c r="K13" s="15">
        <f t="shared" ref="K13:K25" si="4">F13*J13</f>
        <v>149136.74</v>
      </c>
      <c r="L13" s="112">
        <f t="shared" si="0"/>
        <v>0.12609999999999999</v>
      </c>
      <c r="M13" s="112">
        <f t="shared" si="1"/>
        <v>80609.271200000003</v>
      </c>
      <c r="N13" s="48"/>
      <c r="O13" s="48"/>
      <c r="P13" s="48"/>
      <c r="Q13" s="48"/>
      <c r="R13" s="89">
        <f t="shared" ref="R13:R25" si="5">E13-J13-N13-O13-P13-Q13</f>
        <v>0.45710000000000001</v>
      </c>
      <c r="S13" s="68">
        <f t="shared" ref="S13:S75" si="6">F13*R13</f>
        <v>292200.62</v>
      </c>
      <c r="T13" s="106">
        <f>R13-0.126</f>
        <v>0.33100000000000002</v>
      </c>
      <c r="U13" s="100">
        <f>T13*F13</f>
        <v>211591.35</v>
      </c>
    </row>
    <row r="14" spans="1:21" s="3" customFormat="1" ht="60" x14ac:dyDescent="0.25">
      <c r="A14" s="32" t="s">
        <v>17</v>
      </c>
      <c r="B14" s="33" t="s">
        <v>18</v>
      </c>
      <c r="C14" s="34" t="s">
        <v>19</v>
      </c>
      <c r="D14" s="34" t="s">
        <v>12</v>
      </c>
      <c r="E14" s="19">
        <v>3.7871000000000001</v>
      </c>
      <c r="F14" s="15">
        <v>47724.160000000003</v>
      </c>
      <c r="G14" s="15">
        <f t="shared" si="2"/>
        <v>180736.17</v>
      </c>
      <c r="H14" s="212">
        <f t="shared" si="3"/>
        <v>1.0192000000000001</v>
      </c>
      <c r="I14" s="209">
        <v>1.9671829999999999</v>
      </c>
      <c r="J14" s="79">
        <v>1.7726</v>
      </c>
      <c r="K14" s="15">
        <f t="shared" si="4"/>
        <v>84595.85</v>
      </c>
      <c r="L14" s="112">
        <f t="shared" si="0"/>
        <v>0.96450000000000002</v>
      </c>
      <c r="M14" s="112">
        <f t="shared" si="1"/>
        <v>46029.952299999997</v>
      </c>
      <c r="N14" s="48"/>
      <c r="O14" s="48"/>
      <c r="P14" s="48"/>
      <c r="Q14" s="48"/>
      <c r="R14" s="89">
        <f t="shared" si="5"/>
        <v>2.0145</v>
      </c>
      <c r="S14" s="68">
        <f t="shared" si="6"/>
        <v>96140.32</v>
      </c>
      <c r="T14" s="102">
        <v>1.05</v>
      </c>
      <c r="U14" s="100">
        <f>F14*T14</f>
        <v>50110.37</v>
      </c>
    </row>
    <row r="15" spans="1:21" s="3" customFormat="1" ht="30" x14ac:dyDescent="0.25">
      <c r="A15" s="32" t="s">
        <v>20</v>
      </c>
      <c r="B15" s="33" t="s">
        <v>21</v>
      </c>
      <c r="C15" s="34" t="s">
        <v>22</v>
      </c>
      <c r="D15" s="34" t="s">
        <v>12</v>
      </c>
      <c r="E15" s="19">
        <v>1.7325999999999999</v>
      </c>
      <c r="F15" s="15">
        <v>44388.14</v>
      </c>
      <c r="G15" s="15">
        <f t="shared" si="2"/>
        <v>76906.89</v>
      </c>
      <c r="H15" s="212">
        <f t="shared" si="3"/>
        <v>1.0192000000000001</v>
      </c>
      <c r="I15" s="209">
        <v>1.9671829999999999</v>
      </c>
      <c r="J15" s="79">
        <v>0.84379999999999999</v>
      </c>
      <c r="K15" s="15">
        <f t="shared" si="4"/>
        <v>37454.71</v>
      </c>
      <c r="L15" s="112">
        <f t="shared" si="0"/>
        <v>0.45879999999999999</v>
      </c>
      <c r="M15" s="112">
        <f t="shared" si="1"/>
        <v>20365.278600000001</v>
      </c>
      <c r="N15" s="48"/>
      <c r="O15" s="48"/>
      <c r="P15" s="48"/>
      <c r="Q15" s="48"/>
      <c r="R15" s="89">
        <f t="shared" si="5"/>
        <v>0.88880000000000003</v>
      </c>
      <c r="S15" s="68">
        <f t="shared" si="6"/>
        <v>39452.18</v>
      </c>
      <c r="T15" s="102">
        <v>0.43</v>
      </c>
      <c r="U15" s="100">
        <f>T15*F15</f>
        <v>19086.900000000001</v>
      </c>
    </row>
    <row r="16" spans="1:21" s="3" customFormat="1" ht="30" x14ac:dyDescent="0.25">
      <c r="A16" s="32" t="s">
        <v>23</v>
      </c>
      <c r="B16" s="33" t="s">
        <v>24</v>
      </c>
      <c r="C16" s="34" t="s">
        <v>25</v>
      </c>
      <c r="D16" s="34" t="s">
        <v>12</v>
      </c>
      <c r="E16" s="19">
        <v>1.7325999999999999</v>
      </c>
      <c r="F16" s="15">
        <v>364881.78</v>
      </c>
      <c r="G16" s="15">
        <f t="shared" si="2"/>
        <v>632194.17000000004</v>
      </c>
      <c r="H16" s="212">
        <f t="shared" si="3"/>
        <v>1.0192000000000001</v>
      </c>
      <c r="I16" s="209">
        <v>1.9671829999999999</v>
      </c>
      <c r="J16" s="79">
        <v>0.84379999999999999</v>
      </c>
      <c r="K16" s="15">
        <f t="shared" si="4"/>
        <v>307887.25</v>
      </c>
      <c r="L16" s="112">
        <f t="shared" si="0"/>
        <v>0.45879999999999999</v>
      </c>
      <c r="M16" s="112">
        <f t="shared" si="1"/>
        <v>167407.76070000001</v>
      </c>
      <c r="N16" s="48"/>
      <c r="O16" s="48"/>
      <c r="P16" s="48"/>
      <c r="Q16" s="48"/>
      <c r="R16" s="89">
        <f t="shared" si="5"/>
        <v>0.88880000000000003</v>
      </c>
      <c r="S16" s="68">
        <f t="shared" si="6"/>
        <v>324306.93</v>
      </c>
      <c r="T16" s="102">
        <v>0.43</v>
      </c>
      <c r="U16" s="100">
        <f>T16*F16</f>
        <v>156899.17000000001</v>
      </c>
    </row>
    <row r="17" spans="1:22" s="3" customFormat="1" ht="30" x14ac:dyDescent="0.25">
      <c r="A17" s="32" t="s">
        <v>26</v>
      </c>
      <c r="B17" s="33" t="s">
        <v>27</v>
      </c>
      <c r="C17" s="34" t="s">
        <v>28</v>
      </c>
      <c r="D17" s="34" t="s">
        <v>29</v>
      </c>
      <c r="E17" s="20">
        <v>218.30799999999999</v>
      </c>
      <c r="F17" s="15">
        <v>14912.7</v>
      </c>
      <c r="G17" s="15">
        <f t="shared" si="2"/>
        <v>3255561.71</v>
      </c>
      <c r="H17" s="212">
        <f t="shared" si="3"/>
        <v>1.0192000000000001</v>
      </c>
      <c r="I17" s="209">
        <v>1.9671829999999999</v>
      </c>
      <c r="J17" s="79">
        <v>106.3188</v>
      </c>
      <c r="K17" s="15">
        <f t="shared" si="4"/>
        <v>1585500.37</v>
      </c>
      <c r="L17" s="112">
        <f t="shared" si="0"/>
        <v>57.3292</v>
      </c>
      <c r="M17" s="112">
        <f t="shared" si="1"/>
        <v>854933.16079999995</v>
      </c>
      <c r="N17" s="48"/>
      <c r="O17" s="48"/>
      <c r="P17" s="48"/>
      <c r="Q17" s="48"/>
      <c r="R17" s="89">
        <f t="shared" si="5"/>
        <v>111.9892</v>
      </c>
      <c r="S17" s="68">
        <f t="shared" si="6"/>
        <v>1670061.34</v>
      </c>
      <c r="T17" s="102">
        <v>54.66</v>
      </c>
      <c r="U17" s="100">
        <f>T17*F17</f>
        <v>815128.18</v>
      </c>
    </row>
    <row r="18" spans="1:22" s="3" customFormat="1" ht="60" x14ac:dyDescent="0.25">
      <c r="A18" s="35" t="s">
        <v>30</v>
      </c>
      <c r="B18" s="36" t="s">
        <v>31</v>
      </c>
      <c r="C18" s="37" t="s">
        <v>32</v>
      </c>
      <c r="D18" s="37" t="s">
        <v>16</v>
      </c>
      <c r="E18" s="21">
        <v>0.36870000000000003</v>
      </c>
      <c r="F18" s="15">
        <v>9985879.0600000005</v>
      </c>
      <c r="G18" s="15">
        <f t="shared" si="2"/>
        <v>3681793.61</v>
      </c>
      <c r="H18" s="212">
        <f t="shared" si="3"/>
        <v>1.0192000000000001</v>
      </c>
      <c r="I18" s="209">
        <v>1.9671829999999999</v>
      </c>
      <c r="J18" s="82">
        <v>0.23327999999999999</v>
      </c>
      <c r="K18" s="15">
        <f t="shared" si="4"/>
        <v>2329505.87</v>
      </c>
      <c r="L18" s="112">
        <f t="shared" si="0"/>
        <v>0.126</v>
      </c>
      <c r="M18" s="112">
        <f t="shared" si="1"/>
        <v>1258220.7616000001</v>
      </c>
      <c r="N18" s="64"/>
      <c r="O18" s="64"/>
      <c r="P18" s="64"/>
      <c r="Q18" s="64"/>
      <c r="R18" s="89">
        <f t="shared" si="5"/>
        <v>0.13539999999999999</v>
      </c>
      <c r="S18" s="68">
        <f t="shared" si="6"/>
        <v>1352088.02</v>
      </c>
      <c r="T18" s="107">
        <f>R18-0.126</f>
        <v>9.4000000000000004E-3</v>
      </c>
      <c r="U18" s="100">
        <f>F18*T18</f>
        <v>93867.26</v>
      </c>
    </row>
    <row r="19" spans="1:22" s="233" customFormat="1" ht="30" x14ac:dyDescent="0.25">
      <c r="A19" s="222" t="s">
        <v>34</v>
      </c>
      <c r="B19" s="223" t="s">
        <v>35</v>
      </c>
      <c r="C19" s="224" t="s">
        <v>326</v>
      </c>
      <c r="D19" s="224" t="s">
        <v>33</v>
      </c>
      <c r="E19" s="225"/>
      <c r="F19" s="226"/>
      <c r="G19" s="15">
        <f t="shared" si="2"/>
        <v>0</v>
      </c>
      <c r="H19" s="212">
        <f t="shared" si="3"/>
        <v>1.0192000000000001</v>
      </c>
      <c r="I19" s="209">
        <v>1.9671829999999999</v>
      </c>
      <c r="J19" s="229"/>
      <c r="K19" s="15">
        <f t="shared" si="4"/>
        <v>0</v>
      </c>
      <c r="L19" s="230"/>
      <c r="M19" s="230"/>
      <c r="N19" s="48"/>
      <c r="O19" s="48"/>
      <c r="P19" s="48"/>
      <c r="Q19" s="48"/>
      <c r="R19" s="229"/>
      <c r="S19" s="68">
        <f t="shared" si="6"/>
        <v>0</v>
      </c>
      <c r="T19" s="231">
        <v>0</v>
      </c>
      <c r="U19" s="232">
        <f>F19*T19</f>
        <v>0</v>
      </c>
    </row>
    <row r="20" spans="1:22" s="233" customFormat="1" ht="15" x14ac:dyDescent="0.25">
      <c r="A20" s="222" t="s">
        <v>37</v>
      </c>
      <c r="B20" s="223" t="s">
        <v>38</v>
      </c>
      <c r="C20" s="224" t="s">
        <v>326</v>
      </c>
      <c r="D20" s="224" t="s">
        <v>40</v>
      </c>
      <c r="E20" s="227"/>
      <c r="F20" s="226"/>
      <c r="G20" s="15">
        <f t="shared" si="2"/>
        <v>0</v>
      </c>
      <c r="H20" s="212">
        <f t="shared" si="3"/>
        <v>1.0192000000000001</v>
      </c>
      <c r="I20" s="209">
        <v>1.9671829999999999</v>
      </c>
      <c r="J20" s="229"/>
      <c r="K20" s="15">
        <f t="shared" si="4"/>
        <v>0</v>
      </c>
      <c r="L20" s="230"/>
      <c r="M20" s="230"/>
      <c r="N20" s="48"/>
      <c r="O20" s="48"/>
      <c r="P20" s="48"/>
      <c r="Q20" s="48"/>
      <c r="R20" s="229"/>
      <c r="S20" s="68">
        <f t="shared" si="6"/>
        <v>0</v>
      </c>
      <c r="T20" s="231"/>
      <c r="U20" s="234"/>
    </row>
    <row r="21" spans="1:22" s="233" customFormat="1" ht="15" x14ac:dyDescent="0.25">
      <c r="A21" s="222" t="s">
        <v>41</v>
      </c>
      <c r="B21" s="223" t="s">
        <v>42</v>
      </c>
      <c r="C21" s="224" t="s">
        <v>326</v>
      </c>
      <c r="D21" s="224" t="s">
        <v>40</v>
      </c>
      <c r="E21" s="228"/>
      <c r="F21" s="226"/>
      <c r="G21" s="15">
        <f t="shared" si="2"/>
        <v>0</v>
      </c>
      <c r="H21" s="212">
        <f t="shared" si="3"/>
        <v>1.0192000000000001</v>
      </c>
      <c r="I21" s="209">
        <v>1.9671829999999999</v>
      </c>
      <c r="J21" s="229"/>
      <c r="K21" s="15">
        <f t="shared" si="4"/>
        <v>0</v>
      </c>
      <c r="L21" s="230"/>
      <c r="M21" s="230"/>
      <c r="N21" s="48"/>
      <c r="O21" s="48"/>
      <c r="P21" s="48"/>
      <c r="Q21" s="48"/>
      <c r="R21" s="229"/>
      <c r="S21" s="68">
        <f t="shared" si="6"/>
        <v>0</v>
      </c>
      <c r="T21" s="231"/>
      <c r="U21" s="232"/>
    </row>
    <row r="22" spans="1:22" s="233" customFormat="1" ht="15" x14ac:dyDescent="0.25">
      <c r="A22" s="222" t="s">
        <v>43</v>
      </c>
      <c r="B22" s="223" t="s">
        <v>44</v>
      </c>
      <c r="C22" s="224" t="s">
        <v>326</v>
      </c>
      <c r="D22" s="224" t="s">
        <v>40</v>
      </c>
      <c r="E22" s="228"/>
      <c r="F22" s="226"/>
      <c r="G22" s="15">
        <f t="shared" si="2"/>
        <v>0</v>
      </c>
      <c r="H22" s="212">
        <f t="shared" si="3"/>
        <v>1.0192000000000001</v>
      </c>
      <c r="I22" s="209">
        <v>1.9671829999999999</v>
      </c>
      <c r="J22" s="229"/>
      <c r="K22" s="15">
        <f t="shared" si="4"/>
        <v>0</v>
      </c>
      <c r="L22" s="230"/>
      <c r="M22" s="230"/>
      <c r="N22" s="48"/>
      <c r="O22" s="48"/>
      <c r="P22" s="48"/>
      <c r="Q22" s="48"/>
      <c r="R22" s="229"/>
      <c r="S22" s="68">
        <f t="shared" si="6"/>
        <v>0</v>
      </c>
      <c r="T22" s="231">
        <v>1.65</v>
      </c>
      <c r="U22" s="232">
        <f>F22*T22</f>
        <v>0</v>
      </c>
    </row>
    <row r="23" spans="1:22" s="233" customFormat="1" ht="15" x14ac:dyDescent="0.25">
      <c r="A23" s="222" t="s">
        <v>45</v>
      </c>
      <c r="B23" s="223" t="s">
        <v>46</v>
      </c>
      <c r="C23" s="224" t="s">
        <v>326</v>
      </c>
      <c r="D23" s="224" t="s">
        <v>47</v>
      </c>
      <c r="E23" s="225"/>
      <c r="F23" s="226"/>
      <c r="G23" s="15">
        <f t="shared" si="2"/>
        <v>0</v>
      </c>
      <c r="H23" s="212">
        <f t="shared" si="3"/>
        <v>1.0192000000000001</v>
      </c>
      <c r="I23" s="209">
        <v>1.9671829999999999</v>
      </c>
      <c r="J23" s="229"/>
      <c r="K23" s="15">
        <f t="shared" si="4"/>
        <v>0</v>
      </c>
      <c r="L23" s="230"/>
      <c r="M23" s="230"/>
      <c r="N23" s="48"/>
      <c r="O23" s="48"/>
      <c r="P23" s="48"/>
      <c r="Q23" s="48"/>
      <c r="R23" s="229"/>
      <c r="S23" s="68">
        <f t="shared" si="6"/>
        <v>0</v>
      </c>
      <c r="T23" s="231"/>
      <c r="U23" s="234"/>
    </row>
    <row r="24" spans="1:22" s="3" customFormat="1" ht="45" x14ac:dyDescent="0.25">
      <c r="A24" s="32" t="s">
        <v>48</v>
      </c>
      <c r="B24" s="33" t="s">
        <v>49</v>
      </c>
      <c r="C24" s="34" t="s">
        <v>50</v>
      </c>
      <c r="D24" s="34" t="s">
        <v>51</v>
      </c>
      <c r="E24" s="24">
        <v>6.84</v>
      </c>
      <c r="F24" s="15">
        <v>939.01</v>
      </c>
      <c r="G24" s="15">
        <f t="shared" si="2"/>
        <v>6422.83</v>
      </c>
      <c r="H24" s="212">
        <f t="shared" si="3"/>
        <v>1.0192000000000001</v>
      </c>
      <c r="I24" s="209">
        <v>1.9671829999999999</v>
      </c>
      <c r="J24" s="79">
        <v>0</v>
      </c>
      <c r="K24" s="15">
        <f t="shared" si="4"/>
        <v>0</v>
      </c>
      <c r="L24" s="112">
        <f>E24-J24-T24</f>
        <v>0</v>
      </c>
      <c r="M24" s="112">
        <f>L24*F24</f>
        <v>0</v>
      </c>
      <c r="N24" s="48"/>
      <c r="O24" s="48"/>
      <c r="P24" s="48"/>
      <c r="Q24" s="48"/>
      <c r="R24" s="89">
        <f t="shared" si="5"/>
        <v>6.84</v>
      </c>
      <c r="S24" s="68">
        <f t="shared" si="6"/>
        <v>6422.83</v>
      </c>
      <c r="T24" s="102">
        <f>R24</f>
        <v>6.84</v>
      </c>
      <c r="U24" s="100">
        <f>T24*F24</f>
        <v>6422.83</v>
      </c>
      <c r="V24" s="109" t="s">
        <v>270</v>
      </c>
    </row>
    <row r="25" spans="1:22" s="3" customFormat="1" ht="45" x14ac:dyDescent="0.25">
      <c r="A25" s="32" t="s">
        <v>52</v>
      </c>
      <c r="B25" s="33" t="s">
        <v>53</v>
      </c>
      <c r="C25" s="34" t="s">
        <v>54</v>
      </c>
      <c r="D25" s="34" t="s">
        <v>55</v>
      </c>
      <c r="E25" s="25">
        <v>0.16603999999999999</v>
      </c>
      <c r="F25" s="15">
        <v>6253177.79</v>
      </c>
      <c r="G25" s="15">
        <f t="shared" si="2"/>
        <v>1038277.64</v>
      </c>
      <c r="H25" s="212">
        <f t="shared" si="3"/>
        <v>1.0192000000000001</v>
      </c>
      <c r="I25" s="209">
        <v>1.9671829999999999</v>
      </c>
      <c r="J25" s="83">
        <v>9.4820000000000002E-2</v>
      </c>
      <c r="K25" s="15">
        <f t="shared" si="4"/>
        <v>592926.31999999995</v>
      </c>
      <c r="L25" s="112">
        <f>E25-J25-T25</f>
        <v>2.12E-2</v>
      </c>
      <c r="M25" s="112">
        <f>L25*F25</f>
        <v>132567.36910000001</v>
      </c>
      <c r="N25" s="63"/>
      <c r="O25" s="63"/>
      <c r="P25" s="63"/>
      <c r="Q25" s="63"/>
      <c r="R25" s="89">
        <f t="shared" si="5"/>
        <v>7.1199999999999999E-2</v>
      </c>
      <c r="S25" s="68">
        <f t="shared" si="6"/>
        <v>445226.26</v>
      </c>
      <c r="T25" s="102">
        <f>J25/J18*0.126</f>
        <v>0.05</v>
      </c>
      <c r="U25" s="100">
        <f>T25*F25</f>
        <v>312658.89</v>
      </c>
    </row>
    <row r="26" spans="1:22" s="3" customFormat="1" ht="15" x14ac:dyDescent="0.25">
      <c r="A26" s="44" t="s">
        <v>56</v>
      </c>
      <c r="B26" s="44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58"/>
      <c r="O26" s="58"/>
      <c r="P26" s="58"/>
      <c r="Q26" s="58"/>
      <c r="R26" s="17"/>
      <c r="S26" s="17"/>
      <c r="T26" s="101"/>
      <c r="U26" s="99"/>
    </row>
    <row r="27" spans="1:22" s="3" customFormat="1" ht="75" x14ac:dyDescent="0.25">
      <c r="A27" s="32" t="s">
        <v>57</v>
      </c>
      <c r="B27" s="33" t="s">
        <v>58</v>
      </c>
      <c r="C27" s="37" t="s">
        <v>59</v>
      </c>
      <c r="D27" s="34" t="s">
        <v>60</v>
      </c>
      <c r="E27" s="20">
        <v>693.44200000000001</v>
      </c>
      <c r="F27" s="15">
        <v>123.66</v>
      </c>
      <c r="G27" s="15">
        <f t="shared" si="2"/>
        <v>85751.039999999994</v>
      </c>
      <c r="H27" s="212">
        <f t="shared" si="3"/>
        <v>1.0192000000000001</v>
      </c>
      <c r="I27" s="209">
        <v>1.9671829999999999</v>
      </c>
      <c r="J27" s="79">
        <v>310.20549999999997</v>
      </c>
      <c r="K27" s="15">
        <f t="shared" ref="K27:K30" si="7">F27*J27</f>
        <v>38360.01</v>
      </c>
      <c r="L27" s="112">
        <f>E27-J27-T27</f>
        <v>167.6465</v>
      </c>
      <c r="M27" s="112">
        <f>L27*F27</f>
        <v>20731.1662</v>
      </c>
      <c r="N27" s="48"/>
      <c r="O27" s="48"/>
      <c r="P27" s="48"/>
      <c r="Q27" s="48"/>
      <c r="R27" s="89">
        <f t="shared" ref="R27:R30" si="8">E27-J27-N27-O27-P27-Q27</f>
        <v>383.23649999999998</v>
      </c>
      <c r="S27" s="68">
        <f t="shared" si="6"/>
        <v>47391.03</v>
      </c>
      <c r="T27" s="102">
        <v>215.59</v>
      </c>
      <c r="U27" s="100">
        <f>T27*F27</f>
        <v>26659.86</v>
      </c>
    </row>
    <row r="28" spans="1:22" s="3" customFormat="1" ht="60" x14ac:dyDescent="0.25">
      <c r="A28" s="32" t="s">
        <v>61</v>
      </c>
      <c r="B28" s="33" t="s">
        <v>62</v>
      </c>
      <c r="C28" s="34" t="s">
        <v>63</v>
      </c>
      <c r="D28" s="34" t="s">
        <v>60</v>
      </c>
      <c r="E28" s="24">
        <v>86.37</v>
      </c>
      <c r="F28" s="15">
        <v>316.37</v>
      </c>
      <c r="G28" s="15">
        <f t="shared" si="2"/>
        <v>27324.880000000001</v>
      </c>
      <c r="H28" s="212">
        <f t="shared" si="3"/>
        <v>1.0192000000000001</v>
      </c>
      <c r="I28" s="209">
        <v>1.9671829999999999</v>
      </c>
      <c r="J28" s="79">
        <v>0</v>
      </c>
      <c r="K28" s="15">
        <f t="shared" si="7"/>
        <v>0</v>
      </c>
      <c r="L28" s="112">
        <f>E28-J28-T28</f>
        <v>0</v>
      </c>
      <c r="M28" s="112">
        <f>L28*F28</f>
        <v>0</v>
      </c>
      <c r="N28" s="48"/>
      <c r="O28" s="48"/>
      <c r="P28" s="48"/>
      <c r="Q28" s="48"/>
      <c r="R28" s="89">
        <f t="shared" si="8"/>
        <v>86.37</v>
      </c>
      <c r="S28" s="68">
        <f t="shared" si="6"/>
        <v>27324.880000000001</v>
      </c>
      <c r="T28" s="102">
        <f>R28</f>
        <v>86.37</v>
      </c>
      <c r="U28" s="100">
        <f>T28*F28</f>
        <v>27324.880000000001</v>
      </c>
    </row>
    <row r="29" spans="1:22" s="3" customFormat="1" ht="45" x14ac:dyDescent="0.25">
      <c r="A29" s="32" t="s">
        <v>64</v>
      </c>
      <c r="B29" s="33" t="s">
        <v>65</v>
      </c>
      <c r="C29" s="34" t="s">
        <v>66</v>
      </c>
      <c r="D29" s="34" t="s">
        <v>60</v>
      </c>
      <c r="E29" s="24">
        <v>133.68</v>
      </c>
      <c r="F29" s="15">
        <v>410.21</v>
      </c>
      <c r="G29" s="15">
        <f t="shared" si="2"/>
        <v>54836.87</v>
      </c>
      <c r="H29" s="212">
        <f t="shared" si="3"/>
        <v>1.0192000000000001</v>
      </c>
      <c r="I29" s="209">
        <v>1.9671829999999999</v>
      </c>
      <c r="J29" s="79">
        <v>0</v>
      </c>
      <c r="K29" s="15">
        <f t="shared" si="7"/>
        <v>0</v>
      </c>
      <c r="L29" s="112">
        <f>E29-J29-T29</f>
        <v>0</v>
      </c>
      <c r="M29" s="112">
        <f>L29*F29</f>
        <v>0</v>
      </c>
      <c r="N29" s="48"/>
      <c r="O29" s="48"/>
      <c r="P29" s="48"/>
      <c r="Q29" s="48"/>
      <c r="R29" s="89">
        <f t="shared" si="8"/>
        <v>133.68</v>
      </c>
      <c r="S29" s="68">
        <f t="shared" si="6"/>
        <v>54836.87</v>
      </c>
      <c r="T29" s="102">
        <f>R29</f>
        <v>133.68</v>
      </c>
      <c r="U29" s="100">
        <f>T29*F29</f>
        <v>54836.87</v>
      </c>
    </row>
    <row r="30" spans="1:22" s="3" customFormat="1" ht="60" x14ac:dyDescent="0.25">
      <c r="A30" s="32" t="s">
        <v>67</v>
      </c>
      <c r="B30" s="33" t="s">
        <v>68</v>
      </c>
      <c r="C30" s="34" t="s">
        <v>69</v>
      </c>
      <c r="D30" s="34" t="s">
        <v>60</v>
      </c>
      <c r="E30" s="20">
        <v>913.49199999999996</v>
      </c>
      <c r="F30" s="15">
        <v>150.26</v>
      </c>
      <c r="G30" s="15">
        <f t="shared" si="2"/>
        <v>137261.31</v>
      </c>
      <c r="H30" s="212">
        <f t="shared" si="3"/>
        <v>1.0192000000000001</v>
      </c>
      <c r="I30" s="209">
        <v>1.9671829999999999</v>
      </c>
      <c r="J30" s="79">
        <v>310.20549999999997</v>
      </c>
      <c r="K30" s="15">
        <f t="shared" si="7"/>
        <v>46611.48</v>
      </c>
      <c r="L30" s="112">
        <f>E30-J30-T30</f>
        <v>168.28649999999999</v>
      </c>
      <c r="M30" s="112">
        <f>L30*F30</f>
        <v>25286.729500000001</v>
      </c>
      <c r="N30" s="48"/>
      <c r="O30" s="48"/>
      <c r="P30" s="48"/>
      <c r="Q30" s="48"/>
      <c r="R30" s="89">
        <f t="shared" si="8"/>
        <v>603.28650000000005</v>
      </c>
      <c r="S30" s="68">
        <f t="shared" si="6"/>
        <v>90649.83</v>
      </c>
      <c r="T30" s="102">
        <v>435</v>
      </c>
      <c r="U30" s="100">
        <f>T30*F30</f>
        <v>65363.1</v>
      </c>
    </row>
    <row r="31" spans="1:22" s="3" customFormat="1" ht="15" x14ac:dyDescent="0.25">
      <c r="A31" s="26"/>
      <c r="B31" s="45" t="s">
        <v>70</v>
      </c>
      <c r="C31" s="26"/>
      <c r="D31" s="26"/>
      <c r="E31" s="26"/>
      <c r="F31" s="27"/>
      <c r="G31" s="28">
        <f>SUM(G12:G30)</f>
        <v>9663539.8499999996</v>
      </c>
      <c r="H31" s="212">
        <f t="shared" si="3"/>
        <v>1.0192000000000001</v>
      </c>
      <c r="I31" s="209">
        <v>1.9671829999999999</v>
      </c>
      <c r="J31" s="28"/>
      <c r="K31" s="28">
        <f>SUM(K12:K30)</f>
        <v>5171978.5999999996</v>
      </c>
      <c r="L31" s="28">
        <f t="shared" ref="L31:M31" si="9">SUM(L12:L30)</f>
        <v>395.42</v>
      </c>
      <c r="M31" s="28">
        <f t="shared" si="9"/>
        <v>2606151.4500000002</v>
      </c>
      <c r="N31" s="28"/>
      <c r="O31" s="28"/>
      <c r="P31" s="28"/>
      <c r="Q31" s="28"/>
      <c r="R31" s="28">
        <f t="shared" ref="R31:S31" si="10">SUM(R12:R30)</f>
        <v>1330.03</v>
      </c>
      <c r="S31" s="28">
        <f t="shared" si="10"/>
        <v>4491236.4800000004</v>
      </c>
      <c r="T31" s="103"/>
      <c r="U31" s="99"/>
      <c r="V31" s="12"/>
    </row>
    <row r="32" spans="1:22" s="3" customFormat="1" ht="15" x14ac:dyDescent="0.25">
      <c r="A32" s="50" t="s">
        <v>71</v>
      </c>
      <c r="B32" s="50"/>
      <c r="C32" s="17"/>
      <c r="D32" s="17"/>
      <c r="E32" s="17"/>
      <c r="F32" s="17"/>
      <c r="G32" s="17"/>
      <c r="H32" s="212">
        <f t="shared" si="3"/>
        <v>1.0192000000000001</v>
      </c>
      <c r="I32" s="209">
        <v>1.9671829999999999</v>
      </c>
      <c r="J32" s="17"/>
      <c r="K32" s="17"/>
      <c r="L32" s="17"/>
      <c r="M32" s="17"/>
      <c r="N32" s="60"/>
      <c r="O32" s="60"/>
      <c r="P32" s="60"/>
      <c r="Q32" s="60"/>
      <c r="R32" s="17"/>
      <c r="S32" s="17"/>
      <c r="T32" s="104"/>
      <c r="U32" s="100"/>
    </row>
    <row r="33" spans="1:21" s="3" customFormat="1" ht="45" x14ac:dyDescent="0.25">
      <c r="A33" s="32" t="s">
        <v>72</v>
      </c>
      <c r="B33" s="33" t="s">
        <v>73</v>
      </c>
      <c r="C33" s="34" t="s">
        <v>74</v>
      </c>
      <c r="D33" s="34" t="s">
        <v>75</v>
      </c>
      <c r="E33" s="23">
        <v>1</v>
      </c>
      <c r="F33" s="15">
        <v>107792.94</v>
      </c>
      <c r="G33" s="15">
        <f t="shared" ref="G33:G36" si="11">E33*F33</f>
        <v>107792.94</v>
      </c>
      <c r="H33" s="212">
        <f t="shared" si="3"/>
        <v>1.0192000000000001</v>
      </c>
      <c r="I33" s="209">
        <v>1.9671829999999999</v>
      </c>
      <c r="J33" s="79">
        <v>0</v>
      </c>
      <c r="K33" s="15">
        <f t="shared" ref="K33:K36" si="12">F33*J33</f>
        <v>0</v>
      </c>
      <c r="L33" s="112">
        <f>E33-J33-T33</f>
        <v>0</v>
      </c>
      <c r="M33" s="112">
        <f t="shared" ref="M33:M36" si="13">L33*F33</f>
        <v>0</v>
      </c>
      <c r="N33" s="48"/>
      <c r="O33" s="48"/>
      <c r="P33" s="48"/>
      <c r="Q33" s="48"/>
      <c r="R33" s="89">
        <f t="shared" ref="R33:R36" si="14">E33-J33-N33-O33-P33-Q33</f>
        <v>1</v>
      </c>
      <c r="S33" s="68">
        <f t="shared" si="6"/>
        <v>107792.94</v>
      </c>
      <c r="T33" s="68">
        <f>R33</f>
        <v>1</v>
      </c>
      <c r="U33" s="73">
        <f>S33</f>
        <v>107792.94</v>
      </c>
    </row>
    <row r="34" spans="1:21" s="3" customFormat="1" ht="30" x14ac:dyDescent="0.25">
      <c r="A34" s="32" t="s">
        <v>76</v>
      </c>
      <c r="B34" s="33" t="s">
        <v>77</v>
      </c>
      <c r="C34" s="34" t="s">
        <v>63</v>
      </c>
      <c r="D34" s="34" t="s">
        <v>60</v>
      </c>
      <c r="E34" s="24">
        <v>8.6199999999999992</v>
      </c>
      <c r="F34" s="15">
        <v>316.33</v>
      </c>
      <c r="G34" s="15">
        <f t="shared" si="11"/>
        <v>2726.76</v>
      </c>
      <c r="H34" s="212">
        <f t="shared" si="3"/>
        <v>1.0192000000000001</v>
      </c>
      <c r="I34" s="209">
        <v>1.9671829999999999</v>
      </c>
      <c r="J34" s="79">
        <v>0</v>
      </c>
      <c r="K34" s="15">
        <f t="shared" si="12"/>
        <v>0</v>
      </c>
      <c r="L34" s="112">
        <f>E34-J34-T34</f>
        <v>0</v>
      </c>
      <c r="M34" s="112">
        <f t="shared" si="13"/>
        <v>0</v>
      </c>
      <c r="N34" s="48"/>
      <c r="O34" s="48"/>
      <c r="P34" s="48"/>
      <c r="Q34" s="48"/>
      <c r="R34" s="89">
        <f t="shared" si="14"/>
        <v>8.6199999999999992</v>
      </c>
      <c r="S34" s="68">
        <f t="shared" si="6"/>
        <v>2726.76</v>
      </c>
      <c r="T34" s="68">
        <f>R34</f>
        <v>8.6199999999999992</v>
      </c>
      <c r="U34" s="73">
        <f t="shared" ref="U34:U36" si="15">S34</f>
        <v>2726.76</v>
      </c>
    </row>
    <row r="35" spans="1:21" s="3" customFormat="1" ht="30" x14ac:dyDescent="0.25">
      <c r="A35" s="32" t="s">
        <v>78</v>
      </c>
      <c r="B35" s="33" t="s">
        <v>79</v>
      </c>
      <c r="C35" s="34" t="s">
        <v>66</v>
      </c>
      <c r="D35" s="34" t="s">
        <v>60</v>
      </c>
      <c r="E35" s="24">
        <v>5.04</v>
      </c>
      <c r="F35" s="15">
        <v>410.21</v>
      </c>
      <c r="G35" s="15">
        <f t="shared" si="11"/>
        <v>2067.46</v>
      </c>
      <c r="H35" s="212">
        <f t="shared" si="3"/>
        <v>1.0192000000000001</v>
      </c>
      <c r="I35" s="209">
        <v>1.9671829999999999</v>
      </c>
      <c r="J35" s="79">
        <v>0</v>
      </c>
      <c r="K35" s="15">
        <f t="shared" si="12"/>
        <v>0</v>
      </c>
      <c r="L35" s="112">
        <f>E35-J35-T35</f>
        <v>0</v>
      </c>
      <c r="M35" s="112">
        <f t="shared" si="13"/>
        <v>0</v>
      </c>
      <c r="N35" s="48"/>
      <c r="O35" s="48"/>
      <c r="P35" s="48"/>
      <c r="Q35" s="48"/>
      <c r="R35" s="89">
        <f t="shared" si="14"/>
        <v>5.04</v>
      </c>
      <c r="S35" s="68">
        <f t="shared" si="6"/>
        <v>2067.46</v>
      </c>
      <c r="T35" s="68">
        <f>R35</f>
        <v>5.04</v>
      </c>
      <c r="U35" s="73">
        <f t="shared" si="15"/>
        <v>2067.46</v>
      </c>
    </row>
    <row r="36" spans="1:21" s="3" customFormat="1" ht="60" x14ac:dyDescent="0.25">
      <c r="A36" s="32" t="s">
        <v>80</v>
      </c>
      <c r="B36" s="33" t="s">
        <v>68</v>
      </c>
      <c r="C36" s="34" t="s">
        <v>69</v>
      </c>
      <c r="D36" s="34" t="s">
        <v>60</v>
      </c>
      <c r="E36" s="24">
        <v>13.66</v>
      </c>
      <c r="F36" s="15">
        <v>150.26</v>
      </c>
      <c r="G36" s="15">
        <f t="shared" si="11"/>
        <v>2052.5500000000002</v>
      </c>
      <c r="H36" s="212">
        <f t="shared" si="3"/>
        <v>1.0192000000000001</v>
      </c>
      <c r="I36" s="209">
        <v>1.9671829999999999</v>
      </c>
      <c r="J36" s="79">
        <v>0</v>
      </c>
      <c r="K36" s="15">
        <f t="shared" si="12"/>
        <v>0</v>
      </c>
      <c r="L36" s="112">
        <f>E36-J36-T36</f>
        <v>0</v>
      </c>
      <c r="M36" s="112">
        <f t="shared" si="13"/>
        <v>0</v>
      </c>
      <c r="N36" s="48"/>
      <c r="O36" s="48"/>
      <c r="P36" s="48"/>
      <c r="Q36" s="48"/>
      <c r="R36" s="89">
        <f t="shared" si="14"/>
        <v>13.66</v>
      </c>
      <c r="S36" s="68">
        <f t="shared" si="6"/>
        <v>2052.5500000000002</v>
      </c>
      <c r="T36" s="68">
        <f>R36</f>
        <v>13.66</v>
      </c>
      <c r="U36" s="73">
        <f t="shared" si="15"/>
        <v>2052.5500000000002</v>
      </c>
    </row>
    <row r="37" spans="1:21" s="3" customFormat="1" ht="18" customHeight="1" x14ac:dyDescent="0.25">
      <c r="A37" s="26"/>
      <c r="B37" s="45" t="s">
        <v>81</v>
      </c>
      <c r="C37" s="26"/>
      <c r="D37" s="26"/>
      <c r="E37" s="26"/>
      <c r="F37" s="27"/>
      <c r="G37" s="28">
        <f>SUM(G33:G36)</f>
        <v>114639.71</v>
      </c>
      <c r="H37" s="212">
        <f t="shared" si="3"/>
        <v>1.0192000000000001</v>
      </c>
      <c r="I37" s="209">
        <v>1.9671829999999999</v>
      </c>
      <c r="J37" s="84"/>
      <c r="K37" s="28">
        <f>SUM(K33:K36)</f>
        <v>0</v>
      </c>
      <c r="L37" s="28">
        <f t="shared" ref="L37:M37" si="16">SUM(L33:L36)</f>
        <v>0</v>
      </c>
      <c r="M37" s="28">
        <f t="shared" si="16"/>
        <v>0</v>
      </c>
      <c r="N37" s="59"/>
      <c r="O37" s="59"/>
      <c r="P37" s="59"/>
      <c r="Q37" s="59"/>
      <c r="R37" s="28">
        <f t="shared" ref="R37:S37" si="17">SUM(R33:R36)</f>
        <v>28.32</v>
      </c>
      <c r="S37" s="28">
        <f t="shared" si="17"/>
        <v>114639.71</v>
      </c>
      <c r="T37" s="103"/>
      <c r="U37" s="99"/>
    </row>
    <row r="38" spans="1:21" s="3" customFormat="1" ht="15" customHeight="1" x14ac:dyDescent="0.25">
      <c r="A38" s="50" t="s">
        <v>82</v>
      </c>
      <c r="B38" s="50"/>
      <c r="C38" s="17"/>
      <c r="D38" s="17"/>
      <c r="E38" s="17"/>
      <c r="F38" s="17"/>
      <c r="G38" s="17"/>
      <c r="H38" s="212">
        <f t="shared" si="3"/>
        <v>1.0192000000000001</v>
      </c>
      <c r="I38" s="209">
        <v>1.9671829999999999</v>
      </c>
      <c r="J38" s="17"/>
      <c r="K38" s="17"/>
      <c r="L38" s="17"/>
      <c r="M38" s="17"/>
      <c r="N38" s="60"/>
      <c r="O38" s="60"/>
      <c r="P38" s="60"/>
      <c r="Q38" s="60"/>
      <c r="R38" s="17"/>
      <c r="S38" s="17"/>
      <c r="T38" s="104"/>
      <c r="U38" s="99"/>
    </row>
    <row r="39" spans="1:21" s="3" customFormat="1" ht="45" x14ac:dyDescent="0.25">
      <c r="A39" s="32" t="s">
        <v>83</v>
      </c>
      <c r="B39" s="33" t="s">
        <v>73</v>
      </c>
      <c r="C39" s="34" t="s">
        <v>74</v>
      </c>
      <c r="D39" s="34" t="s">
        <v>75</v>
      </c>
      <c r="E39" s="23">
        <v>1</v>
      </c>
      <c r="F39" s="15">
        <v>107792.94</v>
      </c>
      <c r="G39" s="15">
        <f t="shared" ref="G39:G42" si="18">E39*F39</f>
        <v>107792.94</v>
      </c>
      <c r="H39" s="212">
        <f t="shared" si="3"/>
        <v>1.0192000000000001</v>
      </c>
      <c r="I39" s="209">
        <v>1.9671829999999999</v>
      </c>
      <c r="J39" s="79">
        <v>0</v>
      </c>
      <c r="K39" s="15">
        <f t="shared" ref="K39:K42" si="19">F39*J39</f>
        <v>0</v>
      </c>
      <c r="L39" s="112">
        <f>E39-J39-T39</f>
        <v>0</v>
      </c>
      <c r="M39" s="112">
        <f t="shared" ref="M39:M42" si="20">L39*F39</f>
        <v>0</v>
      </c>
      <c r="N39" s="48"/>
      <c r="O39" s="48"/>
      <c r="P39" s="48"/>
      <c r="Q39" s="48"/>
      <c r="R39" s="89">
        <f t="shared" ref="R39:R42" si="21">E39-J39-N39-O39-P39-Q39</f>
        <v>1</v>
      </c>
      <c r="S39" s="68">
        <f t="shared" si="6"/>
        <v>107792.94</v>
      </c>
      <c r="T39" s="68">
        <f>R39</f>
        <v>1</v>
      </c>
      <c r="U39" s="73">
        <f t="shared" ref="U39:U42" si="22">S39</f>
        <v>107792.94</v>
      </c>
    </row>
    <row r="40" spans="1:21" s="3" customFormat="1" ht="30" x14ac:dyDescent="0.25">
      <c r="A40" s="32" t="s">
        <v>84</v>
      </c>
      <c r="B40" s="33" t="s">
        <v>77</v>
      </c>
      <c r="C40" s="34" t="s">
        <v>63</v>
      </c>
      <c r="D40" s="34" t="s">
        <v>60</v>
      </c>
      <c r="E40" s="24">
        <v>8.6199999999999992</v>
      </c>
      <c r="F40" s="15">
        <v>316.33</v>
      </c>
      <c r="G40" s="15">
        <f t="shared" si="18"/>
        <v>2726.76</v>
      </c>
      <c r="H40" s="212">
        <f t="shared" si="3"/>
        <v>1.0192000000000001</v>
      </c>
      <c r="I40" s="209">
        <v>1.9671829999999999</v>
      </c>
      <c r="J40" s="79">
        <v>0</v>
      </c>
      <c r="K40" s="15">
        <f t="shared" si="19"/>
        <v>0</v>
      </c>
      <c r="L40" s="112">
        <f>E40-J40-T40</f>
        <v>0</v>
      </c>
      <c r="M40" s="112">
        <f t="shared" si="20"/>
        <v>0</v>
      </c>
      <c r="N40" s="48"/>
      <c r="O40" s="48"/>
      <c r="P40" s="48"/>
      <c r="Q40" s="48"/>
      <c r="R40" s="89">
        <f t="shared" si="21"/>
        <v>8.6199999999999992</v>
      </c>
      <c r="S40" s="68">
        <f t="shared" si="6"/>
        <v>2726.76</v>
      </c>
      <c r="T40" s="68">
        <f>R40</f>
        <v>8.6199999999999992</v>
      </c>
      <c r="U40" s="73">
        <f t="shared" si="22"/>
        <v>2726.76</v>
      </c>
    </row>
    <row r="41" spans="1:21" s="3" customFormat="1" ht="30" x14ac:dyDescent="0.25">
      <c r="A41" s="32" t="s">
        <v>85</v>
      </c>
      <c r="B41" s="33" t="s">
        <v>79</v>
      </c>
      <c r="C41" s="34" t="s">
        <v>66</v>
      </c>
      <c r="D41" s="34" t="s">
        <v>60</v>
      </c>
      <c r="E41" s="24">
        <v>5.04</v>
      </c>
      <c r="F41" s="15">
        <v>410.21</v>
      </c>
      <c r="G41" s="15">
        <f t="shared" si="18"/>
        <v>2067.46</v>
      </c>
      <c r="H41" s="212">
        <f t="shared" si="3"/>
        <v>1.0192000000000001</v>
      </c>
      <c r="I41" s="209">
        <v>1.9671829999999999</v>
      </c>
      <c r="J41" s="79">
        <v>0</v>
      </c>
      <c r="K41" s="15">
        <f t="shared" si="19"/>
        <v>0</v>
      </c>
      <c r="L41" s="112">
        <f>E41-J41-T41</f>
        <v>0</v>
      </c>
      <c r="M41" s="112">
        <f t="shared" si="20"/>
        <v>0</v>
      </c>
      <c r="N41" s="48"/>
      <c r="O41" s="48"/>
      <c r="P41" s="48"/>
      <c r="Q41" s="48"/>
      <c r="R41" s="89">
        <f t="shared" si="21"/>
        <v>5.04</v>
      </c>
      <c r="S41" s="68">
        <f t="shared" si="6"/>
        <v>2067.46</v>
      </c>
      <c r="T41" s="68">
        <f>R41</f>
        <v>5.04</v>
      </c>
      <c r="U41" s="73">
        <f t="shared" si="22"/>
        <v>2067.46</v>
      </c>
    </row>
    <row r="42" spans="1:21" s="3" customFormat="1" ht="60" x14ac:dyDescent="0.25">
      <c r="A42" s="32" t="s">
        <v>86</v>
      </c>
      <c r="B42" s="33" t="s">
        <v>68</v>
      </c>
      <c r="C42" s="34" t="s">
        <v>69</v>
      </c>
      <c r="D42" s="34" t="s">
        <v>60</v>
      </c>
      <c r="E42" s="24">
        <v>13.66</v>
      </c>
      <c r="F42" s="15">
        <v>150.26</v>
      </c>
      <c r="G42" s="15">
        <f t="shared" si="18"/>
        <v>2052.5500000000002</v>
      </c>
      <c r="H42" s="212">
        <f t="shared" si="3"/>
        <v>1.0192000000000001</v>
      </c>
      <c r="I42" s="209">
        <v>1.9671829999999999</v>
      </c>
      <c r="J42" s="79">
        <v>0</v>
      </c>
      <c r="K42" s="15">
        <f t="shared" si="19"/>
        <v>0</v>
      </c>
      <c r="L42" s="112">
        <f>E42-J42-T42</f>
        <v>0</v>
      </c>
      <c r="M42" s="112">
        <f t="shared" si="20"/>
        <v>0</v>
      </c>
      <c r="N42" s="48"/>
      <c r="O42" s="48"/>
      <c r="P42" s="48"/>
      <c r="Q42" s="48"/>
      <c r="R42" s="89">
        <f t="shared" si="21"/>
        <v>13.66</v>
      </c>
      <c r="S42" s="68">
        <f t="shared" si="6"/>
        <v>2052.5500000000002</v>
      </c>
      <c r="T42" s="68">
        <f>R42</f>
        <v>13.66</v>
      </c>
      <c r="U42" s="73">
        <f t="shared" si="22"/>
        <v>2052.5500000000002</v>
      </c>
    </row>
    <row r="43" spans="1:21" s="3" customFormat="1" ht="18" customHeight="1" x14ac:dyDescent="0.25">
      <c r="A43" s="26"/>
      <c r="B43" s="45" t="s">
        <v>87</v>
      </c>
      <c r="C43" s="26"/>
      <c r="D43" s="26"/>
      <c r="E43" s="26"/>
      <c r="F43" s="27"/>
      <c r="G43" s="28">
        <f>SUM(G39:G42)</f>
        <v>114639.71</v>
      </c>
      <c r="H43" s="212">
        <f t="shared" si="3"/>
        <v>1.0192000000000001</v>
      </c>
      <c r="I43" s="209">
        <v>1.9671829999999999</v>
      </c>
      <c r="J43" s="84"/>
      <c r="K43" s="28">
        <f>SUM(K39:K42)</f>
        <v>0</v>
      </c>
      <c r="L43" s="28">
        <f t="shared" ref="L43:M43" si="23">SUM(L39:L42)</f>
        <v>0</v>
      </c>
      <c r="M43" s="28">
        <f t="shared" si="23"/>
        <v>0</v>
      </c>
      <c r="N43" s="59"/>
      <c r="O43" s="59"/>
      <c r="P43" s="59"/>
      <c r="Q43" s="59"/>
      <c r="R43" s="28">
        <f t="shared" ref="R43:S43" si="24">SUM(R39:R42)</f>
        <v>28.32</v>
      </c>
      <c r="S43" s="28">
        <f t="shared" si="24"/>
        <v>114639.71</v>
      </c>
      <c r="T43" s="103"/>
      <c r="U43" s="99"/>
    </row>
    <row r="44" spans="1:21" s="3" customFormat="1" ht="15" customHeight="1" x14ac:dyDescent="0.25">
      <c r="A44" s="50" t="s">
        <v>88</v>
      </c>
      <c r="B44" s="50"/>
      <c r="C44" s="17"/>
      <c r="D44" s="17"/>
      <c r="E44" s="17"/>
      <c r="F44" s="17"/>
      <c r="G44" s="17"/>
      <c r="H44" s="212">
        <f t="shared" si="3"/>
        <v>1.0192000000000001</v>
      </c>
      <c r="I44" s="209">
        <v>1.9671829999999999</v>
      </c>
      <c r="J44" s="17"/>
      <c r="K44" s="17"/>
      <c r="L44" s="17"/>
      <c r="M44" s="17"/>
      <c r="N44" s="60"/>
      <c r="O44" s="60"/>
      <c r="P44" s="60"/>
      <c r="Q44" s="60"/>
      <c r="R44" s="17"/>
      <c r="S44" s="17"/>
      <c r="T44" s="104"/>
      <c r="U44" s="99"/>
    </row>
    <row r="45" spans="1:21" s="3" customFormat="1" ht="45" x14ac:dyDescent="0.25">
      <c r="A45" s="32" t="s">
        <v>89</v>
      </c>
      <c r="B45" s="33" t="s">
        <v>73</v>
      </c>
      <c r="C45" s="34" t="s">
        <v>74</v>
      </c>
      <c r="D45" s="34" t="s">
        <v>75</v>
      </c>
      <c r="E45" s="23">
        <v>1</v>
      </c>
      <c r="F45" s="15">
        <v>107792.94</v>
      </c>
      <c r="G45" s="15">
        <f t="shared" ref="G45:G48" si="25">E45*F45</f>
        <v>107792.94</v>
      </c>
      <c r="H45" s="212">
        <f t="shared" si="3"/>
        <v>1.0192000000000001</v>
      </c>
      <c r="I45" s="209">
        <v>1.9671829999999999</v>
      </c>
      <c r="J45" s="79">
        <v>0</v>
      </c>
      <c r="K45" s="15">
        <f t="shared" ref="K45:K48" si="26">F45*J45</f>
        <v>0</v>
      </c>
      <c r="L45" s="112">
        <f>E45-J45-T45</f>
        <v>0</v>
      </c>
      <c r="M45" s="112">
        <f t="shared" ref="M45:M48" si="27">L45*F45</f>
        <v>0</v>
      </c>
      <c r="N45" s="48"/>
      <c r="O45" s="48"/>
      <c r="P45" s="48"/>
      <c r="Q45" s="48"/>
      <c r="R45" s="89">
        <f t="shared" ref="R45:R48" si="28">E45-J45-N45-O45-P45-Q45</f>
        <v>1</v>
      </c>
      <c r="S45" s="68">
        <f t="shared" si="6"/>
        <v>107792.94</v>
      </c>
      <c r="T45" s="68">
        <f>R45</f>
        <v>1</v>
      </c>
      <c r="U45" s="73">
        <f t="shared" ref="U45:U48" si="29">S45</f>
        <v>107792.94</v>
      </c>
    </row>
    <row r="46" spans="1:21" s="3" customFormat="1" ht="30" x14ac:dyDescent="0.25">
      <c r="A46" s="32" t="s">
        <v>90</v>
      </c>
      <c r="B46" s="33" t="s">
        <v>77</v>
      </c>
      <c r="C46" s="34" t="s">
        <v>63</v>
      </c>
      <c r="D46" s="34" t="s">
        <v>60</v>
      </c>
      <c r="E46" s="24">
        <v>11.71</v>
      </c>
      <c r="F46" s="15">
        <v>316.33</v>
      </c>
      <c r="G46" s="15">
        <f t="shared" si="25"/>
        <v>3704.22</v>
      </c>
      <c r="H46" s="212">
        <f t="shared" si="3"/>
        <v>1.0192000000000001</v>
      </c>
      <c r="I46" s="209">
        <v>1.9671829999999999</v>
      </c>
      <c r="J46" s="79">
        <v>0</v>
      </c>
      <c r="K46" s="15">
        <f t="shared" si="26"/>
        <v>0</v>
      </c>
      <c r="L46" s="112">
        <f>E46-J46-T46</f>
        <v>0</v>
      </c>
      <c r="M46" s="112">
        <f t="shared" si="27"/>
        <v>0</v>
      </c>
      <c r="N46" s="48"/>
      <c r="O46" s="48"/>
      <c r="P46" s="48"/>
      <c r="Q46" s="48"/>
      <c r="R46" s="89">
        <f t="shared" si="28"/>
        <v>11.71</v>
      </c>
      <c r="S46" s="68">
        <f t="shared" si="6"/>
        <v>3704.22</v>
      </c>
      <c r="T46" s="68">
        <f>R46</f>
        <v>11.71</v>
      </c>
      <c r="U46" s="73">
        <f t="shared" si="29"/>
        <v>3704.22</v>
      </c>
    </row>
    <row r="47" spans="1:21" s="3" customFormat="1" ht="30" x14ac:dyDescent="0.25">
      <c r="A47" s="32" t="s">
        <v>91</v>
      </c>
      <c r="B47" s="33" t="s">
        <v>79</v>
      </c>
      <c r="C47" s="34" t="s">
        <v>66</v>
      </c>
      <c r="D47" s="34" t="s">
        <v>60</v>
      </c>
      <c r="E47" s="24">
        <v>5.04</v>
      </c>
      <c r="F47" s="15">
        <v>410.21</v>
      </c>
      <c r="G47" s="15">
        <f t="shared" si="25"/>
        <v>2067.46</v>
      </c>
      <c r="H47" s="212">
        <f t="shared" si="3"/>
        <v>1.0192000000000001</v>
      </c>
      <c r="I47" s="209">
        <v>1.9671829999999999</v>
      </c>
      <c r="J47" s="79">
        <v>0</v>
      </c>
      <c r="K47" s="15">
        <f t="shared" si="26"/>
        <v>0</v>
      </c>
      <c r="L47" s="112">
        <f>E47-J47-T47</f>
        <v>0</v>
      </c>
      <c r="M47" s="112">
        <f t="shared" si="27"/>
        <v>0</v>
      </c>
      <c r="N47" s="48"/>
      <c r="O47" s="48"/>
      <c r="P47" s="48"/>
      <c r="Q47" s="48"/>
      <c r="R47" s="89">
        <f t="shared" si="28"/>
        <v>5.04</v>
      </c>
      <c r="S47" s="68">
        <f t="shared" si="6"/>
        <v>2067.46</v>
      </c>
      <c r="T47" s="68">
        <f>R47</f>
        <v>5.04</v>
      </c>
      <c r="U47" s="73">
        <f t="shared" si="29"/>
        <v>2067.46</v>
      </c>
    </row>
    <row r="48" spans="1:21" s="3" customFormat="1" ht="60" x14ac:dyDescent="0.25">
      <c r="A48" s="32" t="s">
        <v>92</v>
      </c>
      <c r="B48" s="33" t="s">
        <v>68</v>
      </c>
      <c r="C48" s="34" t="s">
        <v>69</v>
      </c>
      <c r="D48" s="34" t="s">
        <v>60</v>
      </c>
      <c r="E48" s="24">
        <v>16.75</v>
      </c>
      <c r="F48" s="15">
        <v>150.26</v>
      </c>
      <c r="G48" s="15">
        <f t="shared" si="25"/>
        <v>2516.86</v>
      </c>
      <c r="H48" s="212">
        <f t="shared" si="3"/>
        <v>1.0192000000000001</v>
      </c>
      <c r="I48" s="209">
        <v>1.9671829999999999</v>
      </c>
      <c r="J48" s="79">
        <v>0</v>
      </c>
      <c r="K48" s="15">
        <f t="shared" si="26"/>
        <v>0</v>
      </c>
      <c r="L48" s="112">
        <f>E48-J48-T48</f>
        <v>0</v>
      </c>
      <c r="M48" s="112">
        <f t="shared" si="27"/>
        <v>0</v>
      </c>
      <c r="N48" s="48"/>
      <c r="O48" s="48"/>
      <c r="P48" s="48"/>
      <c r="Q48" s="48"/>
      <c r="R48" s="89">
        <f t="shared" si="28"/>
        <v>16.75</v>
      </c>
      <c r="S48" s="68">
        <f t="shared" si="6"/>
        <v>2516.86</v>
      </c>
      <c r="T48" s="68">
        <f>R48</f>
        <v>16.75</v>
      </c>
      <c r="U48" s="73">
        <f t="shared" si="29"/>
        <v>2516.86</v>
      </c>
    </row>
    <row r="49" spans="1:22" s="3" customFormat="1" ht="18" customHeight="1" x14ac:dyDescent="0.25">
      <c r="A49" s="26"/>
      <c r="B49" s="45" t="s">
        <v>93</v>
      </c>
      <c r="C49" s="26"/>
      <c r="D49" s="26"/>
      <c r="E49" s="26"/>
      <c r="F49" s="27"/>
      <c r="G49" s="28">
        <f>SUM(G45:G48)</f>
        <v>116081.48</v>
      </c>
      <c r="H49" s="212">
        <f t="shared" si="3"/>
        <v>1.0192000000000001</v>
      </c>
      <c r="I49" s="209">
        <v>1.9671829999999999</v>
      </c>
      <c r="J49" s="84"/>
      <c r="K49" s="28">
        <f>SUM(K45:K48)</f>
        <v>0</v>
      </c>
      <c r="L49" s="28">
        <f t="shared" ref="L49:M49" si="30">SUM(L45:L48)</f>
        <v>0</v>
      </c>
      <c r="M49" s="28">
        <f t="shared" si="30"/>
        <v>0</v>
      </c>
      <c r="N49" s="59"/>
      <c r="O49" s="59"/>
      <c r="P49" s="59"/>
      <c r="Q49" s="59"/>
      <c r="R49" s="28">
        <f t="shared" ref="R49:S49" si="31">SUM(R45:R48)</f>
        <v>34.5</v>
      </c>
      <c r="S49" s="28">
        <f t="shared" si="31"/>
        <v>116081.48</v>
      </c>
      <c r="T49" s="103"/>
      <c r="U49" s="99"/>
    </row>
    <row r="50" spans="1:22" s="3" customFormat="1" ht="15" customHeight="1" x14ac:dyDescent="0.25">
      <c r="A50" s="50" t="s">
        <v>94</v>
      </c>
      <c r="B50" s="50"/>
      <c r="C50" s="17"/>
      <c r="D50" s="17"/>
      <c r="E50" s="17"/>
      <c r="F50" s="17"/>
      <c r="G50" s="17"/>
      <c r="H50" s="212">
        <f t="shared" si="3"/>
        <v>1.0192000000000001</v>
      </c>
      <c r="I50" s="209">
        <v>1.9671829999999999</v>
      </c>
      <c r="J50" s="17"/>
      <c r="K50" s="17"/>
      <c r="L50" s="17"/>
      <c r="M50" s="17"/>
      <c r="N50" s="60"/>
      <c r="O50" s="60"/>
      <c r="P50" s="60"/>
      <c r="Q50" s="60"/>
      <c r="R50" s="17"/>
      <c r="S50" s="17"/>
      <c r="T50" s="104"/>
      <c r="U50" s="99"/>
    </row>
    <row r="51" spans="1:22" s="3" customFormat="1" ht="60" x14ac:dyDescent="0.25">
      <c r="A51" s="32" t="s">
        <v>95</v>
      </c>
      <c r="B51" s="33" t="s">
        <v>18</v>
      </c>
      <c r="C51" s="34" t="s">
        <v>19</v>
      </c>
      <c r="D51" s="34" t="s">
        <v>12</v>
      </c>
      <c r="E51" s="20">
        <v>0.13900000000000001</v>
      </c>
      <c r="F51" s="15">
        <v>47724.17</v>
      </c>
      <c r="G51" s="15">
        <f t="shared" ref="G51:G61" si="32">E51*F51</f>
        <v>6633.66</v>
      </c>
      <c r="H51" s="212">
        <f t="shared" si="3"/>
        <v>1.0192000000000001</v>
      </c>
      <c r="I51" s="209">
        <v>1.9671829999999999</v>
      </c>
      <c r="J51" s="79">
        <v>0</v>
      </c>
      <c r="K51" s="15">
        <f t="shared" ref="K51:K57" si="33">F51*J51</f>
        <v>0</v>
      </c>
      <c r="L51" s="112">
        <f>E51-J51-T51</f>
        <v>0</v>
      </c>
      <c r="M51" s="112">
        <f>L51*F51</f>
        <v>0</v>
      </c>
      <c r="N51" s="48"/>
      <c r="O51" s="48"/>
      <c r="P51" s="48"/>
      <c r="Q51" s="48"/>
      <c r="R51" s="89">
        <f t="shared" ref="R51:R55" si="34">E51-J51-N51-O51-P51-Q51</f>
        <v>0.13900000000000001</v>
      </c>
      <c r="S51" s="68">
        <f t="shared" si="6"/>
        <v>6633.66</v>
      </c>
      <c r="T51" s="108">
        <v>0.13900000000000001</v>
      </c>
      <c r="U51" s="73">
        <f t="shared" ref="U51:U57" si="35">S51</f>
        <v>6633.66</v>
      </c>
    </row>
    <row r="52" spans="1:22" s="3" customFormat="1" ht="30" x14ac:dyDescent="0.25">
      <c r="A52" s="32" t="s">
        <v>96</v>
      </c>
      <c r="B52" s="33" t="s">
        <v>21</v>
      </c>
      <c r="C52" s="34" t="s">
        <v>22</v>
      </c>
      <c r="D52" s="34" t="s">
        <v>12</v>
      </c>
      <c r="E52" s="19">
        <v>5.45E-2</v>
      </c>
      <c r="F52" s="15">
        <v>44388.07</v>
      </c>
      <c r="G52" s="15">
        <f t="shared" si="32"/>
        <v>2419.15</v>
      </c>
      <c r="H52" s="212">
        <f t="shared" si="3"/>
        <v>1.0192000000000001</v>
      </c>
      <c r="I52" s="209">
        <v>1.9671829999999999</v>
      </c>
      <c r="J52" s="79">
        <v>0</v>
      </c>
      <c r="K52" s="15">
        <f t="shared" si="33"/>
        <v>0</v>
      </c>
      <c r="L52" s="112">
        <f>E52-J52-T52</f>
        <v>0</v>
      </c>
      <c r="M52" s="112">
        <f>L52*F52</f>
        <v>0</v>
      </c>
      <c r="N52" s="48"/>
      <c r="O52" s="48"/>
      <c r="P52" s="48"/>
      <c r="Q52" s="48"/>
      <c r="R52" s="89">
        <f t="shared" si="34"/>
        <v>5.45E-2</v>
      </c>
      <c r="S52" s="68">
        <f t="shared" si="6"/>
        <v>2419.15</v>
      </c>
      <c r="T52" s="108">
        <v>5.45E-2</v>
      </c>
      <c r="U52" s="73">
        <f t="shared" si="35"/>
        <v>2419.15</v>
      </c>
    </row>
    <row r="53" spans="1:22" s="3" customFormat="1" ht="30" x14ac:dyDescent="0.25">
      <c r="A53" s="32" t="s">
        <v>97</v>
      </c>
      <c r="B53" s="33" t="s">
        <v>24</v>
      </c>
      <c r="C53" s="34" t="s">
        <v>25</v>
      </c>
      <c r="D53" s="34" t="s">
        <v>12</v>
      </c>
      <c r="E53" s="19">
        <v>5.4100000000000002E-2</v>
      </c>
      <c r="F53" s="15">
        <v>364881.7</v>
      </c>
      <c r="G53" s="15">
        <f t="shared" si="32"/>
        <v>19740.099999999999</v>
      </c>
      <c r="H53" s="212">
        <f t="shared" si="3"/>
        <v>1.0192000000000001</v>
      </c>
      <c r="I53" s="209">
        <v>1.9671829999999999</v>
      </c>
      <c r="J53" s="79">
        <v>0</v>
      </c>
      <c r="K53" s="15">
        <f t="shared" si="33"/>
        <v>0</v>
      </c>
      <c r="L53" s="112">
        <f>E53-J53-T53</f>
        <v>0</v>
      </c>
      <c r="M53" s="112">
        <f>L53*F53</f>
        <v>0</v>
      </c>
      <c r="N53" s="48"/>
      <c r="O53" s="48"/>
      <c r="P53" s="48"/>
      <c r="Q53" s="48"/>
      <c r="R53" s="89">
        <f t="shared" si="34"/>
        <v>5.4100000000000002E-2</v>
      </c>
      <c r="S53" s="68">
        <f t="shared" si="6"/>
        <v>19740.099999999999</v>
      </c>
      <c r="T53" s="108">
        <v>5.4100000000000002E-2</v>
      </c>
      <c r="U53" s="73">
        <f t="shared" si="35"/>
        <v>19740.099999999999</v>
      </c>
    </row>
    <row r="54" spans="1:22" s="3" customFormat="1" ht="30" x14ac:dyDescent="0.25">
      <c r="A54" s="32" t="s">
        <v>98</v>
      </c>
      <c r="B54" s="33" t="s">
        <v>27</v>
      </c>
      <c r="C54" s="34" t="s">
        <v>99</v>
      </c>
      <c r="D54" s="34" t="s">
        <v>29</v>
      </c>
      <c r="E54" s="20">
        <v>6.8170000000000002</v>
      </c>
      <c r="F54" s="15">
        <v>14912.7</v>
      </c>
      <c r="G54" s="15">
        <f t="shared" si="32"/>
        <v>101659.88</v>
      </c>
      <c r="H54" s="212">
        <f t="shared" si="3"/>
        <v>1.0192000000000001</v>
      </c>
      <c r="I54" s="209">
        <v>1.9671829999999999</v>
      </c>
      <c r="J54" s="79">
        <v>0</v>
      </c>
      <c r="K54" s="15">
        <f t="shared" si="33"/>
        <v>0</v>
      </c>
      <c r="L54" s="112">
        <f>E54-J54-T54</f>
        <v>0</v>
      </c>
      <c r="M54" s="112">
        <f>L54*F54</f>
        <v>0</v>
      </c>
      <c r="N54" s="48"/>
      <c r="O54" s="48"/>
      <c r="P54" s="48"/>
      <c r="Q54" s="48"/>
      <c r="R54" s="89">
        <f t="shared" si="34"/>
        <v>6.8170000000000002</v>
      </c>
      <c r="S54" s="68">
        <f t="shared" si="6"/>
        <v>101659.88</v>
      </c>
      <c r="T54" s="108">
        <v>6.8170000000000002</v>
      </c>
      <c r="U54" s="73">
        <f t="shared" si="35"/>
        <v>101659.88</v>
      </c>
    </row>
    <row r="55" spans="1:22" s="3" customFormat="1" ht="45" x14ac:dyDescent="0.25">
      <c r="A55" s="32" t="s">
        <v>100</v>
      </c>
      <c r="B55" s="33" t="s">
        <v>101</v>
      </c>
      <c r="C55" s="34" t="s">
        <v>102</v>
      </c>
      <c r="D55" s="34" t="s">
        <v>103</v>
      </c>
      <c r="E55" s="24">
        <v>0.06</v>
      </c>
      <c r="F55" s="15">
        <v>519127</v>
      </c>
      <c r="G55" s="15">
        <f t="shared" si="32"/>
        <v>31147.62</v>
      </c>
      <c r="H55" s="212">
        <f t="shared" si="3"/>
        <v>1.0192000000000001</v>
      </c>
      <c r="I55" s="209">
        <v>1.9671829999999999</v>
      </c>
      <c r="J55" s="79">
        <v>0</v>
      </c>
      <c r="K55" s="15">
        <f t="shared" si="33"/>
        <v>0</v>
      </c>
      <c r="L55" s="112">
        <f>E55-J55-T55</f>
        <v>0</v>
      </c>
      <c r="M55" s="112">
        <f>L55*F55</f>
        <v>0</v>
      </c>
      <c r="N55" s="48"/>
      <c r="O55" s="48"/>
      <c r="P55" s="48"/>
      <c r="Q55" s="48"/>
      <c r="R55" s="89">
        <f t="shared" si="34"/>
        <v>0.06</v>
      </c>
      <c r="S55" s="68">
        <f t="shared" si="6"/>
        <v>31147.62</v>
      </c>
      <c r="T55" s="108">
        <v>0.06</v>
      </c>
      <c r="U55" s="73">
        <f t="shared" si="35"/>
        <v>31147.62</v>
      </c>
    </row>
    <row r="56" spans="1:22" s="233" customFormat="1" ht="15" x14ac:dyDescent="0.25">
      <c r="A56" s="222" t="s">
        <v>104</v>
      </c>
      <c r="B56" s="223" t="s">
        <v>105</v>
      </c>
      <c r="C56" s="224" t="s">
        <v>326</v>
      </c>
      <c r="D56" s="224" t="s">
        <v>40</v>
      </c>
      <c r="E56" s="228"/>
      <c r="F56" s="226"/>
      <c r="G56" s="15">
        <f t="shared" si="32"/>
        <v>0</v>
      </c>
      <c r="H56" s="212">
        <f t="shared" si="3"/>
        <v>1.0192000000000001</v>
      </c>
      <c r="I56" s="209">
        <v>1.9671829999999999</v>
      </c>
      <c r="J56" s="229"/>
      <c r="K56" s="15">
        <f t="shared" si="33"/>
        <v>0</v>
      </c>
      <c r="L56" s="230"/>
      <c r="M56" s="230"/>
      <c r="N56" s="48"/>
      <c r="O56" s="48"/>
      <c r="P56" s="48"/>
      <c r="Q56" s="48"/>
      <c r="R56" s="229"/>
      <c r="S56" s="68">
        <f t="shared" si="6"/>
        <v>0</v>
      </c>
      <c r="T56" s="235">
        <v>0.36</v>
      </c>
      <c r="U56" s="236">
        <f t="shared" si="35"/>
        <v>0</v>
      </c>
    </row>
    <row r="57" spans="1:22" s="233" customFormat="1" ht="15" x14ac:dyDescent="0.25">
      <c r="A57" s="222" t="s">
        <v>107</v>
      </c>
      <c r="B57" s="223" t="s">
        <v>38</v>
      </c>
      <c r="C57" s="224" t="s">
        <v>326</v>
      </c>
      <c r="D57" s="224" t="s">
        <v>40</v>
      </c>
      <c r="E57" s="227"/>
      <c r="F57" s="226"/>
      <c r="G57" s="15">
        <f t="shared" si="32"/>
        <v>0</v>
      </c>
      <c r="H57" s="212">
        <f t="shared" si="3"/>
        <v>1.0192000000000001</v>
      </c>
      <c r="I57" s="209">
        <v>1.9671829999999999</v>
      </c>
      <c r="J57" s="229"/>
      <c r="K57" s="15">
        <f t="shared" si="33"/>
        <v>0</v>
      </c>
      <c r="L57" s="230"/>
      <c r="M57" s="230"/>
      <c r="N57" s="48"/>
      <c r="O57" s="48"/>
      <c r="P57" s="48"/>
      <c r="Q57" s="48"/>
      <c r="R57" s="229"/>
      <c r="S57" s="68">
        <f t="shared" si="6"/>
        <v>0</v>
      </c>
      <c r="T57" s="235">
        <v>2.9000000000000001E-2</v>
      </c>
      <c r="U57" s="236">
        <f t="shared" si="35"/>
        <v>0</v>
      </c>
    </row>
    <row r="58" spans="1:22" s="3" customFormat="1" ht="15" customHeight="1" x14ac:dyDescent="0.25">
      <c r="A58" s="44" t="s">
        <v>56</v>
      </c>
      <c r="B58" s="44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58"/>
      <c r="O58" s="58"/>
      <c r="P58" s="58"/>
      <c r="Q58" s="58"/>
      <c r="R58" s="17"/>
      <c r="S58" s="17"/>
      <c r="T58" s="101"/>
      <c r="U58" s="99"/>
    </row>
    <row r="59" spans="1:22" s="3" customFormat="1" ht="75" x14ac:dyDescent="0.25">
      <c r="A59" s="32" t="s">
        <v>108</v>
      </c>
      <c r="B59" s="33" t="s">
        <v>58</v>
      </c>
      <c r="C59" s="37" t="s">
        <v>59</v>
      </c>
      <c r="D59" s="34" t="s">
        <v>60</v>
      </c>
      <c r="E59" s="24">
        <v>24.37</v>
      </c>
      <c r="F59" s="15">
        <v>123.66</v>
      </c>
      <c r="G59" s="15">
        <f t="shared" si="32"/>
        <v>3013.59</v>
      </c>
      <c r="H59" s="212">
        <f t="shared" si="3"/>
        <v>1.0192000000000001</v>
      </c>
      <c r="I59" s="209">
        <v>1.9671829999999999</v>
      </c>
      <c r="J59" s="79">
        <v>0</v>
      </c>
      <c r="K59" s="15">
        <f t="shared" ref="K59:K61" si="36">F59*J59</f>
        <v>0</v>
      </c>
      <c r="L59" s="112">
        <f>E59-J59-T59</f>
        <v>0</v>
      </c>
      <c r="M59" s="112">
        <f>L59*F59</f>
        <v>0</v>
      </c>
      <c r="N59" s="48"/>
      <c r="O59" s="48"/>
      <c r="P59" s="48"/>
      <c r="Q59" s="48"/>
      <c r="R59" s="89">
        <f t="shared" ref="R59:R61" si="37">E59-J59-N59-O59-P59-Q59</f>
        <v>24.37</v>
      </c>
      <c r="S59" s="68">
        <f t="shared" si="6"/>
        <v>3013.59</v>
      </c>
      <c r="T59" s="68">
        <v>24.37</v>
      </c>
      <c r="U59" s="73">
        <f t="shared" ref="U59:U61" si="38">S59</f>
        <v>3013.59</v>
      </c>
    </row>
    <row r="60" spans="1:22" s="3" customFormat="1" ht="75" x14ac:dyDescent="0.25">
      <c r="A60" s="32" t="s">
        <v>109</v>
      </c>
      <c r="B60" s="33" t="s">
        <v>110</v>
      </c>
      <c r="C60" s="34" t="s">
        <v>63</v>
      </c>
      <c r="D60" s="34" t="s">
        <v>60</v>
      </c>
      <c r="E60" s="24">
        <v>1.05</v>
      </c>
      <c r="F60" s="15">
        <v>316.32</v>
      </c>
      <c r="G60" s="15">
        <f t="shared" si="32"/>
        <v>332.14</v>
      </c>
      <c r="H60" s="212">
        <f t="shared" si="3"/>
        <v>1.0192000000000001</v>
      </c>
      <c r="I60" s="209">
        <v>1.9671829999999999</v>
      </c>
      <c r="J60" s="79">
        <v>0</v>
      </c>
      <c r="K60" s="15">
        <f t="shared" si="36"/>
        <v>0</v>
      </c>
      <c r="L60" s="112">
        <f>E60-J60-T60</f>
        <v>0</v>
      </c>
      <c r="M60" s="112">
        <f>L60*F60</f>
        <v>0</v>
      </c>
      <c r="N60" s="48"/>
      <c r="O60" s="48"/>
      <c r="P60" s="48"/>
      <c r="Q60" s="48"/>
      <c r="R60" s="89">
        <f t="shared" si="37"/>
        <v>1.05</v>
      </c>
      <c r="S60" s="68">
        <f t="shared" si="6"/>
        <v>332.14</v>
      </c>
      <c r="T60" s="68">
        <v>1.05</v>
      </c>
      <c r="U60" s="73">
        <f t="shared" si="38"/>
        <v>332.14</v>
      </c>
    </row>
    <row r="61" spans="1:22" s="3" customFormat="1" ht="60" x14ac:dyDescent="0.25">
      <c r="A61" s="32" t="s">
        <v>111</v>
      </c>
      <c r="B61" s="33" t="s">
        <v>68</v>
      </c>
      <c r="C61" s="34" t="s">
        <v>69</v>
      </c>
      <c r="D61" s="34" t="s">
        <v>60</v>
      </c>
      <c r="E61" s="24">
        <v>25.42</v>
      </c>
      <c r="F61" s="15">
        <v>150.26</v>
      </c>
      <c r="G61" s="15">
        <f t="shared" si="32"/>
        <v>3819.61</v>
      </c>
      <c r="H61" s="212">
        <f t="shared" si="3"/>
        <v>1.0192000000000001</v>
      </c>
      <c r="I61" s="209">
        <v>1.9671829999999999</v>
      </c>
      <c r="J61" s="79">
        <v>0</v>
      </c>
      <c r="K61" s="15">
        <f t="shared" si="36"/>
        <v>0</v>
      </c>
      <c r="L61" s="112">
        <f>E61-J61-T61</f>
        <v>0</v>
      </c>
      <c r="M61" s="112">
        <f>L61*F61</f>
        <v>0</v>
      </c>
      <c r="N61" s="48"/>
      <c r="O61" s="48"/>
      <c r="P61" s="48"/>
      <c r="Q61" s="48"/>
      <c r="R61" s="89">
        <f t="shared" si="37"/>
        <v>25.42</v>
      </c>
      <c r="S61" s="68">
        <f t="shared" si="6"/>
        <v>3819.61</v>
      </c>
      <c r="T61" s="68">
        <v>25.42</v>
      </c>
      <c r="U61" s="73">
        <f t="shared" si="38"/>
        <v>3819.61</v>
      </c>
    </row>
    <row r="62" spans="1:22" s="3" customFormat="1" ht="18" customHeight="1" x14ac:dyDescent="0.25">
      <c r="A62" s="26"/>
      <c r="B62" s="45" t="s">
        <v>112</v>
      </c>
      <c r="C62" s="26"/>
      <c r="D62" s="26"/>
      <c r="E62" s="26"/>
      <c r="F62" s="27"/>
      <c r="G62" s="28">
        <f>SUM(G51:G61)</f>
        <v>168765.75</v>
      </c>
      <c r="H62" s="212">
        <f t="shared" si="3"/>
        <v>1.0192000000000001</v>
      </c>
      <c r="I62" s="209">
        <v>1.9671829999999999</v>
      </c>
      <c r="J62" s="84"/>
      <c r="K62" s="28">
        <f>SUM(K51:K61)</f>
        <v>0</v>
      </c>
      <c r="L62" s="28">
        <f t="shared" ref="L62:M62" si="39">SUM(L51:L61)</f>
        <v>0</v>
      </c>
      <c r="M62" s="28">
        <f t="shared" si="39"/>
        <v>0</v>
      </c>
      <c r="N62" s="59"/>
      <c r="O62" s="59"/>
      <c r="P62" s="59"/>
      <c r="Q62" s="59"/>
      <c r="R62" s="28">
        <f t="shared" ref="R62:S62" si="40">SUM(R51:R61)</f>
        <v>57.96</v>
      </c>
      <c r="S62" s="28">
        <f t="shared" si="40"/>
        <v>168765.75</v>
      </c>
      <c r="T62" s="103"/>
      <c r="U62" s="99"/>
      <c r="V62" s="12"/>
    </row>
    <row r="63" spans="1:22" s="3" customFormat="1" ht="15" customHeight="1" x14ac:dyDescent="0.25">
      <c r="A63" s="50" t="s">
        <v>113</v>
      </c>
      <c r="B63" s="50"/>
      <c r="C63" s="17"/>
      <c r="D63" s="17"/>
      <c r="E63" s="17"/>
      <c r="F63" s="17"/>
      <c r="G63" s="17"/>
      <c r="H63" s="212">
        <f t="shared" si="3"/>
        <v>1.0192000000000001</v>
      </c>
      <c r="I63" s="209">
        <v>1.9671829999999999</v>
      </c>
      <c r="J63" s="17"/>
      <c r="K63" s="17"/>
      <c r="L63" s="17"/>
      <c r="M63" s="17"/>
      <c r="N63" s="85"/>
      <c r="O63" s="85"/>
      <c r="P63" s="85"/>
      <c r="Q63" s="85"/>
      <c r="R63" s="17"/>
      <c r="S63" s="17"/>
      <c r="T63" s="104"/>
      <c r="U63" s="99"/>
    </row>
    <row r="64" spans="1:22" s="3" customFormat="1" ht="60" x14ac:dyDescent="0.25">
      <c r="A64" s="32" t="s">
        <v>114</v>
      </c>
      <c r="B64" s="33" t="s">
        <v>18</v>
      </c>
      <c r="C64" s="34" t="s">
        <v>19</v>
      </c>
      <c r="D64" s="34" t="s">
        <v>12</v>
      </c>
      <c r="E64" s="19">
        <v>7.2900000000000006E-2</v>
      </c>
      <c r="F64" s="15">
        <v>47724.14</v>
      </c>
      <c r="G64" s="15">
        <f t="shared" ref="G64:G75" si="41">E64*F64</f>
        <v>3479.09</v>
      </c>
      <c r="H64" s="212">
        <f t="shared" si="3"/>
        <v>1.0192000000000001</v>
      </c>
      <c r="I64" s="209">
        <v>1.9671829999999999</v>
      </c>
      <c r="J64" s="79">
        <v>0</v>
      </c>
      <c r="K64" s="15">
        <f t="shared" ref="K64:K70" si="42">F64*J64</f>
        <v>0</v>
      </c>
      <c r="L64" s="112">
        <f>E64-J64-T64</f>
        <v>0</v>
      </c>
      <c r="M64" s="112">
        <f>L64*F64</f>
        <v>0</v>
      </c>
      <c r="N64" s="48"/>
      <c r="O64" s="48"/>
      <c r="P64" s="48"/>
      <c r="Q64" s="48"/>
      <c r="R64" s="89">
        <f t="shared" ref="R64:R68" si="43">E64-J64-N64-O64-P64-Q64</f>
        <v>7.2900000000000006E-2</v>
      </c>
      <c r="S64" s="68">
        <f t="shared" si="6"/>
        <v>3479.09</v>
      </c>
      <c r="T64" s="107">
        <v>7.2900000000000006E-2</v>
      </c>
      <c r="U64" s="100">
        <f t="shared" ref="U64:U70" si="44">S64</f>
        <v>3479.09</v>
      </c>
    </row>
    <row r="65" spans="1:21" s="3" customFormat="1" ht="30" x14ac:dyDescent="0.25">
      <c r="A65" s="32" t="s">
        <v>115</v>
      </c>
      <c r="B65" s="33" t="s">
        <v>21</v>
      </c>
      <c r="C65" s="34" t="s">
        <v>22</v>
      </c>
      <c r="D65" s="34" t="s">
        <v>12</v>
      </c>
      <c r="E65" s="19">
        <v>3.2099999999999997E-2</v>
      </c>
      <c r="F65" s="15">
        <v>44388.160000000003</v>
      </c>
      <c r="G65" s="15">
        <f t="shared" si="41"/>
        <v>1424.86</v>
      </c>
      <c r="H65" s="212">
        <f t="shared" si="3"/>
        <v>1.0192000000000001</v>
      </c>
      <c r="I65" s="209">
        <v>1.9671829999999999</v>
      </c>
      <c r="J65" s="79">
        <v>0</v>
      </c>
      <c r="K65" s="15">
        <f t="shared" si="42"/>
        <v>0</v>
      </c>
      <c r="L65" s="112">
        <f>E65-J65-T65</f>
        <v>0</v>
      </c>
      <c r="M65" s="112">
        <f>L65*F65</f>
        <v>0</v>
      </c>
      <c r="N65" s="48"/>
      <c r="O65" s="48"/>
      <c r="P65" s="48"/>
      <c r="Q65" s="48"/>
      <c r="R65" s="89">
        <f t="shared" si="43"/>
        <v>3.2099999999999997E-2</v>
      </c>
      <c r="S65" s="68">
        <f t="shared" si="6"/>
        <v>1424.86</v>
      </c>
      <c r="T65" s="107">
        <v>3.2099999999999997E-2</v>
      </c>
      <c r="U65" s="100">
        <f t="shared" si="44"/>
        <v>1424.86</v>
      </c>
    </row>
    <row r="66" spans="1:21" s="3" customFormat="1" ht="30" x14ac:dyDescent="0.25">
      <c r="A66" s="32" t="s">
        <v>116</v>
      </c>
      <c r="B66" s="33" t="s">
        <v>24</v>
      </c>
      <c r="C66" s="34" t="s">
        <v>25</v>
      </c>
      <c r="D66" s="34" t="s">
        <v>12</v>
      </c>
      <c r="E66" s="20">
        <v>3.2000000000000001E-2</v>
      </c>
      <c r="F66" s="15">
        <v>364881.88</v>
      </c>
      <c r="G66" s="15">
        <f t="shared" si="41"/>
        <v>11676.22</v>
      </c>
      <c r="H66" s="212">
        <f t="shared" si="3"/>
        <v>1.0192000000000001</v>
      </c>
      <c r="I66" s="209">
        <v>1.9671829999999999</v>
      </c>
      <c r="J66" s="79">
        <v>0</v>
      </c>
      <c r="K66" s="15">
        <f t="shared" si="42"/>
        <v>0</v>
      </c>
      <c r="L66" s="112">
        <f>E66-J66-T66</f>
        <v>0</v>
      </c>
      <c r="M66" s="112">
        <f>L66*F66</f>
        <v>0</v>
      </c>
      <c r="N66" s="48"/>
      <c r="O66" s="48"/>
      <c r="P66" s="48"/>
      <c r="Q66" s="48"/>
      <c r="R66" s="89">
        <f t="shared" si="43"/>
        <v>3.2000000000000001E-2</v>
      </c>
      <c r="S66" s="68">
        <f t="shared" si="6"/>
        <v>11676.22</v>
      </c>
      <c r="T66" s="107">
        <v>3.2000000000000001E-2</v>
      </c>
      <c r="U66" s="100">
        <f t="shared" si="44"/>
        <v>11676.22</v>
      </c>
    </row>
    <row r="67" spans="1:21" s="3" customFormat="1" ht="30" x14ac:dyDescent="0.25">
      <c r="A67" s="32" t="s">
        <v>117</v>
      </c>
      <c r="B67" s="33" t="s">
        <v>27</v>
      </c>
      <c r="C67" s="34" t="s">
        <v>99</v>
      </c>
      <c r="D67" s="34" t="s">
        <v>29</v>
      </c>
      <c r="E67" s="24">
        <v>4.04</v>
      </c>
      <c r="F67" s="15">
        <v>14912.7</v>
      </c>
      <c r="G67" s="15">
        <f t="shared" si="41"/>
        <v>60247.31</v>
      </c>
      <c r="H67" s="212">
        <f t="shared" si="3"/>
        <v>1.0192000000000001</v>
      </c>
      <c r="I67" s="209">
        <v>1.9671829999999999</v>
      </c>
      <c r="J67" s="79">
        <v>0</v>
      </c>
      <c r="K67" s="15">
        <f t="shared" si="42"/>
        <v>0</v>
      </c>
      <c r="L67" s="112">
        <f>E67-J67-T67</f>
        <v>0</v>
      </c>
      <c r="M67" s="112">
        <f>L67*F67</f>
        <v>0</v>
      </c>
      <c r="N67" s="48"/>
      <c r="O67" s="48"/>
      <c r="P67" s="48"/>
      <c r="Q67" s="48"/>
      <c r="R67" s="89">
        <f t="shared" si="43"/>
        <v>4.04</v>
      </c>
      <c r="S67" s="68">
        <f t="shared" si="6"/>
        <v>60247.31</v>
      </c>
      <c r="T67" s="107">
        <v>4.04</v>
      </c>
      <c r="U67" s="100">
        <f t="shared" si="44"/>
        <v>60247.31</v>
      </c>
    </row>
    <row r="68" spans="1:21" s="3" customFormat="1" ht="45" x14ac:dyDescent="0.25">
      <c r="A68" s="32" t="s">
        <v>118</v>
      </c>
      <c r="B68" s="33" t="s">
        <v>101</v>
      </c>
      <c r="C68" s="34" t="s">
        <v>102</v>
      </c>
      <c r="D68" s="34" t="s">
        <v>103</v>
      </c>
      <c r="E68" s="24">
        <v>0.06</v>
      </c>
      <c r="F68" s="15">
        <v>519127</v>
      </c>
      <c r="G68" s="15">
        <f t="shared" si="41"/>
        <v>31147.62</v>
      </c>
      <c r="H68" s="212">
        <f t="shared" si="3"/>
        <v>1.0192000000000001</v>
      </c>
      <c r="I68" s="209">
        <v>1.9671829999999999</v>
      </c>
      <c r="J68" s="79">
        <v>0</v>
      </c>
      <c r="K68" s="15">
        <f t="shared" si="42"/>
        <v>0</v>
      </c>
      <c r="L68" s="112">
        <f>E68-J68-T68</f>
        <v>0</v>
      </c>
      <c r="M68" s="112">
        <f>L68*F68</f>
        <v>0</v>
      </c>
      <c r="N68" s="48"/>
      <c r="O68" s="48"/>
      <c r="P68" s="48"/>
      <c r="Q68" s="48"/>
      <c r="R68" s="89">
        <f t="shared" si="43"/>
        <v>0.06</v>
      </c>
      <c r="S68" s="68">
        <f t="shared" si="6"/>
        <v>31147.62</v>
      </c>
      <c r="T68" s="107">
        <v>0.06</v>
      </c>
      <c r="U68" s="100">
        <f t="shared" si="44"/>
        <v>31147.62</v>
      </c>
    </row>
    <row r="69" spans="1:21" s="233" customFormat="1" ht="15" x14ac:dyDescent="0.25">
      <c r="A69" s="222" t="s">
        <v>119</v>
      </c>
      <c r="B69" s="223" t="s">
        <v>105</v>
      </c>
      <c r="C69" s="224" t="s">
        <v>326</v>
      </c>
      <c r="D69" s="224" t="s">
        <v>40</v>
      </c>
      <c r="E69" s="228"/>
      <c r="F69" s="226"/>
      <c r="G69" s="15">
        <f t="shared" si="41"/>
        <v>0</v>
      </c>
      <c r="H69" s="212">
        <f t="shared" si="3"/>
        <v>1.0192000000000001</v>
      </c>
      <c r="I69" s="209">
        <v>1.9671829999999999</v>
      </c>
      <c r="J69" s="229"/>
      <c r="K69" s="15">
        <f t="shared" si="42"/>
        <v>0</v>
      </c>
      <c r="L69" s="230"/>
      <c r="M69" s="230"/>
      <c r="N69" s="48"/>
      <c r="O69" s="48"/>
      <c r="P69" s="48"/>
      <c r="Q69" s="48"/>
      <c r="R69" s="229"/>
      <c r="S69" s="68">
        <f t="shared" si="6"/>
        <v>0</v>
      </c>
      <c r="T69" s="237">
        <v>0.36</v>
      </c>
      <c r="U69" s="232">
        <f t="shared" si="44"/>
        <v>0</v>
      </c>
    </row>
    <row r="70" spans="1:21" s="233" customFormat="1" ht="15" x14ac:dyDescent="0.25">
      <c r="A70" s="222" t="s">
        <v>120</v>
      </c>
      <c r="B70" s="223" t="s">
        <v>38</v>
      </c>
      <c r="C70" s="224" t="s">
        <v>326</v>
      </c>
      <c r="D70" s="224" t="s">
        <v>40</v>
      </c>
      <c r="E70" s="227"/>
      <c r="F70" s="226"/>
      <c r="G70" s="15">
        <f t="shared" si="41"/>
        <v>0</v>
      </c>
      <c r="H70" s="212">
        <f t="shared" si="3"/>
        <v>1.0192000000000001</v>
      </c>
      <c r="I70" s="209">
        <v>1.9671829999999999</v>
      </c>
      <c r="J70" s="229"/>
      <c r="K70" s="15">
        <f t="shared" si="42"/>
        <v>0</v>
      </c>
      <c r="L70" s="230"/>
      <c r="M70" s="230"/>
      <c r="N70" s="48"/>
      <c r="O70" s="48"/>
      <c r="P70" s="48"/>
      <c r="Q70" s="48"/>
      <c r="R70" s="229"/>
      <c r="S70" s="68">
        <f t="shared" si="6"/>
        <v>0</v>
      </c>
      <c r="T70" s="237">
        <v>2.9000000000000001E-2</v>
      </c>
      <c r="U70" s="232">
        <f t="shared" si="44"/>
        <v>0</v>
      </c>
    </row>
    <row r="71" spans="1:21" s="3" customFormat="1" ht="15" customHeight="1" x14ac:dyDescent="0.25">
      <c r="A71" s="44" t="s">
        <v>56</v>
      </c>
      <c r="B71" s="44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58"/>
      <c r="O71" s="58"/>
      <c r="P71" s="58"/>
      <c r="Q71" s="58"/>
      <c r="R71" s="17"/>
      <c r="S71" s="17"/>
      <c r="T71" s="101"/>
      <c r="U71" s="99"/>
    </row>
    <row r="72" spans="1:21" s="3" customFormat="1" ht="75" x14ac:dyDescent="0.25">
      <c r="A72" s="32" t="s">
        <v>121</v>
      </c>
      <c r="B72" s="33" t="s">
        <v>58</v>
      </c>
      <c r="C72" s="37" t="s">
        <v>59</v>
      </c>
      <c r="D72" s="34" t="s">
        <v>60</v>
      </c>
      <c r="E72" s="24">
        <v>12.71</v>
      </c>
      <c r="F72" s="15">
        <v>123.66</v>
      </c>
      <c r="G72" s="15">
        <f t="shared" si="41"/>
        <v>1571.72</v>
      </c>
      <c r="H72" s="212">
        <f t="shared" si="3"/>
        <v>1.0192000000000001</v>
      </c>
      <c r="I72" s="209">
        <v>1.9671829999999999</v>
      </c>
      <c r="J72" s="79">
        <v>0</v>
      </c>
      <c r="K72" s="15">
        <f t="shared" ref="K72:K75" si="45">F72*J72</f>
        <v>0</v>
      </c>
      <c r="L72" s="112">
        <f>E72-J72-T72</f>
        <v>0</v>
      </c>
      <c r="M72" s="112">
        <f>L72*F72</f>
        <v>0</v>
      </c>
      <c r="N72" s="48"/>
      <c r="O72" s="48"/>
      <c r="P72" s="48"/>
      <c r="Q72" s="48"/>
      <c r="R72" s="89">
        <f t="shared" ref="R72:R75" si="46">E72-J72-N72-O72-P72-Q72</f>
        <v>12.71</v>
      </c>
      <c r="S72" s="68">
        <f t="shared" si="6"/>
        <v>1571.72</v>
      </c>
      <c r="T72" s="102">
        <v>12.71</v>
      </c>
      <c r="U72" s="100">
        <f>S72</f>
        <v>1571.72</v>
      </c>
    </row>
    <row r="73" spans="1:21" s="3" customFormat="1" ht="75" x14ac:dyDescent="0.25">
      <c r="A73" s="32" t="s">
        <v>122</v>
      </c>
      <c r="B73" s="33" t="s">
        <v>110</v>
      </c>
      <c r="C73" s="34" t="s">
        <v>63</v>
      </c>
      <c r="D73" s="34" t="s">
        <v>60</v>
      </c>
      <c r="E73" s="24">
        <v>1.06</v>
      </c>
      <c r="F73" s="15">
        <v>316.33</v>
      </c>
      <c r="G73" s="15">
        <f t="shared" si="41"/>
        <v>335.31</v>
      </c>
      <c r="H73" s="212">
        <f t="shared" si="3"/>
        <v>1.0192000000000001</v>
      </c>
      <c r="I73" s="209">
        <v>1.9671829999999999</v>
      </c>
      <c r="J73" s="79">
        <v>0</v>
      </c>
      <c r="K73" s="15">
        <f t="shared" si="45"/>
        <v>0</v>
      </c>
      <c r="L73" s="112">
        <f>E73-J73-T73</f>
        <v>0</v>
      </c>
      <c r="M73" s="112">
        <f>L73*F73</f>
        <v>0</v>
      </c>
      <c r="N73" s="48"/>
      <c r="O73" s="48"/>
      <c r="P73" s="48"/>
      <c r="Q73" s="48"/>
      <c r="R73" s="89">
        <f t="shared" si="46"/>
        <v>1.06</v>
      </c>
      <c r="S73" s="68">
        <f t="shared" si="6"/>
        <v>335.31</v>
      </c>
      <c r="T73" s="102">
        <v>1.06</v>
      </c>
      <c r="U73" s="100">
        <f>S73</f>
        <v>335.31</v>
      </c>
    </row>
    <row r="74" spans="1:21" s="3" customFormat="1" ht="60" x14ac:dyDescent="0.25">
      <c r="A74" s="32" t="s">
        <v>123</v>
      </c>
      <c r="B74" s="33" t="s">
        <v>124</v>
      </c>
      <c r="C74" s="34" t="s">
        <v>66</v>
      </c>
      <c r="D74" s="34" t="s">
        <v>60</v>
      </c>
      <c r="E74" s="47">
        <v>0.2</v>
      </c>
      <c r="F74" s="15">
        <v>410.2</v>
      </c>
      <c r="G74" s="15">
        <f t="shared" si="41"/>
        <v>82.04</v>
      </c>
      <c r="H74" s="212">
        <f t="shared" si="3"/>
        <v>1.0192000000000001</v>
      </c>
      <c r="I74" s="209">
        <v>1.9671829999999999</v>
      </c>
      <c r="J74" s="79">
        <v>0</v>
      </c>
      <c r="K74" s="15">
        <f t="shared" si="45"/>
        <v>0</v>
      </c>
      <c r="L74" s="112">
        <f>E74-J74-T74</f>
        <v>0</v>
      </c>
      <c r="M74" s="112">
        <f>L74*F74</f>
        <v>0</v>
      </c>
      <c r="N74" s="48"/>
      <c r="O74" s="48"/>
      <c r="P74" s="48"/>
      <c r="Q74" s="48"/>
      <c r="R74" s="89">
        <f t="shared" si="46"/>
        <v>0.2</v>
      </c>
      <c r="S74" s="68">
        <f t="shared" si="6"/>
        <v>82.04</v>
      </c>
      <c r="T74" s="102">
        <v>0.2</v>
      </c>
      <c r="U74" s="100">
        <f>S74</f>
        <v>82.04</v>
      </c>
    </row>
    <row r="75" spans="1:21" s="3" customFormat="1" ht="60" x14ac:dyDescent="0.25">
      <c r="A75" s="32" t="s">
        <v>125</v>
      </c>
      <c r="B75" s="33" t="s">
        <v>68</v>
      </c>
      <c r="C75" s="34" t="s">
        <v>69</v>
      </c>
      <c r="D75" s="34" t="s">
        <v>60</v>
      </c>
      <c r="E75" s="24">
        <v>13.97</v>
      </c>
      <c r="F75" s="15">
        <v>150.26</v>
      </c>
      <c r="G75" s="15">
        <f t="shared" si="41"/>
        <v>2099.13</v>
      </c>
      <c r="H75" s="212">
        <f t="shared" si="3"/>
        <v>1.0192000000000001</v>
      </c>
      <c r="I75" s="209">
        <v>1.9671829999999999</v>
      </c>
      <c r="J75" s="79">
        <v>0</v>
      </c>
      <c r="K75" s="15">
        <f t="shared" si="45"/>
        <v>0</v>
      </c>
      <c r="L75" s="112">
        <f>E75-J75-T75</f>
        <v>0</v>
      </c>
      <c r="M75" s="112">
        <f>L75*F75</f>
        <v>0</v>
      </c>
      <c r="N75" s="48"/>
      <c r="O75" s="48"/>
      <c r="P75" s="48"/>
      <c r="Q75" s="48"/>
      <c r="R75" s="89">
        <f t="shared" si="46"/>
        <v>13.97</v>
      </c>
      <c r="S75" s="68">
        <f t="shared" si="6"/>
        <v>2099.13</v>
      </c>
      <c r="T75" s="102">
        <v>13.97</v>
      </c>
      <c r="U75" s="100">
        <f>S75</f>
        <v>2099.13</v>
      </c>
    </row>
    <row r="76" spans="1:21" s="3" customFormat="1" ht="18" customHeight="1" x14ac:dyDescent="0.25">
      <c r="A76" s="26"/>
      <c r="B76" s="45" t="s">
        <v>126</v>
      </c>
      <c r="C76" s="26"/>
      <c r="D76" s="26"/>
      <c r="E76" s="26"/>
      <c r="F76" s="27"/>
      <c r="G76" s="28">
        <f>SUM(G64:G75)</f>
        <v>112063.3</v>
      </c>
      <c r="H76" s="212">
        <f t="shared" si="3"/>
        <v>1.0192000000000001</v>
      </c>
      <c r="I76" s="209">
        <v>1.9671829999999999</v>
      </c>
      <c r="J76" s="84"/>
      <c r="K76" s="28">
        <f>SUM(K64:K75)</f>
        <v>0</v>
      </c>
      <c r="L76" s="28">
        <f t="shared" ref="L76:M76" si="47">SUM(L64:L75)</f>
        <v>0</v>
      </c>
      <c r="M76" s="28">
        <f t="shared" si="47"/>
        <v>0</v>
      </c>
      <c r="N76" s="59"/>
      <c r="O76" s="59"/>
      <c r="P76" s="59"/>
      <c r="Q76" s="59"/>
      <c r="R76" s="28">
        <f t="shared" ref="R76:S76" si="48">SUM(R64:R75)</f>
        <v>32.18</v>
      </c>
      <c r="S76" s="28">
        <f t="shared" si="48"/>
        <v>112063.3</v>
      </c>
      <c r="T76" s="103"/>
      <c r="U76" s="99"/>
    </row>
    <row r="77" spans="1:21" s="3" customFormat="1" ht="15" customHeight="1" x14ac:dyDescent="0.25">
      <c r="A77" s="50" t="s">
        <v>127</v>
      </c>
      <c r="B77" s="50"/>
      <c r="C77" s="17"/>
      <c r="D77" s="17"/>
      <c r="E77" s="17"/>
      <c r="F77" s="17"/>
      <c r="G77" s="17"/>
      <c r="H77" s="212">
        <f t="shared" ref="H77:H140" si="49">1.0192</f>
        <v>1.0192000000000001</v>
      </c>
      <c r="I77" s="209">
        <v>1.9671829999999999</v>
      </c>
      <c r="J77" s="17"/>
      <c r="K77" s="17"/>
      <c r="L77" s="17"/>
      <c r="M77" s="17"/>
      <c r="N77" s="60"/>
      <c r="O77" s="60"/>
      <c r="P77" s="60"/>
      <c r="Q77" s="60"/>
      <c r="R77" s="17"/>
      <c r="S77" s="17"/>
      <c r="T77" s="104"/>
      <c r="U77" s="99"/>
    </row>
    <row r="78" spans="1:21" s="3" customFormat="1" ht="45" x14ac:dyDescent="0.25">
      <c r="A78" s="32" t="s">
        <v>128</v>
      </c>
      <c r="B78" s="33" t="s">
        <v>73</v>
      </c>
      <c r="C78" s="34" t="s">
        <v>74</v>
      </c>
      <c r="D78" s="34" t="s">
        <v>75</v>
      </c>
      <c r="E78" s="23">
        <v>1</v>
      </c>
      <c r="F78" s="15">
        <v>107792.94</v>
      </c>
      <c r="G78" s="15">
        <f t="shared" ref="G78:G98" si="50">E78*F78</f>
        <v>107792.94</v>
      </c>
      <c r="H78" s="212">
        <f t="shared" si="49"/>
        <v>1.0192000000000001</v>
      </c>
      <c r="I78" s="209">
        <v>1.9671829999999999</v>
      </c>
      <c r="J78" s="79">
        <v>0</v>
      </c>
      <c r="K78" s="15">
        <f t="shared" ref="K78:K93" si="51">F78*J78</f>
        <v>0</v>
      </c>
      <c r="L78" s="112">
        <f t="shared" ref="L78:L83" si="52">E78-J78-T78</f>
        <v>1</v>
      </c>
      <c r="M78" s="112">
        <f t="shared" ref="M78:M83" si="53">L78*F78</f>
        <v>107792.94</v>
      </c>
      <c r="N78" s="48"/>
      <c r="O78" s="48"/>
      <c r="P78" s="48"/>
      <c r="Q78" s="48"/>
      <c r="R78" s="89">
        <f t="shared" ref="R78:R83" si="54">E78-J78-N78-O78-P78-Q78</f>
        <v>1</v>
      </c>
      <c r="S78" s="68">
        <f t="shared" ref="S78:S140" si="55">F78*R78</f>
        <v>107792.94</v>
      </c>
      <c r="T78" s="102"/>
      <c r="U78" s="100"/>
    </row>
    <row r="79" spans="1:21" s="3" customFormat="1" ht="60" x14ac:dyDescent="0.25">
      <c r="A79" s="32" t="s">
        <v>129</v>
      </c>
      <c r="B79" s="33" t="s">
        <v>18</v>
      </c>
      <c r="C79" s="34" t="s">
        <v>19</v>
      </c>
      <c r="D79" s="34" t="s">
        <v>12</v>
      </c>
      <c r="E79" s="20">
        <v>0.25800000000000001</v>
      </c>
      <c r="F79" s="15">
        <v>47724.15</v>
      </c>
      <c r="G79" s="15">
        <f t="shared" si="50"/>
        <v>12312.83</v>
      </c>
      <c r="H79" s="212">
        <f t="shared" si="49"/>
        <v>1.0192000000000001</v>
      </c>
      <c r="I79" s="209">
        <v>1.9671829999999999</v>
      </c>
      <c r="J79" s="79">
        <v>0</v>
      </c>
      <c r="K79" s="15">
        <f t="shared" si="51"/>
        <v>0</v>
      </c>
      <c r="L79" s="112">
        <f t="shared" si="52"/>
        <v>0.18509999999999999</v>
      </c>
      <c r="M79" s="112">
        <f t="shared" si="53"/>
        <v>8833.7402000000002</v>
      </c>
      <c r="N79" s="48"/>
      <c r="O79" s="48"/>
      <c r="P79" s="48"/>
      <c r="Q79" s="48"/>
      <c r="R79" s="89">
        <f t="shared" si="54"/>
        <v>0.25800000000000001</v>
      </c>
      <c r="S79" s="68">
        <f t="shared" si="55"/>
        <v>12312.83</v>
      </c>
      <c r="T79" s="107">
        <v>7.2900000000000006E-2</v>
      </c>
      <c r="U79" s="100">
        <f>F79*T79</f>
        <v>3479.09</v>
      </c>
    </row>
    <row r="80" spans="1:21" s="3" customFormat="1" ht="30" x14ac:dyDescent="0.25">
      <c r="A80" s="32" t="s">
        <v>130</v>
      </c>
      <c r="B80" s="33" t="s">
        <v>21</v>
      </c>
      <c r="C80" s="34" t="s">
        <v>22</v>
      </c>
      <c r="D80" s="34" t="s">
        <v>12</v>
      </c>
      <c r="E80" s="19">
        <v>0.1237</v>
      </c>
      <c r="F80" s="15">
        <v>44388.12</v>
      </c>
      <c r="G80" s="15">
        <f t="shared" si="50"/>
        <v>5490.81</v>
      </c>
      <c r="H80" s="212">
        <f t="shared" si="49"/>
        <v>1.0192000000000001</v>
      </c>
      <c r="I80" s="209">
        <v>1.9671829999999999</v>
      </c>
      <c r="J80" s="79">
        <v>0</v>
      </c>
      <c r="K80" s="15">
        <f t="shared" si="51"/>
        <v>0</v>
      </c>
      <c r="L80" s="112">
        <f t="shared" si="52"/>
        <v>9.3700000000000006E-2</v>
      </c>
      <c r="M80" s="112">
        <f t="shared" si="53"/>
        <v>4159.1668</v>
      </c>
      <c r="N80" s="48"/>
      <c r="O80" s="48"/>
      <c r="P80" s="48"/>
      <c r="Q80" s="48"/>
      <c r="R80" s="89">
        <f t="shared" si="54"/>
        <v>0.1237</v>
      </c>
      <c r="S80" s="68">
        <f t="shared" si="55"/>
        <v>5490.81</v>
      </c>
      <c r="T80" s="102">
        <v>0.03</v>
      </c>
      <c r="U80" s="100">
        <f>F80*T80</f>
        <v>1331.64</v>
      </c>
    </row>
    <row r="81" spans="1:21" s="3" customFormat="1" ht="30" x14ac:dyDescent="0.25">
      <c r="A81" s="32" t="s">
        <v>131</v>
      </c>
      <c r="B81" s="33" t="s">
        <v>24</v>
      </c>
      <c r="C81" s="34" t="s">
        <v>25</v>
      </c>
      <c r="D81" s="34" t="s">
        <v>12</v>
      </c>
      <c r="E81" s="20">
        <v>0.124</v>
      </c>
      <c r="F81" s="15">
        <v>364881.77</v>
      </c>
      <c r="G81" s="15">
        <f t="shared" si="50"/>
        <v>45245.34</v>
      </c>
      <c r="H81" s="212">
        <f t="shared" si="49"/>
        <v>1.0192000000000001</v>
      </c>
      <c r="I81" s="209">
        <v>1.9671829999999999</v>
      </c>
      <c r="J81" s="79">
        <v>0</v>
      </c>
      <c r="K81" s="15">
        <f t="shared" si="51"/>
        <v>0</v>
      </c>
      <c r="L81" s="112">
        <f t="shared" si="52"/>
        <v>9.4E-2</v>
      </c>
      <c r="M81" s="112">
        <f t="shared" si="53"/>
        <v>34298.886400000003</v>
      </c>
      <c r="N81" s="48"/>
      <c r="O81" s="48"/>
      <c r="P81" s="48"/>
      <c r="Q81" s="48"/>
      <c r="R81" s="89">
        <f t="shared" si="54"/>
        <v>0.124</v>
      </c>
      <c r="S81" s="68">
        <f t="shared" si="55"/>
        <v>45245.34</v>
      </c>
      <c r="T81" s="102">
        <v>0.03</v>
      </c>
      <c r="U81" s="100">
        <f>F81*T81</f>
        <v>10946.45</v>
      </c>
    </row>
    <row r="82" spans="1:21" s="3" customFormat="1" ht="30" x14ac:dyDescent="0.25">
      <c r="A82" s="32" t="s">
        <v>132</v>
      </c>
      <c r="B82" s="33" t="s">
        <v>27</v>
      </c>
      <c r="C82" s="34" t="s">
        <v>99</v>
      </c>
      <c r="D82" s="34" t="s">
        <v>29</v>
      </c>
      <c r="E82" s="24">
        <v>15.62</v>
      </c>
      <c r="F82" s="15">
        <v>14912.7</v>
      </c>
      <c r="G82" s="15">
        <f t="shared" si="50"/>
        <v>232936.37</v>
      </c>
      <c r="H82" s="212">
        <f t="shared" si="49"/>
        <v>1.0192000000000001</v>
      </c>
      <c r="I82" s="209">
        <v>1.9671829999999999</v>
      </c>
      <c r="J82" s="79">
        <v>0</v>
      </c>
      <c r="K82" s="15">
        <f t="shared" si="51"/>
        <v>0</v>
      </c>
      <c r="L82" s="112">
        <f t="shared" si="52"/>
        <v>11.58</v>
      </c>
      <c r="M82" s="112">
        <f t="shared" si="53"/>
        <v>172689.06599999999</v>
      </c>
      <c r="N82" s="48"/>
      <c r="O82" s="48"/>
      <c r="P82" s="48"/>
      <c r="Q82" s="48"/>
      <c r="R82" s="89">
        <f t="shared" si="54"/>
        <v>15.62</v>
      </c>
      <c r="S82" s="68">
        <f t="shared" si="55"/>
        <v>232936.37</v>
      </c>
      <c r="T82" s="102">
        <v>4.04</v>
      </c>
      <c r="U82" s="100">
        <f>F82*T82</f>
        <v>60247.31</v>
      </c>
    </row>
    <row r="83" spans="1:21" s="3" customFormat="1" ht="60" x14ac:dyDescent="0.25">
      <c r="A83" s="32" t="s">
        <v>133</v>
      </c>
      <c r="B83" s="33" t="s">
        <v>134</v>
      </c>
      <c r="C83" s="34" t="s">
        <v>135</v>
      </c>
      <c r="D83" s="34" t="s">
        <v>75</v>
      </c>
      <c r="E83" s="23">
        <v>1</v>
      </c>
      <c r="F83" s="15">
        <v>496801.05</v>
      </c>
      <c r="G83" s="15">
        <f t="shared" si="50"/>
        <v>496801.05</v>
      </c>
      <c r="H83" s="212">
        <f t="shared" si="49"/>
        <v>1.0192000000000001</v>
      </c>
      <c r="I83" s="209">
        <v>1.9671829999999999</v>
      </c>
      <c r="J83" s="79">
        <v>0</v>
      </c>
      <c r="K83" s="15">
        <f t="shared" si="51"/>
        <v>0</v>
      </c>
      <c r="L83" s="112">
        <f t="shared" si="52"/>
        <v>1</v>
      </c>
      <c r="M83" s="112">
        <f t="shared" si="53"/>
        <v>496801.05</v>
      </c>
      <c r="N83" s="48"/>
      <c r="O83" s="48"/>
      <c r="P83" s="48"/>
      <c r="Q83" s="48"/>
      <c r="R83" s="89">
        <f t="shared" si="54"/>
        <v>1</v>
      </c>
      <c r="S83" s="68">
        <f t="shared" si="55"/>
        <v>496801.05</v>
      </c>
      <c r="T83" s="102"/>
      <c r="U83" s="100"/>
    </row>
    <row r="84" spans="1:21" s="233" customFormat="1" ht="30" x14ac:dyDescent="0.25">
      <c r="A84" s="222" t="s">
        <v>136</v>
      </c>
      <c r="B84" s="223" t="s">
        <v>137</v>
      </c>
      <c r="C84" s="224" t="s">
        <v>326</v>
      </c>
      <c r="D84" s="224" t="s">
        <v>139</v>
      </c>
      <c r="E84" s="225"/>
      <c r="F84" s="226"/>
      <c r="G84" s="15">
        <f t="shared" si="50"/>
        <v>0</v>
      </c>
      <c r="H84" s="212">
        <f t="shared" si="49"/>
        <v>1.0192000000000001</v>
      </c>
      <c r="I84" s="209">
        <v>1.9671829999999999</v>
      </c>
      <c r="J84" s="229"/>
      <c r="K84" s="15">
        <f t="shared" si="51"/>
        <v>0</v>
      </c>
      <c r="L84" s="230"/>
      <c r="M84" s="230"/>
      <c r="N84" s="48"/>
      <c r="O84" s="48"/>
      <c r="P84" s="48"/>
      <c r="Q84" s="48"/>
      <c r="R84" s="229"/>
      <c r="S84" s="68">
        <f t="shared" si="55"/>
        <v>0</v>
      </c>
      <c r="T84" s="231"/>
      <c r="U84" s="232"/>
    </row>
    <row r="85" spans="1:21" s="233" customFormat="1" ht="30" x14ac:dyDescent="0.25">
      <c r="A85" s="222" t="s">
        <v>140</v>
      </c>
      <c r="B85" s="223" t="s">
        <v>141</v>
      </c>
      <c r="C85" s="224" t="s">
        <v>326</v>
      </c>
      <c r="D85" s="224" t="s">
        <v>139</v>
      </c>
      <c r="E85" s="225"/>
      <c r="F85" s="226"/>
      <c r="G85" s="15">
        <f t="shared" si="50"/>
        <v>0</v>
      </c>
      <c r="H85" s="212">
        <f t="shared" si="49"/>
        <v>1.0192000000000001</v>
      </c>
      <c r="I85" s="209">
        <v>1.9671829999999999</v>
      </c>
      <c r="J85" s="229"/>
      <c r="K85" s="15">
        <f t="shared" si="51"/>
        <v>0</v>
      </c>
      <c r="L85" s="230"/>
      <c r="M85" s="230"/>
      <c r="N85" s="48"/>
      <c r="O85" s="48"/>
      <c r="P85" s="48"/>
      <c r="Q85" s="48"/>
      <c r="R85" s="229"/>
      <c r="S85" s="68">
        <f t="shared" si="55"/>
        <v>0</v>
      </c>
      <c r="T85" s="231"/>
      <c r="U85" s="232"/>
    </row>
    <row r="86" spans="1:21" s="3" customFormat="1" ht="60" x14ac:dyDescent="0.25">
      <c r="A86" s="32" t="s">
        <v>143</v>
      </c>
      <c r="B86" s="33" t="s">
        <v>144</v>
      </c>
      <c r="C86" s="34" t="s">
        <v>145</v>
      </c>
      <c r="D86" s="34" t="s">
        <v>33</v>
      </c>
      <c r="E86" s="23">
        <v>1</v>
      </c>
      <c r="F86" s="15">
        <v>89100.09</v>
      </c>
      <c r="G86" s="15">
        <f t="shared" si="50"/>
        <v>89100.09</v>
      </c>
      <c r="H86" s="212">
        <f t="shared" si="49"/>
        <v>1.0192000000000001</v>
      </c>
      <c r="I86" s="209">
        <v>1.9671829999999999</v>
      </c>
      <c r="J86" s="79">
        <v>0</v>
      </c>
      <c r="K86" s="15">
        <f t="shared" si="51"/>
        <v>0</v>
      </c>
      <c r="L86" s="112">
        <f>E86-J86-T86</f>
        <v>1</v>
      </c>
      <c r="M86" s="112">
        <f>L86*F86</f>
        <v>89100.09</v>
      </c>
      <c r="N86" s="48"/>
      <c r="O86" s="48"/>
      <c r="P86" s="48"/>
      <c r="Q86" s="48"/>
      <c r="R86" s="89">
        <f>E86-J86-N86-O86-P86-Q86</f>
        <v>1</v>
      </c>
      <c r="S86" s="68">
        <f t="shared" si="55"/>
        <v>89100.09</v>
      </c>
      <c r="T86" s="102"/>
      <c r="U86" s="100"/>
    </row>
    <row r="87" spans="1:21" s="233" customFormat="1" ht="15" x14ac:dyDescent="0.25">
      <c r="A87" s="222" t="s">
        <v>146</v>
      </c>
      <c r="B87" s="223" t="s">
        <v>147</v>
      </c>
      <c r="C87" s="224" t="s">
        <v>326</v>
      </c>
      <c r="D87" s="224" t="s">
        <v>33</v>
      </c>
      <c r="E87" s="225"/>
      <c r="F87" s="226"/>
      <c r="G87" s="15">
        <f t="shared" si="50"/>
        <v>0</v>
      </c>
      <c r="H87" s="212">
        <f t="shared" si="49"/>
        <v>1.0192000000000001</v>
      </c>
      <c r="I87" s="209">
        <v>1.9671829999999999</v>
      </c>
      <c r="J87" s="229"/>
      <c r="K87" s="15">
        <f t="shared" si="51"/>
        <v>0</v>
      </c>
      <c r="L87" s="230"/>
      <c r="M87" s="230"/>
      <c r="N87" s="48"/>
      <c r="O87" s="48"/>
      <c r="P87" s="48"/>
      <c r="Q87" s="48"/>
      <c r="R87" s="229"/>
      <c r="S87" s="68">
        <f t="shared" si="55"/>
        <v>0</v>
      </c>
      <c r="T87" s="231"/>
      <c r="U87" s="232"/>
    </row>
    <row r="88" spans="1:21" s="233" customFormat="1" ht="45" x14ac:dyDescent="0.25">
      <c r="A88" s="222" t="s">
        <v>149</v>
      </c>
      <c r="B88" s="223" t="s">
        <v>150</v>
      </c>
      <c r="C88" s="224" t="s">
        <v>326</v>
      </c>
      <c r="D88" s="224" t="s">
        <v>33</v>
      </c>
      <c r="E88" s="225"/>
      <c r="F88" s="226"/>
      <c r="G88" s="15">
        <f t="shared" si="50"/>
        <v>0</v>
      </c>
      <c r="H88" s="212">
        <f t="shared" si="49"/>
        <v>1.0192000000000001</v>
      </c>
      <c r="I88" s="209">
        <v>1.9671829999999999</v>
      </c>
      <c r="J88" s="229"/>
      <c r="K88" s="15">
        <f t="shared" si="51"/>
        <v>0</v>
      </c>
      <c r="L88" s="230"/>
      <c r="M88" s="230"/>
      <c r="N88" s="48"/>
      <c r="O88" s="48"/>
      <c r="P88" s="48"/>
      <c r="Q88" s="48"/>
      <c r="R88" s="229"/>
      <c r="S88" s="68">
        <f t="shared" si="55"/>
        <v>0</v>
      </c>
      <c r="T88" s="231"/>
      <c r="U88" s="232"/>
    </row>
    <row r="89" spans="1:21" s="233" customFormat="1" ht="15" x14ac:dyDescent="0.25">
      <c r="A89" s="222" t="s">
        <v>152</v>
      </c>
      <c r="B89" s="223" t="s">
        <v>153</v>
      </c>
      <c r="C89" s="224" t="s">
        <v>326</v>
      </c>
      <c r="D89" s="224" t="s">
        <v>33</v>
      </c>
      <c r="E89" s="225"/>
      <c r="F89" s="226"/>
      <c r="G89" s="15">
        <f t="shared" si="50"/>
        <v>0</v>
      </c>
      <c r="H89" s="212">
        <f t="shared" si="49"/>
        <v>1.0192000000000001</v>
      </c>
      <c r="I89" s="209">
        <v>1.9671829999999999</v>
      </c>
      <c r="J89" s="229"/>
      <c r="K89" s="15">
        <f t="shared" si="51"/>
        <v>0</v>
      </c>
      <c r="L89" s="230"/>
      <c r="M89" s="230"/>
      <c r="N89" s="48"/>
      <c r="O89" s="48"/>
      <c r="P89" s="48"/>
      <c r="Q89" s="48"/>
      <c r="R89" s="229"/>
      <c r="S89" s="68">
        <f t="shared" si="55"/>
        <v>0</v>
      </c>
      <c r="T89" s="231"/>
      <c r="U89" s="232"/>
    </row>
    <row r="90" spans="1:21" s="3" customFormat="1" ht="45" x14ac:dyDescent="0.25">
      <c r="A90" s="32" t="s">
        <v>154</v>
      </c>
      <c r="B90" s="33" t="s">
        <v>101</v>
      </c>
      <c r="C90" s="34" t="s">
        <v>102</v>
      </c>
      <c r="D90" s="34" t="s">
        <v>103</v>
      </c>
      <c r="E90" s="24">
        <v>0.06</v>
      </c>
      <c r="F90" s="15">
        <v>519127</v>
      </c>
      <c r="G90" s="15">
        <f t="shared" si="50"/>
        <v>31147.62</v>
      </c>
      <c r="H90" s="212">
        <f t="shared" si="49"/>
        <v>1.0192000000000001</v>
      </c>
      <c r="I90" s="209">
        <v>1.9671829999999999</v>
      </c>
      <c r="J90" s="79">
        <v>0</v>
      </c>
      <c r="K90" s="15">
        <f t="shared" si="51"/>
        <v>0</v>
      </c>
      <c r="L90" s="112">
        <f>E90-J90-T90</f>
        <v>0</v>
      </c>
      <c r="M90" s="112">
        <f>L90*F90</f>
        <v>0</v>
      </c>
      <c r="N90" s="48"/>
      <c r="O90" s="48"/>
      <c r="P90" s="48"/>
      <c r="Q90" s="48"/>
      <c r="R90" s="89">
        <f>E90-J90-N90-O90-P90-Q90</f>
        <v>0.06</v>
      </c>
      <c r="S90" s="68">
        <f t="shared" si="55"/>
        <v>31147.62</v>
      </c>
      <c r="T90" s="102">
        <v>0.06</v>
      </c>
      <c r="U90" s="100">
        <f>F90*T90</f>
        <v>31147.62</v>
      </c>
    </row>
    <row r="91" spans="1:21" s="233" customFormat="1" ht="15" x14ac:dyDescent="0.25">
      <c r="A91" s="222" t="s">
        <v>155</v>
      </c>
      <c r="B91" s="223" t="s">
        <v>105</v>
      </c>
      <c r="C91" s="224" t="s">
        <v>326</v>
      </c>
      <c r="D91" s="224" t="s">
        <v>40</v>
      </c>
      <c r="E91" s="228"/>
      <c r="F91" s="226"/>
      <c r="G91" s="15">
        <f t="shared" si="50"/>
        <v>0</v>
      </c>
      <c r="H91" s="212">
        <f t="shared" si="49"/>
        <v>1.0192000000000001</v>
      </c>
      <c r="I91" s="209">
        <v>1.9671829999999999</v>
      </c>
      <c r="J91" s="229"/>
      <c r="K91" s="15">
        <f t="shared" si="51"/>
        <v>0</v>
      </c>
      <c r="L91" s="230"/>
      <c r="M91" s="230"/>
      <c r="N91" s="48"/>
      <c r="O91" s="48"/>
      <c r="P91" s="48"/>
      <c r="Q91" s="48"/>
      <c r="R91" s="229"/>
      <c r="S91" s="68">
        <f t="shared" si="55"/>
        <v>0</v>
      </c>
      <c r="T91" s="231">
        <v>0.36</v>
      </c>
      <c r="U91" s="232">
        <f>F91*T91</f>
        <v>0</v>
      </c>
    </row>
    <row r="92" spans="1:21" s="233" customFormat="1" ht="15" x14ac:dyDescent="0.25">
      <c r="A92" s="222" t="s">
        <v>156</v>
      </c>
      <c r="B92" s="223" t="s">
        <v>38</v>
      </c>
      <c r="C92" s="224" t="s">
        <v>326</v>
      </c>
      <c r="D92" s="224" t="s">
        <v>40</v>
      </c>
      <c r="E92" s="227"/>
      <c r="F92" s="226"/>
      <c r="G92" s="15">
        <f t="shared" si="50"/>
        <v>0</v>
      </c>
      <c r="H92" s="212">
        <f t="shared" si="49"/>
        <v>1.0192000000000001</v>
      </c>
      <c r="I92" s="209">
        <v>1.9671829999999999</v>
      </c>
      <c r="J92" s="229"/>
      <c r="K92" s="15">
        <f t="shared" si="51"/>
        <v>0</v>
      </c>
      <c r="L92" s="230"/>
      <c r="M92" s="230"/>
      <c r="N92" s="48"/>
      <c r="O92" s="48"/>
      <c r="P92" s="48"/>
      <c r="Q92" s="48"/>
      <c r="R92" s="229"/>
      <c r="S92" s="68">
        <f t="shared" si="55"/>
        <v>0</v>
      </c>
      <c r="T92" s="238">
        <v>2.9000000000000001E-2</v>
      </c>
      <c r="U92" s="232">
        <f>F92*T92</f>
        <v>0</v>
      </c>
    </row>
    <row r="93" spans="1:21" s="3" customFormat="1" ht="45" x14ac:dyDescent="0.25">
      <c r="A93" s="32" t="s">
        <v>157</v>
      </c>
      <c r="B93" s="33" t="s">
        <v>158</v>
      </c>
      <c r="C93" s="34" t="s">
        <v>159</v>
      </c>
      <c r="D93" s="34" t="s">
        <v>55</v>
      </c>
      <c r="E93" s="19">
        <v>1.3299999999999999E-2</v>
      </c>
      <c r="F93" s="15">
        <v>6253177.4400000004</v>
      </c>
      <c r="G93" s="15">
        <f t="shared" si="50"/>
        <v>83167.259999999995</v>
      </c>
      <c r="H93" s="212">
        <f t="shared" si="49"/>
        <v>1.0192000000000001</v>
      </c>
      <c r="I93" s="209">
        <v>1.9671829999999999</v>
      </c>
      <c r="J93" s="79">
        <v>0</v>
      </c>
      <c r="K93" s="15">
        <f t="shared" si="51"/>
        <v>0</v>
      </c>
      <c r="L93" s="112">
        <f>E93-J93-T93</f>
        <v>1.3299999999999999E-2</v>
      </c>
      <c r="M93" s="112">
        <f>L93*F93</f>
        <v>83167.259999999995</v>
      </c>
      <c r="N93" s="48"/>
      <c r="O93" s="48"/>
      <c r="P93" s="48"/>
      <c r="Q93" s="48"/>
      <c r="R93" s="89">
        <f>E93-J93-N93-O93-P93-Q93</f>
        <v>1.3299999999999999E-2</v>
      </c>
      <c r="S93" s="68">
        <f t="shared" si="55"/>
        <v>83167.259999999995</v>
      </c>
      <c r="T93" s="102"/>
      <c r="U93" s="100"/>
    </row>
    <row r="94" spans="1:21" s="3" customFormat="1" ht="15" customHeight="1" x14ac:dyDescent="0.25">
      <c r="A94" s="44" t="s">
        <v>56</v>
      </c>
      <c r="B94" s="44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81"/>
      <c r="O94" s="81"/>
      <c r="P94" s="81"/>
      <c r="Q94" s="81"/>
      <c r="R94" s="17"/>
      <c r="S94" s="17"/>
      <c r="T94" s="101"/>
      <c r="U94" s="100"/>
    </row>
    <row r="95" spans="1:21" s="3" customFormat="1" ht="75" x14ac:dyDescent="0.25">
      <c r="A95" s="32" t="s">
        <v>160</v>
      </c>
      <c r="B95" s="33" t="s">
        <v>58</v>
      </c>
      <c r="C95" s="37" t="s">
        <v>59</v>
      </c>
      <c r="D95" s="34" t="s">
        <v>60</v>
      </c>
      <c r="E95" s="47">
        <v>45.2</v>
      </c>
      <c r="F95" s="15">
        <v>123.66</v>
      </c>
      <c r="G95" s="15">
        <f t="shared" si="50"/>
        <v>5589.43</v>
      </c>
      <c r="H95" s="212">
        <f t="shared" si="49"/>
        <v>1.0192000000000001</v>
      </c>
      <c r="I95" s="209">
        <v>1.9671829999999999</v>
      </c>
      <c r="J95" s="79">
        <v>0</v>
      </c>
      <c r="K95" s="15">
        <f t="shared" ref="K95:K98" si="56">F95*J95</f>
        <v>0</v>
      </c>
      <c r="L95" s="112">
        <f>E95-J95-T95</f>
        <v>32.49</v>
      </c>
      <c r="M95" s="112">
        <f>L95*F95</f>
        <v>4017.7134000000001</v>
      </c>
      <c r="N95" s="48"/>
      <c r="O95" s="48"/>
      <c r="P95" s="48"/>
      <c r="Q95" s="48"/>
      <c r="R95" s="89">
        <f t="shared" ref="R95:R98" si="57">E95-J95-N95-O95-P95-Q95</f>
        <v>45.2</v>
      </c>
      <c r="S95" s="68">
        <f t="shared" si="55"/>
        <v>5589.43</v>
      </c>
      <c r="T95" s="102">
        <v>12.71</v>
      </c>
      <c r="U95" s="100">
        <f>F95*T95</f>
        <v>1571.72</v>
      </c>
    </row>
    <row r="96" spans="1:21" s="3" customFormat="1" ht="75" x14ac:dyDescent="0.25">
      <c r="A96" s="32" t="s">
        <v>161</v>
      </c>
      <c r="B96" s="33" t="s">
        <v>110</v>
      </c>
      <c r="C96" s="34" t="s">
        <v>63</v>
      </c>
      <c r="D96" s="34" t="s">
        <v>60</v>
      </c>
      <c r="E96" s="47">
        <v>9.9</v>
      </c>
      <c r="F96" s="15">
        <v>316.33</v>
      </c>
      <c r="G96" s="15">
        <f t="shared" si="50"/>
        <v>3131.67</v>
      </c>
      <c r="H96" s="212">
        <f t="shared" si="49"/>
        <v>1.0192000000000001</v>
      </c>
      <c r="I96" s="209">
        <v>1.9671829999999999</v>
      </c>
      <c r="J96" s="79">
        <v>0</v>
      </c>
      <c r="K96" s="15">
        <f t="shared" si="56"/>
        <v>0</v>
      </c>
      <c r="L96" s="112">
        <f>E96-J96-T96</f>
        <v>8.84</v>
      </c>
      <c r="M96" s="112">
        <f>L96*F96</f>
        <v>2796.3571999999999</v>
      </c>
      <c r="N96" s="48"/>
      <c r="O96" s="48"/>
      <c r="P96" s="48"/>
      <c r="Q96" s="48"/>
      <c r="R96" s="89">
        <f t="shared" si="57"/>
        <v>9.9</v>
      </c>
      <c r="S96" s="68">
        <f t="shared" si="55"/>
        <v>3131.67</v>
      </c>
      <c r="T96" s="102">
        <v>1.06</v>
      </c>
      <c r="U96" s="100">
        <f>F96*T96</f>
        <v>335.31</v>
      </c>
    </row>
    <row r="97" spans="1:21" s="3" customFormat="1" ht="60" x14ac:dyDescent="0.25">
      <c r="A97" s="32" t="s">
        <v>162</v>
      </c>
      <c r="B97" s="33" t="s">
        <v>124</v>
      </c>
      <c r="C97" s="34" t="s">
        <v>66</v>
      </c>
      <c r="D97" s="34" t="s">
        <v>60</v>
      </c>
      <c r="E97" s="23">
        <v>5</v>
      </c>
      <c r="F97" s="15">
        <v>410.21</v>
      </c>
      <c r="G97" s="15">
        <f t="shared" si="50"/>
        <v>2051.0500000000002</v>
      </c>
      <c r="H97" s="212">
        <f t="shared" si="49"/>
        <v>1.0192000000000001</v>
      </c>
      <c r="I97" s="209">
        <v>1.9671829999999999</v>
      </c>
      <c r="J97" s="79">
        <v>0</v>
      </c>
      <c r="K97" s="15">
        <f t="shared" si="56"/>
        <v>0</v>
      </c>
      <c r="L97" s="112">
        <f>E97-J97-T97</f>
        <v>4.8</v>
      </c>
      <c r="M97" s="112">
        <f>L97*F97</f>
        <v>1969.008</v>
      </c>
      <c r="N97" s="48"/>
      <c r="O97" s="48"/>
      <c r="P97" s="48"/>
      <c r="Q97" s="48"/>
      <c r="R97" s="89">
        <f t="shared" si="57"/>
        <v>5</v>
      </c>
      <c r="S97" s="68">
        <f t="shared" si="55"/>
        <v>2051.0500000000002</v>
      </c>
      <c r="T97" s="102">
        <v>0.2</v>
      </c>
      <c r="U97" s="100">
        <f>F97*T97</f>
        <v>82.04</v>
      </c>
    </row>
    <row r="98" spans="1:21" s="3" customFormat="1" ht="60" x14ac:dyDescent="0.25">
      <c r="A98" s="32" t="s">
        <v>163</v>
      </c>
      <c r="B98" s="33" t="s">
        <v>68</v>
      </c>
      <c r="C98" s="34" t="s">
        <v>69</v>
      </c>
      <c r="D98" s="34" t="s">
        <v>60</v>
      </c>
      <c r="E98" s="47">
        <v>60.1</v>
      </c>
      <c r="F98" s="15">
        <v>150.26</v>
      </c>
      <c r="G98" s="15">
        <f t="shared" si="50"/>
        <v>9030.6299999999992</v>
      </c>
      <c r="H98" s="212">
        <f t="shared" si="49"/>
        <v>1.0192000000000001</v>
      </c>
      <c r="I98" s="209">
        <v>1.9671829999999999</v>
      </c>
      <c r="J98" s="79">
        <v>0</v>
      </c>
      <c r="K98" s="15">
        <f t="shared" si="56"/>
        <v>0</v>
      </c>
      <c r="L98" s="112">
        <f>E98-J98-T98</f>
        <v>46.13</v>
      </c>
      <c r="M98" s="112">
        <f>L98*F98</f>
        <v>6931.4938000000002</v>
      </c>
      <c r="N98" s="48"/>
      <c r="O98" s="48"/>
      <c r="P98" s="48"/>
      <c r="Q98" s="48"/>
      <c r="R98" s="89">
        <f t="shared" si="57"/>
        <v>60.1</v>
      </c>
      <c r="S98" s="68">
        <f t="shared" si="55"/>
        <v>9030.6299999999992</v>
      </c>
      <c r="T98" s="102">
        <v>13.97</v>
      </c>
      <c r="U98" s="100">
        <f>F98*T98</f>
        <v>2099.13</v>
      </c>
    </row>
    <row r="99" spans="1:21" s="3" customFormat="1" ht="18" customHeight="1" x14ac:dyDescent="0.25">
      <c r="A99" s="26"/>
      <c r="B99" s="45" t="s">
        <v>164</v>
      </c>
      <c r="C99" s="26"/>
      <c r="D99" s="26"/>
      <c r="E99" s="26"/>
      <c r="F99" s="27"/>
      <c r="G99" s="28">
        <f>SUM(G78:G98)</f>
        <v>1123797.0900000001</v>
      </c>
      <c r="H99" s="212">
        <f t="shared" si="49"/>
        <v>1.0192000000000001</v>
      </c>
      <c r="I99" s="209">
        <v>1.9671829999999999</v>
      </c>
      <c r="J99" s="84"/>
      <c r="K99" s="28">
        <f>SUM(K78:K98)</f>
        <v>0</v>
      </c>
      <c r="L99" s="28">
        <f t="shared" ref="L99:M99" si="58">SUM(L78:L98)</f>
        <v>107.23</v>
      </c>
      <c r="M99" s="28">
        <f t="shared" si="58"/>
        <v>1012556.77</v>
      </c>
      <c r="N99" s="59"/>
      <c r="O99" s="59"/>
      <c r="P99" s="59"/>
      <c r="Q99" s="59"/>
      <c r="R99" s="28">
        <f t="shared" ref="R99:S99" si="59">SUM(R78:R98)</f>
        <v>139.4</v>
      </c>
      <c r="S99" s="28">
        <f t="shared" si="59"/>
        <v>1123797.0900000001</v>
      </c>
      <c r="T99" s="103"/>
      <c r="U99" s="99"/>
    </row>
    <row r="100" spans="1:21" s="3" customFormat="1" ht="15" customHeight="1" x14ac:dyDescent="0.25">
      <c r="A100" s="50" t="s">
        <v>165</v>
      </c>
      <c r="B100" s="50"/>
      <c r="C100" s="17"/>
      <c r="D100" s="17"/>
      <c r="E100" s="17"/>
      <c r="F100" s="17"/>
      <c r="G100" s="17"/>
      <c r="H100" s="212">
        <f t="shared" si="49"/>
        <v>1.0192000000000001</v>
      </c>
      <c r="I100" s="209">
        <v>1.9671829999999999</v>
      </c>
      <c r="J100" s="17"/>
      <c r="K100" s="17"/>
      <c r="L100" s="17"/>
      <c r="M100" s="17"/>
      <c r="N100" s="85"/>
      <c r="O100" s="85"/>
      <c r="P100" s="85"/>
      <c r="Q100" s="85"/>
      <c r="R100" s="17"/>
      <c r="S100" s="17"/>
      <c r="T100" s="104"/>
      <c r="U100" s="99"/>
    </row>
    <row r="101" spans="1:21" s="3" customFormat="1" ht="60" x14ac:dyDescent="0.25">
      <c r="A101" s="32" t="s">
        <v>166</v>
      </c>
      <c r="B101" s="33" t="s">
        <v>18</v>
      </c>
      <c r="C101" s="34" t="s">
        <v>19</v>
      </c>
      <c r="D101" s="34" t="s">
        <v>12</v>
      </c>
      <c r="E101" s="24">
        <v>0.01</v>
      </c>
      <c r="F101" s="15">
        <v>47724</v>
      </c>
      <c r="G101" s="15">
        <f t="shared" ref="G101:G111" si="60">E101*F101</f>
        <v>477.24</v>
      </c>
      <c r="H101" s="212">
        <f t="shared" si="49"/>
        <v>1.0192000000000001</v>
      </c>
      <c r="I101" s="209">
        <v>1.9671829999999999</v>
      </c>
      <c r="J101" s="79">
        <v>0</v>
      </c>
      <c r="K101" s="15">
        <f t="shared" ref="K101:K107" si="61">F101*J101</f>
        <v>0</v>
      </c>
      <c r="L101" s="112">
        <f>E101-J101-T101</f>
        <v>0</v>
      </c>
      <c r="M101" s="112">
        <f>L101*F101</f>
        <v>0</v>
      </c>
      <c r="N101" s="48"/>
      <c r="O101" s="48"/>
      <c r="P101" s="48"/>
      <c r="Q101" s="48"/>
      <c r="R101" s="89">
        <f t="shared" ref="R101:R105" si="62">E101-J101-N101-O101-P101-Q101</f>
        <v>0.01</v>
      </c>
      <c r="S101" s="68">
        <f t="shared" si="55"/>
        <v>477.24</v>
      </c>
      <c r="T101" s="102">
        <v>0.01</v>
      </c>
      <c r="U101" s="100">
        <f t="shared" ref="U101:U107" si="63">S101</f>
        <v>477.24</v>
      </c>
    </row>
    <row r="102" spans="1:21" s="3" customFormat="1" ht="30" x14ac:dyDescent="0.25">
      <c r="A102" s="32" t="s">
        <v>167</v>
      </c>
      <c r="B102" s="33" t="s">
        <v>21</v>
      </c>
      <c r="C102" s="34" t="s">
        <v>22</v>
      </c>
      <c r="D102" s="34" t="s">
        <v>12</v>
      </c>
      <c r="E102" s="19">
        <v>4.5999999999999999E-3</v>
      </c>
      <c r="F102" s="15">
        <v>44389.13</v>
      </c>
      <c r="G102" s="15">
        <f t="shared" si="60"/>
        <v>204.19</v>
      </c>
      <c r="H102" s="212">
        <f t="shared" si="49"/>
        <v>1.0192000000000001</v>
      </c>
      <c r="I102" s="209">
        <v>1.9671829999999999</v>
      </c>
      <c r="J102" s="79">
        <v>0</v>
      </c>
      <c r="K102" s="15">
        <f t="shared" si="61"/>
        <v>0</v>
      </c>
      <c r="L102" s="112">
        <f>E102-J102-T102</f>
        <v>0</v>
      </c>
      <c r="M102" s="112">
        <f>L102*F102</f>
        <v>0</v>
      </c>
      <c r="N102" s="48"/>
      <c r="O102" s="48"/>
      <c r="P102" s="48"/>
      <c r="Q102" s="48"/>
      <c r="R102" s="89">
        <f t="shared" si="62"/>
        <v>4.5999999999999999E-3</v>
      </c>
      <c r="S102" s="68">
        <f t="shared" si="55"/>
        <v>204.19</v>
      </c>
      <c r="T102" s="107">
        <v>4.5999999999999999E-3</v>
      </c>
      <c r="U102" s="100">
        <f t="shared" si="63"/>
        <v>204.19</v>
      </c>
    </row>
    <row r="103" spans="1:21" s="3" customFormat="1" ht="30" x14ac:dyDescent="0.25">
      <c r="A103" s="32" t="s">
        <v>168</v>
      </c>
      <c r="B103" s="33" t="s">
        <v>24</v>
      </c>
      <c r="C103" s="34" t="s">
        <v>25</v>
      </c>
      <c r="D103" s="34" t="s">
        <v>12</v>
      </c>
      <c r="E103" s="19">
        <v>4.4000000000000003E-3</v>
      </c>
      <c r="F103" s="15">
        <v>364881.82</v>
      </c>
      <c r="G103" s="15">
        <f t="shared" si="60"/>
        <v>1605.48</v>
      </c>
      <c r="H103" s="212">
        <f t="shared" si="49"/>
        <v>1.0192000000000001</v>
      </c>
      <c r="I103" s="209">
        <v>1.9671829999999999</v>
      </c>
      <c r="J103" s="79">
        <v>0</v>
      </c>
      <c r="K103" s="15">
        <f t="shared" si="61"/>
        <v>0</v>
      </c>
      <c r="L103" s="112">
        <f>E103-J103-T103</f>
        <v>0</v>
      </c>
      <c r="M103" s="112">
        <f>L103*F103</f>
        <v>0</v>
      </c>
      <c r="N103" s="48"/>
      <c r="O103" s="48"/>
      <c r="P103" s="48"/>
      <c r="Q103" s="48"/>
      <c r="R103" s="89">
        <f t="shared" si="62"/>
        <v>4.4000000000000003E-3</v>
      </c>
      <c r="S103" s="68">
        <f t="shared" si="55"/>
        <v>1605.48</v>
      </c>
      <c r="T103" s="107">
        <v>4.4000000000000003E-3</v>
      </c>
      <c r="U103" s="100">
        <f t="shared" si="63"/>
        <v>1605.48</v>
      </c>
    </row>
    <row r="104" spans="1:21" s="3" customFormat="1" ht="30" x14ac:dyDescent="0.25">
      <c r="A104" s="32" t="s">
        <v>169</v>
      </c>
      <c r="B104" s="33" t="s">
        <v>27</v>
      </c>
      <c r="C104" s="34" t="s">
        <v>99</v>
      </c>
      <c r="D104" s="34" t="s">
        <v>29</v>
      </c>
      <c r="E104" s="24">
        <v>2.57</v>
      </c>
      <c r="F104" s="15">
        <v>14912.7</v>
      </c>
      <c r="G104" s="15">
        <f t="shared" si="60"/>
        <v>38325.64</v>
      </c>
      <c r="H104" s="212">
        <f t="shared" si="49"/>
        <v>1.0192000000000001</v>
      </c>
      <c r="I104" s="209">
        <v>1.9671829999999999</v>
      </c>
      <c r="J104" s="79">
        <v>0</v>
      </c>
      <c r="K104" s="15">
        <f t="shared" si="61"/>
        <v>0</v>
      </c>
      <c r="L104" s="112">
        <f>E104-J104-T104</f>
        <v>0</v>
      </c>
      <c r="M104" s="112">
        <f>L104*F104</f>
        <v>0</v>
      </c>
      <c r="N104" s="48"/>
      <c r="O104" s="48"/>
      <c r="P104" s="48"/>
      <c r="Q104" s="48"/>
      <c r="R104" s="89">
        <f t="shared" si="62"/>
        <v>2.57</v>
      </c>
      <c r="S104" s="68">
        <f t="shared" si="55"/>
        <v>38325.64</v>
      </c>
      <c r="T104" s="102">
        <v>2.57</v>
      </c>
      <c r="U104" s="100">
        <f t="shared" si="63"/>
        <v>38325.64</v>
      </c>
    </row>
    <row r="105" spans="1:21" s="3" customFormat="1" ht="45" x14ac:dyDescent="0.25">
      <c r="A105" s="32" t="s">
        <v>170</v>
      </c>
      <c r="B105" s="33" t="s">
        <v>101</v>
      </c>
      <c r="C105" s="34" t="s">
        <v>102</v>
      </c>
      <c r="D105" s="34" t="s">
        <v>103</v>
      </c>
      <c r="E105" s="24">
        <v>0.06</v>
      </c>
      <c r="F105" s="15">
        <v>519127</v>
      </c>
      <c r="G105" s="15">
        <f t="shared" si="60"/>
        <v>31147.62</v>
      </c>
      <c r="H105" s="212">
        <f t="shared" si="49"/>
        <v>1.0192000000000001</v>
      </c>
      <c r="I105" s="209">
        <v>1.9671829999999999</v>
      </c>
      <c r="J105" s="79">
        <v>0</v>
      </c>
      <c r="K105" s="15">
        <f t="shared" si="61"/>
        <v>0</v>
      </c>
      <c r="L105" s="112">
        <f>E105-J105-T105</f>
        <v>0</v>
      </c>
      <c r="M105" s="112">
        <f>L105*F105</f>
        <v>0</v>
      </c>
      <c r="N105" s="48"/>
      <c r="O105" s="48"/>
      <c r="P105" s="48"/>
      <c r="Q105" s="48"/>
      <c r="R105" s="89">
        <f t="shared" si="62"/>
        <v>0.06</v>
      </c>
      <c r="S105" s="68">
        <f t="shared" si="55"/>
        <v>31147.62</v>
      </c>
      <c r="T105" s="102">
        <v>0.06</v>
      </c>
      <c r="U105" s="100">
        <f t="shared" si="63"/>
        <v>31147.62</v>
      </c>
    </row>
    <row r="106" spans="1:21" s="233" customFormat="1" ht="15" x14ac:dyDescent="0.25">
      <c r="A106" s="222" t="s">
        <v>171</v>
      </c>
      <c r="B106" s="223" t="s">
        <v>105</v>
      </c>
      <c r="C106" s="224" t="s">
        <v>326</v>
      </c>
      <c r="D106" s="224" t="s">
        <v>40</v>
      </c>
      <c r="E106" s="228"/>
      <c r="F106" s="226"/>
      <c r="G106" s="15">
        <f t="shared" si="60"/>
        <v>0</v>
      </c>
      <c r="H106" s="212">
        <f t="shared" si="49"/>
        <v>1.0192000000000001</v>
      </c>
      <c r="I106" s="209">
        <v>1.9671829999999999</v>
      </c>
      <c r="J106" s="229"/>
      <c r="K106" s="15">
        <f t="shared" si="61"/>
        <v>0</v>
      </c>
      <c r="L106" s="230"/>
      <c r="M106" s="230"/>
      <c r="N106" s="48"/>
      <c r="O106" s="48"/>
      <c r="P106" s="48"/>
      <c r="Q106" s="48"/>
      <c r="R106" s="229"/>
      <c r="S106" s="68">
        <f t="shared" si="55"/>
        <v>0</v>
      </c>
      <c r="T106" s="231">
        <v>0.36</v>
      </c>
      <c r="U106" s="232">
        <f t="shared" si="63"/>
        <v>0</v>
      </c>
    </row>
    <row r="107" spans="1:21" s="233" customFormat="1" ht="15" x14ac:dyDescent="0.25">
      <c r="A107" s="222" t="s">
        <v>172</v>
      </c>
      <c r="B107" s="223" t="s">
        <v>38</v>
      </c>
      <c r="C107" s="224" t="s">
        <v>326</v>
      </c>
      <c r="D107" s="224" t="s">
        <v>40</v>
      </c>
      <c r="E107" s="227"/>
      <c r="F107" s="226"/>
      <c r="G107" s="15">
        <f t="shared" si="60"/>
        <v>0</v>
      </c>
      <c r="H107" s="212">
        <f t="shared" si="49"/>
        <v>1.0192000000000001</v>
      </c>
      <c r="I107" s="209">
        <v>1.9671829999999999</v>
      </c>
      <c r="J107" s="229"/>
      <c r="K107" s="15">
        <f t="shared" si="61"/>
        <v>0</v>
      </c>
      <c r="L107" s="230"/>
      <c r="M107" s="230"/>
      <c r="N107" s="48"/>
      <c r="O107" s="48"/>
      <c r="P107" s="48"/>
      <c r="Q107" s="48"/>
      <c r="R107" s="229"/>
      <c r="S107" s="68">
        <f t="shared" si="55"/>
        <v>0</v>
      </c>
      <c r="T107" s="237">
        <v>2.9000000000000001E-2</v>
      </c>
      <c r="U107" s="232">
        <f t="shared" si="63"/>
        <v>0</v>
      </c>
    </row>
    <row r="108" spans="1:21" s="3" customFormat="1" ht="15" customHeight="1" x14ac:dyDescent="0.25">
      <c r="A108" s="44" t="s">
        <v>56</v>
      </c>
      <c r="B108" s="44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81"/>
      <c r="O108" s="81"/>
      <c r="P108" s="81"/>
      <c r="Q108" s="81"/>
      <c r="R108" s="17"/>
      <c r="S108" s="17"/>
      <c r="T108" s="101"/>
      <c r="U108" s="99"/>
    </row>
    <row r="109" spans="1:21" s="3" customFormat="1" ht="75" x14ac:dyDescent="0.25">
      <c r="A109" s="32" t="s">
        <v>173</v>
      </c>
      <c r="B109" s="33" t="s">
        <v>58</v>
      </c>
      <c r="C109" s="37" t="s">
        <v>59</v>
      </c>
      <c r="D109" s="34" t="s">
        <v>60</v>
      </c>
      <c r="E109" s="47">
        <v>1.7</v>
      </c>
      <c r="F109" s="15">
        <v>123.66</v>
      </c>
      <c r="G109" s="15">
        <f t="shared" si="60"/>
        <v>210.22</v>
      </c>
      <c r="H109" s="212">
        <f t="shared" si="49"/>
        <v>1.0192000000000001</v>
      </c>
      <c r="I109" s="209">
        <v>1.9671829999999999</v>
      </c>
      <c r="J109" s="79">
        <v>0</v>
      </c>
      <c r="K109" s="15">
        <f t="shared" ref="K109:K111" si="64">F109*J109</f>
        <v>0</v>
      </c>
      <c r="L109" s="112">
        <f>E109-J109-T109</f>
        <v>0</v>
      </c>
      <c r="M109" s="112">
        <f>L109*F109</f>
        <v>0</v>
      </c>
      <c r="N109" s="48"/>
      <c r="O109" s="48"/>
      <c r="P109" s="48"/>
      <c r="Q109" s="48"/>
      <c r="R109" s="89">
        <f t="shared" ref="R109:R111" si="65">E109-J109-N109-O109-P109-Q109</f>
        <v>1.7</v>
      </c>
      <c r="S109" s="68">
        <f t="shared" si="55"/>
        <v>210.22</v>
      </c>
      <c r="T109" s="102">
        <v>1.7</v>
      </c>
      <c r="U109" s="100">
        <f>S109</f>
        <v>210.22</v>
      </c>
    </row>
    <row r="110" spans="1:21" s="3" customFormat="1" ht="75" x14ac:dyDescent="0.25">
      <c r="A110" s="32" t="s">
        <v>174</v>
      </c>
      <c r="B110" s="33" t="s">
        <v>110</v>
      </c>
      <c r="C110" s="34" t="s">
        <v>63</v>
      </c>
      <c r="D110" s="34" t="s">
        <v>60</v>
      </c>
      <c r="E110" s="24">
        <v>1.05</v>
      </c>
      <c r="F110" s="15">
        <v>316.32</v>
      </c>
      <c r="G110" s="15">
        <f t="shared" si="60"/>
        <v>332.14</v>
      </c>
      <c r="H110" s="212">
        <f t="shared" si="49"/>
        <v>1.0192000000000001</v>
      </c>
      <c r="I110" s="209">
        <v>1.9671829999999999</v>
      </c>
      <c r="J110" s="79">
        <v>0</v>
      </c>
      <c r="K110" s="15">
        <f t="shared" si="64"/>
        <v>0</v>
      </c>
      <c r="L110" s="112">
        <f>E110-J110-T110</f>
        <v>0</v>
      </c>
      <c r="M110" s="112">
        <f>L110*F110</f>
        <v>0</v>
      </c>
      <c r="N110" s="48"/>
      <c r="O110" s="48"/>
      <c r="P110" s="48"/>
      <c r="Q110" s="48"/>
      <c r="R110" s="89">
        <f t="shared" si="65"/>
        <v>1.05</v>
      </c>
      <c r="S110" s="68">
        <f t="shared" si="55"/>
        <v>332.14</v>
      </c>
      <c r="T110" s="102">
        <v>1.05</v>
      </c>
      <c r="U110" s="100">
        <f>S110</f>
        <v>332.14</v>
      </c>
    </row>
    <row r="111" spans="1:21" s="3" customFormat="1" ht="60" x14ac:dyDescent="0.25">
      <c r="A111" s="32" t="s">
        <v>175</v>
      </c>
      <c r="B111" s="33" t="s">
        <v>68</v>
      </c>
      <c r="C111" s="34" t="s">
        <v>69</v>
      </c>
      <c r="D111" s="34" t="s">
        <v>60</v>
      </c>
      <c r="E111" s="24">
        <v>2.75</v>
      </c>
      <c r="F111" s="15">
        <v>150.26</v>
      </c>
      <c r="G111" s="15">
        <f t="shared" si="60"/>
        <v>413.22</v>
      </c>
      <c r="H111" s="212">
        <f t="shared" si="49"/>
        <v>1.0192000000000001</v>
      </c>
      <c r="I111" s="209">
        <v>1.9671829999999999</v>
      </c>
      <c r="J111" s="79">
        <v>0</v>
      </c>
      <c r="K111" s="15">
        <f t="shared" si="64"/>
        <v>0</v>
      </c>
      <c r="L111" s="112">
        <f>E111-J111-T111</f>
        <v>0</v>
      </c>
      <c r="M111" s="112">
        <f>L111*F111</f>
        <v>0</v>
      </c>
      <c r="N111" s="48"/>
      <c r="O111" s="48"/>
      <c r="P111" s="48"/>
      <c r="Q111" s="48"/>
      <c r="R111" s="89">
        <f t="shared" si="65"/>
        <v>2.75</v>
      </c>
      <c r="S111" s="68">
        <f t="shared" si="55"/>
        <v>413.22</v>
      </c>
      <c r="T111" s="102">
        <v>2.75</v>
      </c>
      <c r="U111" s="100">
        <f>S111</f>
        <v>413.22</v>
      </c>
    </row>
    <row r="112" spans="1:21" s="3" customFormat="1" ht="18" customHeight="1" x14ac:dyDescent="0.25">
      <c r="A112" s="26"/>
      <c r="B112" s="45" t="s">
        <v>176</v>
      </c>
      <c r="C112" s="26"/>
      <c r="D112" s="26"/>
      <c r="E112" s="26"/>
      <c r="F112" s="27"/>
      <c r="G112" s="28">
        <f>SUM(G101:G111)</f>
        <v>72715.75</v>
      </c>
      <c r="H112" s="212">
        <f t="shared" si="49"/>
        <v>1.0192000000000001</v>
      </c>
      <c r="I112" s="209">
        <v>1.9671829999999999</v>
      </c>
      <c r="J112" s="84"/>
      <c r="K112" s="28">
        <f>SUM(K101:K111)</f>
        <v>0</v>
      </c>
      <c r="L112" s="28">
        <f t="shared" ref="L112:M112" si="66">SUM(L101:L111)</f>
        <v>0</v>
      </c>
      <c r="M112" s="28">
        <f t="shared" si="66"/>
        <v>0</v>
      </c>
      <c r="N112" s="59"/>
      <c r="O112" s="59"/>
      <c r="P112" s="59"/>
      <c r="Q112" s="59"/>
      <c r="R112" s="28">
        <f t="shared" ref="R112:S112" si="67">SUM(R101:R111)</f>
        <v>8.15</v>
      </c>
      <c r="S112" s="28">
        <f t="shared" si="67"/>
        <v>72715.75</v>
      </c>
      <c r="T112" s="103"/>
      <c r="U112" s="99"/>
    </row>
    <row r="113" spans="1:21" s="3" customFormat="1" ht="15" customHeight="1" x14ac:dyDescent="0.25">
      <c r="A113" s="50" t="s">
        <v>177</v>
      </c>
      <c r="B113" s="50"/>
      <c r="C113" s="17"/>
      <c r="D113" s="17"/>
      <c r="E113" s="17"/>
      <c r="F113" s="17"/>
      <c r="G113" s="17"/>
      <c r="H113" s="212">
        <f t="shared" si="49"/>
        <v>1.0192000000000001</v>
      </c>
      <c r="I113" s="209">
        <v>1.9671829999999999</v>
      </c>
      <c r="J113" s="17"/>
      <c r="K113" s="17"/>
      <c r="L113" s="17"/>
      <c r="M113" s="17"/>
      <c r="N113" s="60"/>
      <c r="O113" s="60"/>
      <c r="P113" s="60"/>
      <c r="Q113" s="60"/>
      <c r="R113" s="17"/>
      <c r="S113" s="17"/>
      <c r="T113" s="104"/>
      <c r="U113" s="99"/>
    </row>
    <row r="114" spans="1:21" s="3" customFormat="1" ht="60" x14ac:dyDescent="0.25">
      <c r="A114" s="32" t="s">
        <v>178</v>
      </c>
      <c r="B114" s="33" t="s">
        <v>18</v>
      </c>
      <c r="C114" s="34" t="s">
        <v>19</v>
      </c>
      <c r="D114" s="34" t="s">
        <v>12</v>
      </c>
      <c r="E114" s="19">
        <v>7.4499999999999997E-2</v>
      </c>
      <c r="F114" s="15">
        <v>47724.160000000003</v>
      </c>
      <c r="G114" s="15">
        <f t="shared" ref="G114:G125" si="68">E114*F114</f>
        <v>3555.45</v>
      </c>
      <c r="H114" s="212">
        <f t="shared" si="49"/>
        <v>1.0192000000000001</v>
      </c>
      <c r="I114" s="209">
        <v>1.9671829999999999</v>
      </c>
      <c r="J114" s="79">
        <v>0</v>
      </c>
      <c r="K114" s="15">
        <f t="shared" ref="K114:K125" si="69">F114*J114</f>
        <v>0</v>
      </c>
      <c r="L114" s="112">
        <f>E114-J114-T114</f>
        <v>0</v>
      </c>
      <c r="M114" s="112">
        <f>L114*F114</f>
        <v>0</v>
      </c>
      <c r="N114" s="48"/>
      <c r="O114" s="48"/>
      <c r="P114" s="48"/>
      <c r="Q114" s="48"/>
      <c r="R114" s="89">
        <f t="shared" ref="R114:R118" si="70">E114-J114-N114-O114-P114-Q114</f>
        <v>7.4499999999999997E-2</v>
      </c>
      <c r="S114" s="68">
        <f t="shared" si="55"/>
        <v>3555.45</v>
      </c>
      <c r="T114" s="107">
        <v>7.4499999999999997E-2</v>
      </c>
      <c r="U114" s="100">
        <f t="shared" ref="U114:U120" si="71">S114</f>
        <v>3555.45</v>
      </c>
    </row>
    <row r="115" spans="1:21" s="3" customFormat="1" ht="30" x14ac:dyDescent="0.25">
      <c r="A115" s="32" t="s">
        <v>179</v>
      </c>
      <c r="B115" s="33" t="s">
        <v>21</v>
      </c>
      <c r="C115" s="34" t="s">
        <v>22</v>
      </c>
      <c r="D115" s="34" t="s">
        <v>12</v>
      </c>
      <c r="E115" s="19">
        <v>3.5799999999999998E-2</v>
      </c>
      <c r="F115" s="15">
        <v>44388.27</v>
      </c>
      <c r="G115" s="15">
        <f t="shared" si="68"/>
        <v>1589.1</v>
      </c>
      <c r="H115" s="212">
        <f t="shared" si="49"/>
        <v>1.0192000000000001</v>
      </c>
      <c r="I115" s="209">
        <v>1.9671829999999999</v>
      </c>
      <c r="J115" s="79">
        <v>0</v>
      </c>
      <c r="K115" s="15">
        <f t="shared" si="69"/>
        <v>0</v>
      </c>
      <c r="L115" s="112">
        <f>E115-J115-T115</f>
        <v>0</v>
      </c>
      <c r="M115" s="112">
        <f>L115*F115</f>
        <v>0</v>
      </c>
      <c r="N115" s="48"/>
      <c r="O115" s="48"/>
      <c r="P115" s="48"/>
      <c r="Q115" s="48"/>
      <c r="R115" s="89">
        <f t="shared" si="70"/>
        <v>3.5799999999999998E-2</v>
      </c>
      <c r="S115" s="68">
        <f t="shared" si="55"/>
        <v>1589.1</v>
      </c>
      <c r="T115" s="107">
        <v>3.5799999999999998E-2</v>
      </c>
      <c r="U115" s="100">
        <f t="shared" si="71"/>
        <v>1589.1</v>
      </c>
    </row>
    <row r="116" spans="1:21" s="3" customFormat="1" ht="30" x14ac:dyDescent="0.25">
      <c r="A116" s="32" t="s">
        <v>180</v>
      </c>
      <c r="B116" s="33" t="s">
        <v>24</v>
      </c>
      <c r="C116" s="34" t="s">
        <v>25</v>
      </c>
      <c r="D116" s="34" t="s">
        <v>12</v>
      </c>
      <c r="E116" s="19">
        <v>3.6299999999999999E-2</v>
      </c>
      <c r="F116" s="15">
        <v>364881.82</v>
      </c>
      <c r="G116" s="15">
        <f t="shared" si="68"/>
        <v>13245.21</v>
      </c>
      <c r="H116" s="212">
        <f t="shared" si="49"/>
        <v>1.0192000000000001</v>
      </c>
      <c r="I116" s="209">
        <v>1.9671829999999999</v>
      </c>
      <c r="J116" s="79">
        <v>0</v>
      </c>
      <c r="K116" s="15">
        <f t="shared" si="69"/>
        <v>0</v>
      </c>
      <c r="L116" s="112">
        <f>E116-J116-T116</f>
        <v>0</v>
      </c>
      <c r="M116" s="112">
        <f>L116*F116</f>
        <v>0</v>
      </c>
      <c r="N116" s="48"/>
      <c r="O116" s="48"/>
      <c r="P116" s="48"/>
      <c r="Q116" s="48"/>
      <c r="R116" s="89">
        <f t="shared" si="70"/>
        <v>3.6299999999999999E-2</v>
      </c>
      <c r="S116" s="68">
        <f t="shared" si="55"/>
        <v>13245.21</v>
      </c>
      <c r="T116" s="107">
        <v>3.6299999999999999E-2</v>
      </c>
      <c r="U116" s="100">
        <f t="shared" si="71"/>
        <v>13245.21</v>
      </c>
    </row>
    <row r="117" spans="1:21" s="3" customFormat="1" ht="30" x14ac:dyDescent="0.25">
      <c r="A117" s="32" t="s">
        <v>181</v>
      </c>
      <c r="B117" s="33" t="s">
        <v>27</v>
      </c>
      <c r="C117" s="34" t="s">
        <v>99</v>
      </c>
      <c r="D117" s="34" t="s">
        <v>29</v>
      </c>
      <c r="E117" s="20">
        <v>4.5739999999999998</v>
      </c>
      <c r="F117" s="15">
        <v>14912.7</v>
      </c>
      <c r="G117" s="15">
        <f t="shared" si="68"/>
        <v>68210.69</v>
      </c>
      <c r="H117" s="212">
        <f t="shared" si="49"/>
        <v>1.0192000000000001</v>
      </c>
      <c r="I117" s="209">
        <v>1.9671829999999999</v>
      </c>
      <c r="J117" s="79">
        <v>0</v>
      </c>
      <c r="K117" s="15">
        <f t="shared" si="69"/>
        <v>0</v>
      </c>
      <c r="L117" s="112">
        <f>E117-J117-T117</f>
        <v>0</v>
      </c>
      <c r="M117" s="112">
        <f>L117*F117</f>
        <v>0</v>
      </c>
      <c r="N117" s="48"/>
      <c r="O117" s="48"/>
      <c r="P117" s="48"/>
      <c r="Q117" s="48"/>
      <c r="R117" s="89">
        <f t="shared" si="70"/>
        <v>4.5739999999999998</v>
      </c>
      <c r="S117" s="68">
        <f t="shared" si="55"/>
        <v>68210.69</v>
      </c>
      <c r="T117" s="107">
        <v>4.5739999999999998</v>
      </c>
      <c r="U117" s="100">
        <f t="shared" si="71"/>
        <v>68210.69</v>
      </c>
    </row>
    <row r="118" spans="1:21" s="3" customFormat="1" ht="45" x14ac:dyDescent="0.25">
      <c r="A118" s="32" t="s">
        <v>182</v>
      </c>
      <c r="B118" s="33" t="s">
        <v>101</v>
      </c>
      <c r="C118" s="34" t="s">
        <v>102</v>
      </c>
      <c r="D118" s="34" t="s">
        <v>103</v>
      </c>
      <c r="E118" s="24">
        <v>0.06</v>
      </c>
      <c r="F118" s="15">
        <v>519127</v>
      </c>
      <c r="G118" s="15">
        <f t="shared" si="68"/>
        <v>31147.62</v>
      </c>
      <c r="H118" s="212">
        <f t="shared" si="49"/>
        <v>1.0192000000000001</v>
      </c>
      <c r="I118" s="209">
        <v>1.9671829999999999</v>
      </c>
      <c r="J118" s="79">
        <v>0</v>
      </c>
      <c r="K118" s="15">
        <f t="shared" si="69"/>
        <v>0</v>
      </c>
      <c r="L118" s="112">
        <f>E118-J118-T118</f>
        <v>0</v>
      </c>
      <c r="M118" s="112">
        <f>L118*F118</f>
        <v>0</v>
      </c>
      <c r="N118" s="48"/>
      <c r="O118" s="48"/>
      <c r="P118" s="48"/>
      <c r="Q118" s="48"/>
      <c r="R118" s="89">
        <f t="shared" si="70"/>
        <v>0.06</v>
      </c>
      <c r="S118" s="68">
        <f t="shared" si="55"/>
        <v>31147.62</v>
      </c>
      <c r="T118" s="107">
        <v>0.06</v>
      </c>
      <c r="U118" s="100">
        <f t="shared" si="71"/>
        <v>31147.62</v>
      </c>
    </row>
    <row r="119" spans="1:21" s="233" customFormat="1" ht="15" x14ac:dyDescent="0.25">
      <c r="A119" s="222" t="s">
        <v>183</v>
      </c>
      <c r="B119" s="223" t="s">
        <v>105</v>
      </c>
      <c r="C119" s="224" t="s">
        <v>326</v>
      </c>
      <c r="D119" s="224" t="s">
        <v>40</v>
      </c>
      <c r="E119" s="228"/>
      <c r="F119" s="226"/>
      <c r="G119" s="15">
        <f t="shared" si="68"/>
        <v>0</v>
      </c>
      <c r="H119" s="212">
        <f t="shared" si="49"/>
        <v>1.0192000000000001</v>
      </c>
      <c r="I119" s="209">
        <v>1.9671829999999999</v>
      </c>
      <c r="J119" s="229"/>
      <c r="K119" s="15">
        <f t="shared" si="69"/>
        <v>0</v>
      </c>
      <c r="L119" s="230"/>
      <c r="M119" s="230"/>
      <c r="N119" s="48"/>
      <c r="O119" s="48"/>
      <c r="P119" s="48"/>
      <c r="Q119" s="48"/>
      <c r="R119" s="229"/>
      <c r="S119" s="68">
        <f t="shared" si="55"/>
        <v>0</v>
      </c>
      <c r="T119" s="237">
        <v>0.36</v>
      </c>
      <c r="U119" s="232">
        <f t="shared" si="71"/>
        <v>0</v>
      </c>
    </row>
    <row r="120" spans="1:21" s="233" customFormat="1" ht="15" x14ac:dyDescent="0.25">
      <c r="A120" s="222" t="s">
        <v>184</v>
      </c>
      <c r="B120" s="223" t="s">
        <v>38</v>
      </c>
      <c r="C120" s="224" t="s">
        <v>326</v>
      </c>
      <c r="D120" s="224" t="s">
        <v>40</v>
      </c>
      <c r="E120" s="227"/>
      <c r="F120" s="226"/>
      <c r="G120" s="15">
        <f t="shared" si="68"/>
        <v>0</v>
      </c>
      <c r="H120" s="212">
        <f t="shared" si="49"/>
        <v>1.0192000000000001</v>
      </c>
      <c r="I120" s="209">
        <v>1.9671829999999999</v>
      </c>
      <c r="J120" s="229"/>
      <c r="K120" s="15">
        <f t="shared" si="69"/>
        <v>0</v>
      </c>
      <c r="L120" s="230"/>
      <c r="M120" s="230"/>
      <c r="N120" s="48"/>
      <c r="O120" s="48"/>
      <c r="P120" s="48"/>
      <c r="Q120" s="48"/>
      <c r="R120" s="229"/>
      <c r="S120" s="68">
        <f t="shared" si="55"/>
        <v>0</v>
      </c>
      <c r="T120" s="237">
        <v>2.9000000000000001E-2</v>
      </c>
      <c r="U120" s="232">
        <f t="shared" si="71"/>
        <v>0</v>
      </c>
    </row>
    <row r="121" spans="1:21" s="3" customFormat="1" ht="15" customHeight="1" x14ac:dyDescent="0.25">
      <c r="A121" s="44" t="s">
        <v>56</v>
      </c>
      <c r="B121" s="44"/>
      <c r="C121" s="17"/>
      <c r="D121" s="17"/>
      <c r="E121" s="17"/>
      <c r="F121" s="18"/>
      <c r="G121" s="15">
        <f t="shared" si="68"/>
        <v>0</v>
      </c>
      <c r="H121" s="212">
        <f t="shared" si="49"/>
        <v>1.0192000000000001</v>
      </c>
      <c r="I121" s="209">
        <v>1.9671829999999999</v>
      </c>
      <c r="J121" s="81"/>
      <c r="K121" s="15">
        <f t="shared" si="69"/>
        <v>0</v>
      </c>
      <c r="L121" s="114"/>
      <c r="M121" s="114"/>
      <c r="N121" s="58"/>
      <c r="O121" s="58"/>
      <c r="P121" s="58"/>
      <c r="Q121" s="58"/>
      <c r="R121" s="91"/>
      <c r="S121" s="68">
        <f t="shared" si="55"/>
        <v>0</v>
      </c>
      <c r="T121" s="101"/>
      <c r="U121" s="99"/>
    </row>
    <row r="122" spans="1:21" s="3" customFormat="1" ht="75" x14ac:dyDescent="0.25">
      <c r="A122" s="32" t="s">
        <v>185</v>
      </c>
      <c r="B122" s="33" t="s">
        <v>58</v>
      </c>
      <c r="C122" s="37" t="s">
        <v>59</v>
      </c>
      <c r="D122" s="34" t="s">
        <v>60</v>
      </c>
      <c r="E122" s="24">
        <v>13.01</v>
      </c>
      <c r="F122" s="15">
        <v>123.66</v>
      </c>
      <c r="G122" s="15">
        <f t="shared" si="68"/>
        <v>1608.82</v>
      </c>
      <c r="H122" s="212">
        <f t="shared" si="49"/>
        <v>1.0192000000000001</v>
      </c>
      <c r="I122" s="209">
        <v>1.9671829999999999</v>
      </c>
      <c r="J122" s="79">
        <v>0</v>
      </c>
      <c r="K122" s="15">
        <f t="shared" si="69"/>
        <v>0</v>
      </c>
      <c r="L122" s="112">
        <f>E122-J122-T122</f>
        <v>0</v>
      </c>
      <c r="M122" s="112">
        <f>L122*F122</f>
        <v>0</v>
      </c>
      <c r="N122" s="48"/>
      <c r="O122" s="48"/>
      <c r="P122" s="48"/>
      <c r="Q122" s="48"/>
      <c r="R122" s="89">
        <f t="shared" ref="R122:R125" si="72">E122-J122-N122-O122-P122-Q122</f>
        <v>13.01</v>
      </c>
      <c r="S122" s="68">
        <f t="shared" si="55"/>
        <v>1608.82</v>
      </c>
      <c r="T122" s="102">
        <v>13.01</v>
      </c>
      <c r="U122" s="100">
        <f>S122</f>
        <v>1608.82</v>
      </c>
    </row>
    <row r="123" spans="1:21" s="3" customFormat="1" ht="75" x14ac:dyDescent="0.25">
      <c r="A123" s="32" t="s">
        <v>186</v>
      </c>
      <c r="B123" s="33" t="s">
        <v>110</v>
      </c>
      <c r="C123" s="34" t="s">
        <v>63</v>
      </c>
      <c r="D123" s="34" t="s">
        <v>60</v>
      </c>
      <c r="E123" s="24">
        <v>2.34</v>
      </c>
      <c r="F123" s="15">
        <v>316.33</v>
      </c>
      <c r="G123" s="15">
        <f t="shared" si="68"/>
        <v>740.21</v>
      </c>
      <c r="H123" s="212">
        <f t="shared" si="49"/>
        <v>1.0192000000000001</v>
      </c>
      <c r="I123" s="209">
        <v>1.9671829999999999</v>
      </c>
      <c r="J123" s="79">
        <v>0</v>
      </c>
      <c r="K123" s="15">
        <f t="shared" si="69"/>
        <v>0</v>
      </c>
      <c r="L123" s="112">
        <f>E123-J123-T123</f>
        <v>0</v>
      </c>
      <c r="M123" s="112">
        <f>L123*F123</f>
        <v>0</v>
      </c>
      <c r="N123" s="48"/>
      <c r="O123" s="48"/>
      <c r="P123" s="48"/>
      <c r="Q123" s="48"/>
      <c r="R123" s="89">
        <f t="shared" si="72"/>
        <v>2.34</v>
      </c>
      <c r="S123" s="68">
        <f t="shared" si="55"/>
        <v>740.21</v>
      </c>
      <c r="T123" s="102">
        <v>2.34</v>
      </c>
      <c r="U123" s="100">
        <f>S123</f>
        <v>740.21</v>
      </c>
    </row>
    <row r="124" spans="1:21" s="3" customFormat="1" ht="60" x14ac:dyDescent="0.25">
      <c r="A124" s="32" t="s">
        <v>187</v>
      </c>
      <c r="B124" s="33" t="s">
        <v>124</v>
      </c>
      <c r="C124" s="34" t="s">
        <v>66</v>
      </c>
      <c r="D124" s="34" t="s">
        <v>60</v>
      </c>
      <c r="E124" s="24">
        <v>0.76</v>
      </c>
      <c r="F124" s="15">
        <v>410.21</v>
      </c>
      <c r="G124" s="15">
        <f t="shared" si="68"/>
        <v>311.76</v>
      </c>
      <c r="H124" s="212">
        <f t="shared" si="49"/>
        <v>1.0192000000000001</v>
      </c>
      <c r="I124" s="209">
        <v>1.9671829999999999</v>
      </c>
      <c r="J124" s="79">
        <v>0</v>
      </c>
      <c r="K124" s="15">
        <f t="shared" si="69"/>
        <v>0</v>
      </c>
      <c r="L124" s="112">
        <f>E124-J124-T124</f>
        <v>0</v>
      </c>
      <c r="M124" s="112">
        <f>L124*F124</f>
        <v>0</v>
      </c>
      <c r="N124" s="48"/>
      <c r="O124" s="48"/>
      <c r="P124" s="48"/>
      <c r="Q124" s="48"/>
      <c r="R124" s="89">
        <f t="shared" si="72"/>
        <v>0.76</v>
      </c>
      <c r="S124" s="68">
        <f t="shared" si="55"/>
        <v>311.76</v>
      </c>
      <c r="T124" s="102">
        <v>0.76</v>
      </c>
      <c r="U124" s="100">
        <f>S124</f>
        <v>311.76</v>
      </c>
    </row>
    <row r="125" spans="1:21" s="3" customFormat="1" ht="60" x14ac:dyDescent="0.25">
      <c r="A125" s="32" t="s">
        <v>188</v>
      </c>
      <c r="B125" s="33" t="s">
        <v>68</v>
      </c>
      <c r="C125" s="34" t="s">
        <v>69</v>
      </c>
      <c r="D125" s="34" t="s">
        <v>60</v>
      </c>
      <c r="E125" s="24">
        <v>16.11</v>
      </c>
      <c r="F125" s="15">
        <v>150.26</v>
      </c>
      <c r="G125" s="15">
        <f t="shared" si="68"/>
        <v>2420.69</v>
      </c>
      <c r="H125" s="212">
        <f t="shared" si="49"/>
        <v>1.0192000000000001</v>
      </c>
      <c r="I125" s="209">
        <v>1.9671829999999999</v>
      </c>
      <c r="J125" s="79">
        <v>0</v>
      </c>
      <c r="K125" s="15">
        <f t="shared" si="69"/>
        <v>0</v>
      </c>
      <c r="L125" s="112">
        <f>E125-J125-T125</f>
        <v>0</v>
      </c>
      <c r="M125" s="112">
        <f>L125*F125</f>
        <v>0</v>
      </c>
      <c r="N125" s="48"/>
      <c r="O125" s="48"/>
      <c r="P125" s="48"/>
      <c r="Q125" s="48"/>
      <c r="R125" s="89">
        <f t="shared" si="72"/>
        <v>16.11</v>
      </c>
      <c r="S125" s="68">
        <f t="shared" si="55"/>
        <v>2420.69</v>
      </c>
      <c r="T125" s="102">
        <v>16.11</v>
      </c>
      <c r="U125" s="100">
        <f>S125</f>
        <v>2420.69</v>
      </c>
    </row>
    <row r="126" spans="1:21" s="3" customFormat="1" ht="18" customHeight="1" x14ac:dyDescent="0.25">
      <c r="A126" s="26"/>
      <c r="B126" s="45" t="s">
        <v>189</v>
      </c>
      <c r="C126" s="26"/>
      <c r="D126" s="26"/>
      <c r="E126" s="26"/>
      <c r="F126" s="27"/>
      <c r="G126" s="28">
        <f>SUM(G114:G125)</f>
        <v>122829.55</v>
      </c>
      <c r="H126" s="212">
        <f t="shared" si="49"/>
        <v>1.0192000000000001</v>
      </c>
      <c r="I126" s="209">
        <v>1.9671829999999999</v>
      </c>
      <c r="J126" s="84"/>
      <c r="K126" s="28">
        <f>SUM(K114:K125)</f>
        <v>0</v>
      </c>
      <c r="L126" s="28">
        <f t="shared" ref="L126:M126" si="73">SUM(L114:L125)</f>
        <v>0</v>
      </c>
      <c r="M126" s="28">
        <f t="shared" si="73"/>
        <v>0</v>
      </c>
      <c r="N126" s="59"/>
      <c r="O126" s="59"/>
      <c r="P126" s="59"/>
      <c r="Q126" s="59"/>
      <c r="R126" s="28">
        <f t="shared" ref="R126:S126" si="74">SUM(R114:R125)</f>
        <v>37</v>
      </c>
      <c r="S126" s="28">
        <f t="shared" si="74"/>
        <v>122829.55</v>
      </c>
      <c r="T126" s="103"/>
      <c r="U126" s="99"/>
    </row>
    <row r="127" spans="1:21" s="3" customFormat="1" ht="15" customHeight="1" x14ac:dyDescent="0.25">
      <c r="A127" s="50" t="s">
        <v>190</v>
      </c>
      <c r="B127" s="50"/>
      <c r="C127" s="17"/>
      <c r="D127" s="17"/>
      <c r="E127" s="17"/>
      <c r="F127" s="17"/>
      <c r="G127" s="17"/>
      <c r="H127" s="212">
        <f t="shared" si="49"/>
        <v>1.0192000000000001</v>
      </c>
      <c r="I127" s="209">
        <v>1.9671829999999999</v>
      </c>
      <c r="J127" s="17"/>
      <c r="K127" s="17"/>
      <c r="L127" s="17"/>
      <c r="M127" s="17"/>
      <c r="N127" s="60"/>
      <c r="O127" s="60"/>
      <c r="P127" s="60"/>
      <c r="Q127" s="60"/>
      <c r="R127" s="17"/>
      <c r="S127" s="17"/>
      <c r="T127" s="104"/>
      <c r="U127" s="99"/>
    </row>
    <row r="128" spans="1:21" s="3" customFormat="1" ht="45" x14ac:dyDescent="0.25">
      <c r="A128" s="32" t="s">
        <v>191</v>
      </c>
      <c r="B128" s="33" t="s">
        <v>73</v>
      </c>
      <c r="C128" s="34" t="s">
        <v>74</v>
      </c>
      <c r="D128" s="34" t="s">
        <v>75</v>
      </c>
      <c r="E128" s="23">
        <v>1</v>
      </c>
      <c r="F128" s="15">
        <v>107792.94</v>
      </c>
      <c r="G128" s="15">
        <f t="shared" ref="G128:G148" si="75">E128*F128</f>
        <v>107792.94</v>
      </c>
      <c r="H128" s="212">
        <f t="shared" si="49"/>
        <v>1.0192000000000001</v>
      </c>
      <c r="I128" s="209">
        <v>1.9671829999999999</v>
      </c>
      <c r="J128" s="79">
        <v>1</v>
      </c>
      <c r="K128" s="15">
        <f t="shared" ref="K128:K148" si="76">F128*J128</f>
        <v>107792.94</v>
      </c>
      <c r="L128" s="112">
        <f t="shared" ref="L128:L133" si="77">E128-J128-T128</f>
        <v>0</v>
      </c>
      <c r="M128" s="112">
        <f t="shared" ref="M128:M133" si="78">L128*F128</f>
        <v>0</v>
      </c>
      <c r="N128" s="48"/>
      <c r="O128" s="48"/>
      <c r="P128" s="48"/>
      <c r="Q128" s="48"/>
      <c r="R128" s="89">
        <f t="shared" ref="R128:R143" si="79">E128-J128-N128-O128-P128-Q128</f>
        <v>0</v>
      </c>
      <c r="S128" s="68">
        <f t="shared" si="55"/>
        <v>0</v>
      </c>
      <c r="T128" s="102"/>
      <c r="U128" s="99"/>
    </row>
    <row r="129" spans="1:21" s="3" customFormat="1" ht="60" x14ac:dyDescent="0.25">
      <c r="A129" s="32" t="s">
        <v>192</v>
      </c>
      <c r="B129" s="33" t="s">
        <v>18</v>
      </c>
      <c r="C129" s="34" t="s">
        <v>19</v>
      </c>
      <c r="D129" s="34" t="s">
        <v>12</v>
      </c>
      <c r="E129" s="20">
        <v>0.23699999999999999</v>
      </c>
      <c r="F129" s="15">
        <v>47724.18</v>
      </c>
      <c r="G129" s="15">
        <f t="shared" si="75"/>
        <v>11310.63</v>
      </c>
      <c r="H129" s="212">
        <f t="shared" si="49"/>
        <v>1.0192000000000001</v>
      </c>
      <c r="I129" s="209">
        <v>1.9671829999999999</v>
      </c>
      <c r="J129" s="79">
        <v>0.1807</v>
      </c>
      <c r="K129" s="15">
        <f t="shared" si="76"/>
        <v>8623.76</v>
      </c>
      <c r="L129" s="112">
        <f t="shared" si="77"/>
        <v>0</v>
      </c>
      <c r="M129" s="112">
        <f t="shared" si="78"/>
        <v>0</v>
      </c>
      <c r="N129" s="48"/>
      <c r="O129" s="48"/>
      <c r="P129" s="48"/>
      <c r="Q129" s="48"/>
      <c r="R129" s="89">
        <f t="shared" si="79"/>
        <v>5.6300000000000003E-2</v>
      </c>
      <c r="S129" s="68">
        <f t="shared" si="55"/>
        <v>2686.87</v>
      </c>
      <c r="T129" s="107">
        <v>5.6300000000000003E-2</v>
      </c>
      <c r="U129" s="100">
        <f>S129</f>
        <v>2686.87</v>
      </c>
    </row>
    <row r="130" spans="1:21" s="3" customFormat="1" ht="30" x14ac:dyDescent="0.25">
      <c r="A130" s="32" t="s">
        <v>193</v>
      </c>
      <c r="B130" s="33" t="s">
        <v>21</v>
      </c>
      <c r="C130" s="34" t="s">
        <v>22</v>
      </c>
      <c r="D130" s="34" t="s">
        <v>12</v>
      </c>
      <c r="E130" s="19">
        <v>0.11559999999999999</v>
      </c>
      <c r="F130" s="15">
        <v>44388.15</v>
      </c>
      <c r="G130" s="15">
        <f t="shared" si="75"/>
        <v>5131.2700000000004</v>
      </c>
      <c r="H130" s="212">
        <f t="shared" si="49"/>
        <v>1.0192000000000001</v>
      </c>
      <c r="I130" s="209">
        <v>1.9671829999999999</v>
      </c>
      <c r="J130" s="79">
        <v>9.8599999999999993E-2</v>
      </c>
      <c r="K130" s="15">
        <f t="shared" si="76"/>
        <v>4376.67</v>
      </c>
      <c r="L130" s="112">
        <f t="shared" si="77"/>
        <v>0</v>
      </c>
      <c r="M130" s="112">
        <f t="shared" si="78"/>
        <v>0</v>
      </c>
      <c r="N130" s="48"/>
      <c r="O130" s="48"/>
      <c r="P130" s="48"/>
      <c r="Q130" s="48"/>
      <c r="R130" s="89">
        <f t="shared" si="79"/>
        <v>1.7000000000000001E-2</v>
      </c>
      <c r="S130" s="68">
        <f t="shared" si="55"/>
        <v>754.6</v>
      </c>
      <c r="T130" s="107">
        <v>1.7000000000000001E-2</v>
      </c>
      <c r="U130" s="100">
        <f>S130</f>
        <v>754.6</v>
      </c>
    </row>
    <row r="131" spans="1:21" s="3" customFormat="1" ht="30" x14ac:dyDescent="0.25">
      <c r="A131" s="32" t="s">
        <v>194</v>
      </c>
      <c r="B131" s="33" t="s">
        <v>24</v>
      </c>
      <c r="C131" s="34" t="s">
        <v>25</v>
      </c>
      <c r="D131" s="34" t="s">
        <v>12</v>
      </c>
      <c r="E131" s="20">
        <v>0.11600000000000001</v>
      </c>
      <c r="F131" s="15">
        <v>364881.81</v>
      </c>
      <c r="G131" s="15">
        <f t="shared" si="75"/>
        <v>42326.29</v>
      </c>
      <c r="H131" s="212">
        <f t="shared" si="49"/>
        <v>1.0192000000000001</v>
      </c>
      <c r="I131" s="209">
        <v>1.9671829999999999</v>
      </c>
      <c r="J131" s="79">
        <v>9.8599999999999993E-2</v>
      </c>
      <c r="K131" s="15">
        <f t="shared" si="76"/>
        <v>35977.35</v>
      </c>
      <c r="L131" s="112">
        <f t="shared" si="77"/>
        <v>0</v>
      </c>
      <c r="M131" s="112">
        <f t="shared" si="78"/>
        <v>0</v>
      </c>
      <c r="N131" s="48"/>
      <c r="O131" s="48"/>
      <c r="P131" s="48"/>
      <c r="Q131" s="48"/>
      <c r="R131" s="89">
        <f t="shared" si="79"/>
        <v>1.7399999999999999E-2</v>
      </c>
      <c r="S131" s="68">
        <f t="shared" si="55"/>
        <v>6348.94</v>
      </c>
      <c r="T131" s="107">
        <v>1.7399999999999999E-2</v>
      </c>
      <c r="U131" s="100">
        <f>S131</f>
        <v>6348.94</v>
      </c>
    </row>
    <row r="132" spans="1:21" s="3" customFormat="1" ht="30" x14ac:dyDescent="0.25">
      <c r="A132" s="32" t="s">
        <v>195</v>
      </c>
      <c r="B132" s="33" t="s">
        <v>27</v>
      </c>
      <c r="C132" s="34" t="s">
        <v>28</v>
      </c>
      <c r="D132" s="34" t="s">
        <v>29</v>
      </c>
      <c r="E132" s="24">
        <v>14.62</v>
      </c>
      <c r="F132" s="15">
        <v>14912.7</v>
      </c>
      <c r="G132" s="15">
        <f t="shared" si="75"/>
        <v>218023.67</v>
      </c>
      <c r="H132" s="212">
        <f t="shared" si="49"/>
        <v>1.0192000000000001</v>
      </c>
      <c r="I132" s="209">
        <v>1.9671829999999999</v>
      </c>
      <c r="J132" s="79">
        <v>12.4236</v>
      </c>
      <c r="K132" s="15">
        <f t="shared" si="76"/>
        <v>185269.42</v>
      </c>
      <c r="L132" s="112">
        <f t="shared" si="77"/>
        <v>0</v>
      </c>
      <c r="M132" s="112">
        <f t="shared" si="78"/>
        <v>0</v>
      </c>
      <c r="N132" s="48"/>
      <c r="O132" s="48"/>
      <c r="P132" s="48"/>
      <c r="Q132" s="48"/>
      <c r="R132" s="89">
        <f t="shared" si="79"/>
        <v>2.1964000000000001</v>
      </c>
      <c r="S132" s="68">
        <f t="shared" si="55"/>
        <v>32754.25</v>
      </c>
      <c r="T132" s="107">
        <v>2.1964000000000001</v>
      </c>
      <c r="U132" s="100">
        <f>S132</f>
        <v>32754.25</v>
      </c>
    </row>
    <row r="133" spans="1:21" s="3" customFormat="1" ht="60" x14ac:dyDescent="0.25">
      <c r="A133" s="32" t="s">
        <v>196</v>
      </c>
      <c r="B133" s="33" t="s">
        <v>134</v>
      </c>
      <c r="C133" s="34" t="s">
        <v>135</v>
      </c>
      <c r="D133" s="34" t="s">
        <v>75</v>
      </c>
      <c r="E133" s="23">
        <v>1</v>
      </c>
      <c r="F133" s="15">
        <v>496801.05</v>
      </c>
      <c r="G133" s="15">
        <f t="shared" si="75"/>
        <v>496801.05</v>
      </c>
      <c r="H133" s="212">
        <f t="shared" si="49"/>
        <v>1.0192000000000001</v>
      </c>
      <c r="I133" s="209">
        <v>1.9671829999999999</v>
      </c>
      <c r="J133" s="79">
        <v>1</v>
      </c>
      <c r="K133" s="15">
        <f t="shared" si="76"/>
        <v>496801.05</v>
      </c>
      <c r="L133" s="112">
        <f t="shared" si="77"/>
        <v>0</v>
      </c>
      <c r="M133" s="112">
        <f t="shared" si="78"/>
        <v>0</v>
      </c>
      <c r="N133" s="48"/>
      <c r="O133" s="48"/>
      <c r="P133" s="48"/>
      <c r="Q133" s="48"/>
      <c r="R133" s="89">
        <f t="shared" si="79"/>
        <v>0</v>
      </c>
      <c r="S133" s="68">
        <f t="shared" si="55"/>
        <v>0</v>
      </c>
      <c r="T133" s="102"/>
      <c r="U133" s="99"/>
    </row>
    <row r="134" spans="1:21" s="233" customFormat="1" ht="30" x14ac:dyDescent="0.25">
      <c r="A134" s="222" t="s">
        <v>197</v>
      </c>
      <c r="B134" s="223" t="s">
        <v>137</v>
      </c>
      <c r="C134" s="224" t="s">
        <v>326</v>
      </c>
      <c r="D134" s="224" t="s">
        <v>139</v>
      </c>
      <c r="E134" s="225"/>
      <c r="F134" s="226"/>
      <c r="G134" s="15">
        <f t="shared" si="75"/>
        <v>0</v>
      </c>
      <c r="H134" s="212">
        <f t="shared" si="49"/>
        <v>1.0192000000000001</v>
      </c>
      <c r="I134" s="209">
        <v>1.9671829999999999</v>
      </c>
      <c r="J134" s="229"/>
      <c r="K134" s="15">
        <f t="shared" si="76"/>
        <v>0</v>
      </c>
      <c r="L134" s="230"/>
      <c r="M134" s="230"/>
      <c r="N134" s="48"/>
      <c r="O134" s="48"/>
      <c r="P134" s="48"/>
      <c r="Q134" s="48"/>
      <c r="R134" s="229"/>
      <c r="S134" s="68">
        <f t="shared" si="55"/>
        <v>0</v>
      </c>
      <c r="T134" s="231"/>
      <c r="U134" s="234"/>
    </row>
    <row r="135" spans="1:21" s="233" customFormat="1" ht="30" x14ac:dyDescent="0.25">
      <c r="A135" s="222" t="s">
        <v>198</v>
      </c>
      <c r="B135" s="223" t="s">
        <v>141</v>
      </c>
      <c r="C135" s="224" t="s">
        <v>326</v>
      </c>
      <c r="D135" s="224" t="s">
        <v>139</v>
      </c>
      <c r="E135" s="225"/>
      <c r="F135" s="226"/>
      <c r="G135" s="15">
        <f t="shared" si="75"/>
        <v>0</v>
      </c>
      <c r="H135" s="212">
        <f t="shared" si="49"/>
        <v>1.0192000000000001</v>
      </c>
      <c r="I135" s="209">
        <v>1.9671829999999999</v>
      </c>
      <c r="J135" s="229"/>
      <c r="K135" s="15">
        <f t="shared" si="76"/>
        <v>0</v>
      </c>
      <c r="L135" s="230"/>
      <c r="M135" s="230"/>
      <c r="N135" s="48"/>
      <c r="O135" s="48"/>
      <c r="P135" s="48"/>
      <c r="Q135" s="48"/>
      <c r="R135" s="229"/>
      <c r="S135" s="68">
        <f t="shared" si="55"/>
        <v>0</v>
      </c>
      <c r="T135" s="231"/>
      <c r="U135" s="234"/>
    </row>
    <row r="136" spans="1:21" s="3" customFormat="1" ht="60" x14ac:dyDescent="0.25">
      <c r="A136" s="32" t="s">
        <v>199</v>
      </c>
      <c r="B136" s="33" t="s">
        <v>144</v>
      </c>
      <c r="C136" s="34" t="s">
        <v>145</v>
      </c>
      <c r="D136" s="34" t="s">
        <v>33</v>
      </c>
      <c r="E136" s="23">
        <v>1</v>
      </c>
      <c r="F136" s="15">
        <v>89100.09</v>
      </c>
      <c r="G136" s="15">
        <f t="shared" si="75"/>
        <v>89100.09</v>
      </c>
      <c r="H136" s="212">
        <f t="shared" si="49"/>
        <v>1.0192000000000001</v>
      </c>
      <c r="I136" s="209">
        <v>1.9671829999999999</v>
      </c>
      <c r="J136" s="79">
        <v>1</v>
      </c>
      <c r="K136" s="15">
        <f t="shared" si="76"/>
        <v>89100.09</v>
      </c>
      <c r="L136" s="112">
        <f>E136-J136-T136</f>
        <v>0</v>
      </c>
      <c r="M136" s="112">
        <f>L136*F136</f>
        <v>0</v>
      </c>
      <c r="N136" s="48"/>
      <c r="O136" s="48"/>
      <c r="P136" s="48"/>
      <c r="Q136" s="48"/>
      <c r="R136" s="89">
        <f t="shared" si="79"/>
        <v>0</v>
      </c>
      <c r="S136" s="68">
        <f t="shared" si="55"/>
        <v>0</v>
      </c>
      <c r="T136" s="102"/>
      <c r="U136" s="99"/>
    </row>
    <row r="137" spans="1:21" s="233" customFormat="1" ht="15" x14ac:dyDescent="0.25">
      <c r="A137" s="222" t="s">
        <v>200</v>
      </c>
      <c r="B137" s="223" t="s">
        <v>147</v>
      </c>
      <c r="C137" s="224" t="s">
        <v>326</v>
      </c>
      <c r="D137" s="224" t="s">
        <v>33</v>
      </c>
      <c r="E137" s="225"/>
      <c r="F137" s="226"/>
      <c r="G137" s="15">
        <f t="shared" si="75"/>
        <v>0</v>
      </c>
      <c r="H137" s="212">
        <f t="shared" si="49"/>
        <v>1.0192000000000001</v>
      </c>
      <c r="I137" s="209">
        <v>1.9671829999999999</v>
      </c>
      <c r="J137" s="229"/>
      <c r="K137" s="15">
        <f t="shared" si="76"/>
        <v>0</v>
      </c>
      <c r="L137" s="230"/>
      <c r="M137" s="230"/>
      <c r="N137" s="48"/>
      <c r="O137" s="48"/>
      <c r="P137" s="48"/>
      <c r="Q137" s="48"/>
      <c r="R137" s="229"/>
      <c r="S137" s="68">
        <f t="shared" si="55"/>
        <v>0</v>
      </c>
      <c r="T137" s="231"/>
      <c r="U137" s="234"/>
    </row>
    <row r="138" spans="1:21" s="233" customFormat="1" ht="45" x14ac:dyDescent="0.25">
      <c r="A138" s="222" t="s">
        <v>201</v>
      </c>
      <c r="B138" s="223" t="s">
        <v>150</v>
      </c>
      <c r="C138" s="224" t="s">
        <v>326</v>
      </c>
      <c r="D138" s="224" t="s">
        <v>33</v>
      </c>
      <c r="E138" s="225"/>
      <c r="F138" s="226"/>
      <c r="G138" s="15">
        <f t="shared" si="75"/>
        <v>0</v>
      </c>
      <c r="H138" s="212">
        <f t="shared" si="49"/>
        <v>1.0192000000000001</v>
      </c>
      <c r="I138" s="209">
        <v>1.9671829999999999</v>
      </c>
      <c r="J138" s="229"/>
      <c r="K138" s="15">
        <f t="shared" si="76"/>
        <v>0</v>
      </c>
      <c r="L138" s="230"/>
      <c r="M138" s="230"/>
      <c r="N138" s="48"/>
      <c r="O138" s="48"/>
      <c r="P138" s="48"/>
      <c r="Q138" s="48"/>
      <c r="R138" s="229"/>
      <c r="S138" s="68">
        <f t="shared" si="55"/>
        <v>0</v>
      </c>
      <c r="T138" s="231"/>
      <c r="U138" s="234"/>
    </row>
    <row r="139" spans="1:21" s="233" customFormat="1" ht="15" x14ac:dyDescent="0.25">
      <c r="A139" s="222" t="s">
        <v>202</v>
      </c>
      <c r="B139" s="223" t="s">
        <v>153</v>
      </c>
      <c r="C139" s="224" t="s">
        <v>326</v>
      </c>
      <c r="D139" s="224" t="s">
        <v>33</v>
      </c>
      <c r="E139" s="225"/>
      <c r="F139" s="226"/>
      <c r="G139" s="15">
        <f t="shared" si="75"/>
        <v>0</v>
      </c>
      <c r="H139" s="212">
        <f t="shared" si="49"/>
        <v>1.0192000000000001</v>
      </c>
      <c r="I139" s="209">
        <v>1.9671829999999999</v>
      </c>
      <c r="J139" s="229"/>
      <c r="K139" s="15">
        <f t="shared" si="76"/>
        <v>0</v>
      </c>
      <c r="L139" s="230"/>
      <c r="M139" s="230"/>
      <c r="N139" s="48"/>
      <c r="O139" s="48"/>
      <c r="P139" s="48"/>
      <c r="Q139" s="48"/>
      <c r="R139" s="229"/>
      <c r="S139" s="68">
        <f t="shared" si="55"/>
        <v>0</v>
      </c>
      <c r="T139" s="231"/>
      <c r="U139" s="234"/>
    </row>
    <row r="140" spans="1:21" s="3" customFormat="1" ht="45" x14ac:dyDescent="0.25">
      <c r="A140" s="32" t="s">
        <v>203</v>
      </c>
      <c r="B140" s="33" t="s">
        <v>101</v>
      </c>
      <c r="C140" s="34" t="s">
        <v>102</v>
      </c>
      <c r="D140" s="34" t="s">
        <v>103</v>
      </c>
      <c r="E140" s="24">
        <v>0.06</v>
      </c>
      <c r="F140" s="15">
        <v>519127</v>
      </c>
      <c r="G140" s="15">
        <f t="shared" si="75"/>
        <v>31147.62</v>
      </c>
      <c r="H140" s="212">
        <f t="shared" si="49"/>
        <v>1.0192000000000001</v>
      </c>
      <c r="I140" s="209">
        <v>1.9671829999999999</v>
      </c>
      <c r="J140" s="79"/>
      <c r="K140" s="15">
        <f t="shared" si="76"/>
        <v>0</v>
      </c>
      <c r="L140" s="112">
        <f>E140-J140-T140</f>
        <v>0</v>
      </c>
      <c r="M140" s="112">
        <f>L140*F140</f>
        <v>0</v>
      </c>
      <c r="N140" s="48"/>
      <c r="O140" s="48"/>
      <c r="P140" s="48"/>
      <c r="Q140" s="48"/>
      <c r="R140" s="89">
        <f t="shared" si="79"/>
        <v>0.06</v>
      </c>
      <c r="S140" s="68">
        <f t="shared" si="55"/>
        <v>31147.62</v>
      </c>
      <c r="T140" s="107">
        <v>0.06</v>
      </c>
      <c r="U140" s="100">
        <f>S140</f>
        <v>31147.62</v>
      </c>
    </row>
    <row r="141" spans="1:21" s="233" customFormat="1" ht="15" x14ac:dyDescent="0.25">
      <c r="A141" s="222" t="s">
        <v>204</v>
      </c>
      <c r="B141" s="223" t="s">
        <v>105</v>
      </c>
      <c r="C141" s="224" t="s">
        <v>326</v>
      </c>
      <c r="D141" s="224" t="s">
        <v>40</v>
      </c>
      <c r="E141" s="228"/>
      <c r="F141" s="226"/>
      <c r="G141" s="15">
        <f t="shared" si="75"/>
        <v>0</v>
      </c>
      <c r="H141" s="212">
        <f t="shared" ref="H141:H194" si="80">1.0192</f>
        <v>1.0192000000000001</v>
      </c>
      <c r="I141" s="209">
        <v>1.9671829999999999</v>
      </c>
      <c r="J141" s="229"/>
      <c r="K141" s="15">
        <f t="shared" si="76"/>
        <v>0</v>
      </c>
      <c r="L141" s="230"/>
      <c r="M141" s="230"/>
      <c r="N141" s="48"/>
      <c r="O141" s="48"/>
      <c r="P141" s="48"/>
      <c r="Q141" s="48"/>
      <c r="R141" s="229"/>
      <c r="S141" s="68">
        <f t="shared" ref="S141:S194" si="81">F141*R141</f>
        <v>0</v>
      </c>
      <c r="T141" s="237">
        <v>0.36</v>
      </c>
      <c r="U141" s="232">
        <f>S141</f>
        <v>0</v>
      </c>
    </row>
    <row r="142" spans="1:21" s="233" customFormat="1" ht="15" x14ac:dyDescent="0.25">
      <c r="A142" s="222" t="s">
        <v>205</v>
      </c>
      <c r="B142" s="223" t="s">
        <v>38</v>
      </c>
      <c r="C142" s="224" t="s">
        <v>326</v>
      </c>
      <c r="D142" s="224" t="s">
        <v>40</v>
      </c>
      <c r="E142" s="227"/>
      <c r="F142" s="226"/>
      <c r="G142" s="15">
        <f t="shared" si="75"/>
        <v>0</v>
      </c>
      <c r="H142" s="212">
        <f t="shared" si="80"/>
        <v>1.0192000000000001</v>
      </c>
      <c r="I142" s="209">
        <v>1.9671829999999999</v>
      </c>
      <c r="J142" s="229"/>
      <c r="K142" s="15">
        <f t="shared" si="76"/>
        <v>0</v>
      </c>
      <c r="L142" s="230"/>
      <c r="M142" s="230"/>
      <c r="N142" s="48"/>
      <c r="O142" s="48"/>
      <c r="P142" s="48"/>
      <c r="Q142" s="48"/>
      <c r="R142" s="229"/>
      <c r="S142" s="68">
        <f t="shared" si="81"/>
        <v>0</v>
      </c>
      <c r="T142" s="237">
        <v>2.9000000000000001E-2</v>
      </c>
      <c r="U142" s="232">
        <f>S142</f>
        <v>0</v>
      </c>
    </row>
    <row r="143" spans="1:21" s="3" customFormat="1" ht="45" x14ac:dyDescent="0.25">
      <c r="A143" s="32" t="s">
        <v>206</v>
      </c>
      <c r="B143" s="33" t="s">
        <v>158</v>
      </c>
      <c r="C143" s="34" t="s">
        <v>159</v>
      </c>
      <c r="D143" s="34" t="s">
        <v>55</v>
      </c>
      <c r="E143" s="19">
        <v>1.3299999999999999E-2</v>
      </c>
      <c r="F143" s="15">
        <v>6253177.4400000004</v>
      </c>
      <c r="G143" s="15">
        <f t="shared" si="75"/>
        <v>83167.259999999995</v>
      </c>
      <c r="H143" s="212">
        <f t="shared" si="80"/>
        <v>1.0192000000000001</v>
      </c>
      <c r="I143" s="209">
        <v>1.9671829999999999</v>
      </c>
      <c r="J143" s="83">
        <v>1.315E-2</v>
      </c>
      <c r="K143" s="15">
        <f t="shared" si="76"/>
        <v>82229.279999999999</v>
      </c>
      <c r="L143" s="112">
        <f>E143-J143-T143</f>
        <v>0</v>
      </c>
      <c r="M143" s="112">
        <f>L143*F143</f>
        <v>0</v>
      </c>
      <c r="N143" s="63"/>
      <c r="O143" s="63"/>
      <c r="P143" s="63"/>
      <c r="Q143" s="63"/>
      <c r="R143" s="89">
        <f t="shared" si="79"/>
        <v>1E-4</v>
      </c>
      <c r="S143" s="68">
        <f t="shared" si="81"/>
        <v>625.32000000000005</v>
      </c>
      <c r="T143" s="107">
        <v>1E-4</v>
      </c>
      <c r="U143" s="100">
        <f>S143</f>
        <v>625.32000000000005</v>
      </c>
    </row>
    <row r="144" spans="1:21" s="3" customFormat="1" ht="15" x14ac:dyDescent="0.25">
      <c r="A144" s="44" t="s">
        <v>56</v>
      </c>
      <c r="B144" s="44"/>
      <c r="C144" s="17"/>
      <c r="D144" s="17"/>
      <c r="E144" s="17"/>
      <c r="F144" s="15"/>
      <c r="G144" s="15"/>
      <c r="H144" s="212">
        <f t="shared" si="80"/>
        <v>1.0192000000000001</v>
      </c>
      <c r="I144" s="209">
        <v>1.9671829999999999</v>
      </c>
      <c r="J144" s="81"/>
      <c r="K144" s="15">
        <f t="shared" si="76"/>
        <v>0</v>
      </c>
      <c r="L144" s="114"/>
      <c r="M144" s="114"/>
      <c r="N144" s="58"/>
      <c r="O144" s="58"/>
      <c r="P144" s="58"/>
      <c r="Q144" s="58"/>
      <c r="R144" s="91"/>
      <c r="S144" s="68">
        <f t="shared" si="81"/>
        <v>0</v>
      </c>
      <c r="T144" s="101"/>
      <c r="U144" s="99"/>
    </row>
    <row r="145" spans="1:21" s="3" customFormat="1" ht="75" x14ac:dyDescent="0.25">
      <c r="A145" s="32" t="s">
        <v>207</v>
      </c>
      <c r="B145" s="33" t="s">
        <v>58</v>
      </c>
      <c r="C145" s="37" t="s">
        <v>59</v>
      </c>
      <c r="D145" s="34" t="s">
        <v>60</v>
      </c>
      <c r="E145" s="47">
        <v>41.5</v>
      </c>
      <c r="F145" s="15">
        <v>123.66</v>
      </c>
      <c r="G145" s="15">
        <f t="shared" si="75"/>
        <v>5131.8900000000003</v>
      </c>
      <c r="H145" s="212">
        <f t="shared" si="80"/>
        <v>1.0192000000000001</v>
      </c>
      <c r="I145" s="209">
        <v>1.9671829999999999</v>
      </c>
      <c r="J145" s="79">
        <v>31.622499999999999</v>
      </c>
      <c r="K145" s="15">
        <f t="shared" si="76"/>
        <v>3910.44</v>
      </c>
      <c r="L145" s="112">
        <f>E145-J145-T145</f>
        <v>0</v>
      </c>
      <c r="M145" s="112">
        <f>L145*F145</f>
        <v>0</v>
      </c>
      <c r="N145" s="48"/>
      <c r="O145" s="48"/>
      <c r="P145" s="48"/>
      <c r="Q145" s="48"/>
      <c r="R145" s="89">
        <f t="shared" ref="R145:R148" si="82">E145-J145-N145-O145-P145-Q145</f>
        <v>9.8774999999999995</v>
      </c>
      <c r="S145" s="68">
        <f t="shared" si="81"/>
        <v>1221.45</v>
      </c>
      <c r="T145" s="107">
        <v>9.8774999999999995</v>
      </c>
      <c r="U145" s="100">
        <f>S145</f>
        <v>1221.45</v>
      </c>
    </row>
    <row r="146" spans="1:21" s="3" customFormat="1" ht="75" x14ac:dyDescent="0.25">
      <c r="A146" s="32" t="s">
        <v>208</v>
      </c>
      <c r="B146" s="33" t="s">
        <v>110</v>
      </c>
      <c r="C146" s="34" t="s">
        <v>63</v>
      </c>
      <c r="D146" s="34" t="s">
        <v>60</v>
      </c>
      <c r="E146" s="47">
        <v>9.9</v>
      </c>
      <c r="F146" s="15">
        <v>316.33</v>
      </c>
      <c r="G146" s="15">
        <f t="shared" si="75"/>
        <v>3131.67</v>
      </c>
      <c r="H146" s="212">
        <f t="shared" si="80"/>
        <v>1.0192000000000001</v>
      </c>
      <c r="I146" s="209">
        <v>1.9671829999999999</v>
      </c>
      <c r="J146" s="79">
        <v>8.85</v>
      </c>
      <c r="K146" s="15">
        <f t="shared" si="76"/>
        <v>2799.52</v>
      </c>
      <c r="L146" s="112">
        <f>E146-J146-T146</f>
        <v>0</v>
      </c>
      <c r="M146" s="112">
        <f>L146*F146</f>
        <v>0</v>
      </c>
      <c r="N146" s="48"/>
      <c r="O146" s="48"/>
      <c r="P146" s="48"/>
      <c r="Q146" s="48"/>
      <c r="R146" s="89">
        <f t="shared" si="82"/>
        <v>1.05</v>
      </c>
      <c r="S146" s="68">
        <f t="shared" si="81"/>
        <v>332.15</v>
      </c>
      <c r="T146" s="102">
        <v>1.05</v>
      </c>
      <c r="U146" s="100">
        <f>S146</f>
        <v>332.15</v>
      </c>
    </row>
    <row r="147" spans="1:21" s="3" customFormat="1" ht="60" x14ac:dyDescent="0.25">
      <c r="A147" s="32" t="s">
        <v>209</v>
      </c>
      <c r="B147" s="33" t="s">
        <v>124</v>
      </c>
      <c r="C147" s="34" t="s">
        <v>66</v>
      </c>
      <c r="D147" s="34" t="s">
        <v>60</v>
      </c>
      <c r="E147" s="23">
        <v>5</v>
      </c>
      <c r="F147" s="15">
        <v>410.21</v>
      </c>
      <c r="G147" s="15">
        <f t="shared" si="75"/>
        <v>2051.0500000000002</v>
      </c>
      <c r="H147" s="212">
        <f t="shared" si="80"/>
        <v>1.0192000000000001</v>
      </c>
      <c r="I147" s="209">
        <v>1.9671829999999999</v>
      </c>
      <c r="J147" s="79">
        <v>5</v>
      </c>
      <c r="K147" s="15">
        <f t="shared" si="76"/>
        <v>2051.0500000000002</v>
      </c>
      <c r="L147" s="112">
        <f>E147-J147-T147</f>
        <v>0</v>
      </c>
      <c r="M147" s="112">
        <f>L147*F147</f>
        <v>0</v>
      </c>
      <c r="N147" s="48"/>
      <c r="O147" s="48"/>
      <c r="P147" s="48"/>
      <c r="Q147" s="48"/>
      <c r="R147" s="89">
        <f t="shared" si="82"/>
        <v>0</v>
      </c>
      <c r="S147" s="68">
        <f t="shared" si="81"/>
        <v>0</v>
      </c>
      <c r="T147" s="102"/>
      <c r="U147" s="99"/>
    </row>
    <row r="148" spans="1:21" s="3" customFormat="1" ht="60" x14ac:dyDescent="0.25">
      <c r="A148" s="32" t="s">
        <v>210</v>
      </c>
      <c r="B148" s="33" t="s">
        <v>68</v>
      </c>
      <c r="C148" s="34" t="s">
        <v>69</v>
      </c>
      <c r="D148" s="34" t="s">
        <v>60</v>
      </c>
      <c r="E148" s="47">
        <v>56.4</v>
      </c>
      <c r="F148" s="15">
        <v>150.26</v>
      </c>
      <c r="G148" s="15">
        <f t="shared" si="75"/>
        <v>8474.66</v>
      </c>
      <c r="H148" s="212">
        <f t="shared" si="80"/>
        <v>1.0192000000000001</v>
      </c>
      <c r="I148" s="209">
        <v>1.9671829999999999</v>
      </c>
      <c r="J148" s="79">
        <v>45.67</v>
      </c>
      <c r="K148" s="15">
        <f t="shared" si="76"/>
        <v>6862.37</v>
      </c>
      <c r="L148" s="112">
        <f>E148-J148-T148</f>
        <v>0</v>
      </c>
      <c r="M148" s="112">
        <f>L148*F148</f>
        <v>0</v>
      </c>
      <c r="N148" s="48"/>
      <c r="O148" s="48"/>
      <c r="P148" s="48"/>
      <c r="Q148" s="48"/>
      <c r="R148" s="89">
        <f t="shared" si="82"/>
        <v>10.73</v>
      </c>
      <c r="S148" s="68">
        <f t="shared" si="81"/>
        <v>1612.29</v>
      </c>
      <c r="T148" s="102">
        <v>10.73</v>
      </c>
      <c r="U148" s="100">
        <f>S148</f>
        <v>1612.29</v>
      </c>
    </row>
    <row r="149" spans="1:21" s="3" customFormat="1" ht="28.5" x14ac:dyDescent="0.25">
      <c r="A149" s="26"/>
      <c r="B149" s="45" t="s">
        <v>211</v>
      </c>
      <c r="C149" s="26"/>
      <c r="D149" s="26"/>
      <c r="E149" s="26"/>
      <c r="F149" s="27"/>
      <c r="G149" s="28">
        <f>SUM(G128:G148)</f>
        <v>1103590.0900000001</v>
      </c>
      <c r="H149" s="212">
        <f t="shared" si="80"/>
        <v>1.0192000000000001</v>
      </c>
      <c r="I149" s="209">
        <v>1.9671829999999999</v>
      </c>
      <c r="J149" s="84"/>
      <c r="K149" s="28">
        <f>SUM(K128:K148)</f>
        <v>1025793.94</v>
      </c>
      <c r="L149" s="28">
        <f t="shared" ref="L149:M149" si="83">SUM(L128:L148)</f>
        <v>0</v>
      </c>
      <c r="M149" s="28">
        <f t="shared" si="83"/>
        <v>0</v>
      </c>
      <c r="N149" s="59"/>
      <c r="O149" s="59"/>
      <c r="P149" s="59"/>
      <c r="Q149" s="59"/>
      <c r="R149" s="28">
        <f t="shared" ref="R149:S149" si="84">SUM(R128:R148)</f>
        <v>24</v>
      </c>
      <c r="S149" s="28">
        <f t="shared" si="84"/>
        <v>77483.490000000005</v>
      </c>
      <c r="T149" s="103"/>
      <c r="U149" s="99"/>
    </row>
    <row r="150" spans="1:21" s="3" customFormat="1" ht="15" x14ac:dyDescent="0.25">
      <c r="A150" s="50" t="s">
        <v>212</v>
      </c>
      <c r="B150" s="50"/>
      <c r="C150" s="17"/>
      <c r="D150" s="17"/>
      <c r="E150" s="17"/>
      <c r="F150" s="17"/>
      <c r="G150" s="17"/>
      <c r="H150" s="212">
        <f t="shared" si="80"/>
        <v>1.0192000000000001</v>
      </c>
      <c r="I150" s="209">
        <v>1.9671829999999999</v>
      </c>
      <c r="J150" s="17"/>
      <c r="K150" s="17"/>
      <c r="L150" s="17"/>
      <c r="M150" s="17"/>
      <c r="N150" s="85"/>
      <c r="O150" s="85"/>
      <c r="P150" s="85"/>
      <c r="Q150" s="85"/>
      <c r="R150" s="17"/>
      <c r="S150" s="17"/>
      <c r="T150" s="104"/>
      <c r="U150" s="99"/>
    </row>
    <row r="151" spans="1:21" s="3" customFormat="1" ht="45" x14ac:dyDescent="0.25">
      <c r="A151" s="32" t="s">
        <v>213</v>
      </c>
      <c r="B151" s="33" t="s">
        <v>73</v>
      </c>
      <c r="C151" s="34" t="s">
        <v>74</v>
      </c>
      <c r="D151" s="34" t="s">
        <v>75</v>
      </c>
      <c r="E151" s="23">
        <v>1</v>
      </c>
      <c r="F151" s="15">
        <v>107792.94</v>
      </c>
      <c r="G151" s="15">
        <f t="shared" ref="G151:G166" si="85">E151*F151</f>
        <v>107792.94</v>
      </c>
      <c r="H151" s="212">
        <f t="shared" si="80"/>
        <v>1.0192000000000001</v>
      </c>
      <c r="I151" s="209">
        <v>1.9671829999999999</v>
      </c>
      <c r="J151" s="79">
        <v>1</v>
      </c>
      <c r="K151" s="15">
        <f t="shared" ref="K151:K166" si="86">F151*J151</f>
        <v>107792.94</v>
      </c>
      <c r="L151" s="112">
        <f t="shared" ref="L151:L156" si="87">E151-J151-T151</f>
        <v>0</v>
      </c>
      <c r="M151" s="112">
        <f t="shared" ref="M151:M156" si="88">L151*F151</f>
        <v>0</v>
      </c>
      <c r="N151" s="48"/>
      <c r="O151" s="48"/>
      <c r="P151" s="48"/>
      <c r="Q151" s="48"/>
      <c r="R151" s="89">
        <f t="shared" ref="R151:R166" si="89">E151-J151-N151-O151-P151-Q151</f>
        <v>0</v>
      </c>
      <c r="S151" s="68">
        <f t="shared" si="81"/>
        <v>0</v>
      </c>
      <c r="T151" s="102"/>
      <c r="U151" s="99"/>
    </row>
    <row r="152" spans="1:21" s="3" customFormat="1" ht="60" x14ac:dyDescent="0.25">
      <c r="A152" s="32" t="s">
        <v>214</v>
      </c>
      <c r="B152" s="33" t="s">
        <v>18</v>
      </c>
      <c r="C152" s="34" t="s">
        <v>19</v>
      </c>
      <c r="D152" s="34" t="s">
        <v>12</v>
      </c>
      <c r="E152" s="20">
        <v>0.23599999999999999</v>
      </c>
      <c r="F152" s="15">
        <v>47724.15</v>
      </c>
      <c r="G152" s="15">
        <f t="shared" si="85"/>
        <v>11262.9</v>
      </c>
      <c r="H152" s="212">
        <f t="shared" si="80"/>
        <v>1.0192000000000001</v>
      </c>
      <c r="I152" s="209">
        <v>1.9671829999999999</v>
      </c>
      <c r="J152" s="79">
        <v>0.18329999999999999</v>
      </c>
      <c r="K152" s="15">
        <f t="shared" si="86"/>
        <v>8747.84</v>
      </c>
      <c r="L152" s="112">
        <f t="shared" si="87"/>
        <v>0</v>
      </c>
      <c r="M152" s="112">
        <f t="shared" si="88"/>
        <v>0</v>
      </c>
      <c r="N152" s="48"/>
      <c r="O152" s="48"/>
      <c r="P152" s="48"/>
      <c r="Q152" s="48"/>
      <c r="R152" s="89">
        <f t="shared" si="89"/>
        <v>5.2699999999999997E-2</v>
      </c>
      <c r="S152" s="68">
        <f t="shared" si="81"/>
        <v>2515.06</v>
      </c>
      <c r="T152" s="107">
        <v>5.2699999999999997E-2</v>
      </c>
      <c r="U152" s="100">
        <f>S152</f>
        <v>2515.06</v>
      </c>
    </row>
    <row r="153" spans="1:21" s="3" customFormat="1" ht="30" x14ac:dyDescent="0.25">
      <c r="A153" s="32" t="s">
        <v>215</v>
      </c>
      <c r="B153" s="33" t="s">
        <v>21</v>
      </c>
      <c r="C153" s="34" t="s">
        <v>22</v>
      </c>
      <c r="D153" s="34" t="s">
        <v>12</v>
      </c>
      <c r="E153" s="19">
        <v>0.1152</v>
      </c>
      <c r="F153" s="15">
        <v>44388.11</v>
      </c>
      <c r="G153" s="15">
        <f t="shared" si="85"/>
        <v>5113.51</v>
      </c>
      <c r="H153" s="212">
        <f t="shared" si="80"/>
        <v>1.0192000000000001</v>
      </c>
      <c r="I153" s="209">
        <v>1.9671829999999999</v>
      </c>
      <c r="J153" s="79">
        <v>9.4399999999999998E-2</v>
      </c>
      <c r="K153" s="15">
        <f t="shared" si="86"/>
        <v>4190.24</v>
      </c>
      <c r="L153" s="112">
        <f t="shared" si="87"/>
        <v>0</v>
      </c>
      <c r="M153" s="112">
        <f t="shared" si="88"/>
        <v>0</v>
      </c>
      <c r="N153" s="48"/>
      <c r="O153" s="48"/>
      <c r="P153" s="48"/>
      <c r="Q153" s="48"/>
      <c r="R153" s="89">
        <f t="shared" si="89"/>
        <v>2.0799999999999999E-2</v>
      </c>
      <c r="S153" s="68">
        <f t="shared" si="81"/>
        <v>923.27</v>
      </c>
      <c r="T153" s="107">
        <v>2.0799999999999999E-2</v>
      </c>
      <c r="U153" s="100">
        <f>S153</f>
        <v>923.27</v>
      </c>
    </row>
    <row r="154" spans="1:21" s="3" customFormat="1" ht="30" x14ac:dyDescent="0.25">
      <c r="A154" s="32" t="s">
        <v>216</v>
      </c>
      <c r="B154" s="33" t="s">
        <v>24</v>
      </c>
      <c r="C154" s="34" t="s">
        <v>25</v>
      </c>
      <c r="D154" s="34" t="s">
        <v>12</v>
      </c>
      <c r="E154" s="20">
        <v>0.115</v>
      </c>
      <c r="F154" s="15">
        <v>364881.74</v>
      </c>
      <c r="G154" s="15">
        <f t="shared" si="85"/>
        <v>41961.4</v>
      </c>
      <c r="H154" s="212">
        <f t="shared" si="80"/>
        <v>1.0192000000000001</v>
      </c>
      <c r="I154" s="209">
        <v>1.9671829999999999</v>
      </c>
      <c r="J154" s="79">
        <v>9.4399999999999998E-2</v>
      </c>
      <c r="K154" s="15">
        <f t="shared" si="86"/>
        <v>34444.839999999997</v>
      </c>
      <c r="L154" s="112">
        <f t="shared" si="87"/>
        <v>0</v>
      </c>
      <c r="M154" s="112">
        <f t="shared" si="88"/>
        <v>0</v>
      </c>
      <c r="N154" s="48"/>
      <c r="O154" s="48"/>
      <c r="P154" s="48"/>
      <c r="Q154" s="48"/>
      <c r="R154" s="89">
        <f t="shared" si="89"/>
        <v>2.06E-2</v>
      </c>
      <c r="S154" s="68">
        <f t="shared" si="81"/>
        <v>7516.56</v>
      </c>
      <c r="T154" s="107">
        <v>2.06E-2</v>
      </c>
      <c r="U154" s="100">
        <f>S154</f>
        <v>7516.56</v>
      </c>
    </row>
    <row r="155" spans="1:21" s="3" customFormat="1" ht="30" x14ac:dyDescent="0.25">
      <c r="A155" s="32" t="s">
        <v>217</v>
      </c>
      <c r="B155" s="33" t="s">
        <v>27</v>
      </c>
      <c r="C155" s="34" t="s">
        <v>28</v>
      </c>
      <c r="D155" s="34" t="s">
        <v>29</v>
      </c>
      <c r="E155" s="24">
        <v>14.49</v>
      </c>
      <c r="F155" s="15">
        <v>14912.7</v>
      </c>
      <c r="G155" s="15">
        <f t="shared" si="85"/>
        <v>216085.02</v>
      </c>
      <c r="H155" s="212">
        <f t="shared" si="80"/>
        <v>1.0192000000000001</v>
      </c>
      <c r="I155" s="209">
        <v>1.9671829999999999</v>
      </c>
      <c r="J155" s="79">
        <v>11.894399999999999</v>
      </c>
      <c r="K155" s="15">
        <f t="shared" si="86"/>
        <v>177377.62</v>
      </c>
      <c r="L155" s="112">
        <f t="shared" si="87"/>
        <v>0</v>
      </c>
      <c r="M155" s="112">
        <f t="shared" si="88"/>
        <v>0</v>
      </c>
      <c r="N155" s="48"/>
      <c r="O155" s="48"/>
      <c r="P155" s="48"/>
      <c r="Q155" s="48"/>
      <c r="R155" s="89">
        <f t="shared" si="89"/>
        <v>2.5956000000000001</v>
      </c>
      <c r="S155" s="68">
        <f t="shared" si="81"/>
        <v>38707.4</v>
      </c>
      <c r="T155" s="107">
        <v>2.5956000000000001</v>
      </c>
      <c r="U155" s="100">
        <f>S155</f>
        <v>38707.4</v>
      </c>
    </row>
    <row r="156" spans="1:21" s="3" customFormat="1" ht="60" x14ac:dyDescent="0.25">
      <c r="A156" s="32" t="s">
        <v>218</v>
      </c>
      <c r="B156" s="33" t="s">
        <v>134</v>
      </c>
      <c r="C156" s="34" t="s">
        <v>135</v>
      </c>
      <c r="D156" s="34" t="s">
        <v>75</v>
      </c>
      <c r="E156" s="23">
        <v>1</v>
      </c>
      <c r="F156" s="15">
        <v>496801.05</v>
      </c>
      <c r="G156" s="15">
        <f t="shared" si="85"/>
        <v>496801.05</v>
      </c>
      <c r="H156" s="212">
        <f t="shared" si="80"/>
        <v>1.0192000000000001</v>
      </c>
      <c r="I156" s="209">
        <v>1.9671829999999999</v>
      </c>
      <c r="J156" s="79">
        <v>1</v>
      </c>
      <c r="K156" s="15">
        <f t="shared" si="86"/>
        <v>496801.05</v>
      </c>
      <c r="L156" s="112">
        <f t="shared" si="87"/>
        <v>0</v>
      </c>
      <c r="M156" s="112">
        <f t="shared" si="88"/>
        <v>0</v>
      </c>
      <c r="N156" s="48"/>
      <c r="O156" s="48"/>
      <c r="P156" s="48"/>
      <c r="Q156" s="48"/>
      <c r="R156" s="89">
        <f t="shared" si="89"/>
        <v>0</v>
      </c>
      <c r="S156" s="68">
        <f t="shared" si="81"/>
        <v>0</v>
      </c>
      <c r="T156" s="102"/>
      <c r="U156" s="99"/>
    </row>
    <row r="157" spans="1:21" s="233" customFormat="1" ht="30" x14ac:dyDescent="0.25">
      <c r="A157" s="222" t="s">
        <v>219</v>
      </c>
      <c r="B157" s="223" t="s">
        <v>137</v>
      </c>
      <c r="C157" s="224" t="s">
        <v>326</v>
      </c>
      <c r="D157" s="224" t="s">
        <v>139</v>
      </c>
      <c r="E157" s="225"/>
      <c r="F157" s="226"/>
      <c r="G157" s="15">
        <f t="shared" si="85"/>
        <v>0</v>
      </c>
      <c r="H157" s="212">
        <f t="shared" si="80"/>
        <v>1.0192000000000001</v>
      </c>
      <c r="I157" s="209">
        <v>1.9671829999999999</v>
      </c>
      <c r="J157" s="229"/>
      <c r="K157" s="15">
        <f t="shared" si="86"/>
        <v>0</v>
      </c>
      <c r="L157" s="230"/>
      <c r="M157" s="230"/>
      <c r="N157" s="48"/>
      <c r="O157" s="48"/>
      <c r="P157" s="48"/>
      <c r="Q157" s="48"/>
      <c r="R157" s="229"/>
      <c r="S157" s="68">
        <f t="shared" si="81"/>
        <v>0</v>
      </c>
      <c r="T157" s="231"/>
      <c r="U157" s="234"/>
    </row>
    <row r="158" spans="1:21" s="233" customFormat="1" ht="30" x14ac:dyDescent="0.25">
      <c r="A158" s="222" t="s">
        <v>220</v>
      </c>
      <c r="B158" s="223" t="s">
        <v>221</v>
      </c>
      <c r="C158" s="224" t="s">
        <v>326</v>
      </c>
      <c r="D158" s="224" t="s">
        <v>139</v>
      </c>
      <c r="E158" s="225"/>
      <c r="F158" s="226"/>
      <c r="G158" s="15">
        <f t="shared" si="85"/>
        <v>0</v>
      </c>
      <c r="H158" s="212">
        <f t="shared" si="80"/>
        <v>1.0192000000000001</v>
      </c>
      <c r="I158" s="209">
        <v>1.9671829999999999</v>
      </c>
      <c r="J158" s="229"/>
      <c r="K158" s="15">
        <f t="shared" si="86"/>
        <v>0</v>
      </c>
      <c r="L158" s="230"/>
      <c r="M158" s="230"/>
      <c r="N158" s="48"/>
      <c r="O158" s="48"/>
      <c r="P158" s="48"/>
      <c r="Q158" s="48"/>
      <c r="R158" s="229"/>
      <c r="S158" s="68">
        <f t="shared" si="81"/>
        <v>0</v>
      </c>
      <c r="T158" s="231"/>
      <c r="U158" s="234"/>
    </row>
    <row r="159" spans="1:21" s="3" customFormat="1" ht="60" x14ac:dyDescent="0.25">
      <c r="A159" s="32" t="s">
        <v>222</v>
      </c>
      <c r="B159" s="33" t="s">
        <v>144</v>
      </c>
      <c r="C159" s="34" t="s">
        <v>145</v>
      </c>
      <c r="D159" s="34" t="s">
        <v>33</v>
      </c>
      <c r="E159" s="23">
        <v>1</v>
      </c>
      <c r="F159" s="15">
        <v>89100.09</v>
      </c>
      <c r="G159" s="15">
        <f t="shared" si="85"/>
        <v>89100.09</v>
      </c>
      <c r="H159" s="212">
        <f t="shared" si="80"/>
        <v>1.0192000000000001</v>
      </c>
      <c r="I159" s="209">
        <v>1.9671829999999999</v>
      </c>
      <c r="J159" s="79">
        <v>1</v>
      </c>
      <c r="K159" s="15">
        <f t="shared" si="86"/>
        <v>89100.09</v>
      </c>
      <c r="L159" s="112">
        <f>E159-J159-T159</f>
        <v>0</v>
      </c>
      <c r="M159" s="112">
        <f>L159*F159</f>
        <v>0</v>
      </c>
      <c r="N159" s="48"/>
      <c r="O159" s="48"/>
      <c r="P159" s="48"/>
      <c r="Q159" s="48"/>
      <c r="R159" s="89">
        <f t="shared" si="89"/>
        <v>0</v>
      </c>
      <c r="S159" s="68">
        <f t="shared" si="81"/>
        <v>0</v>
      </c>
      <c r="T159" s="102"/>
      <c r="U159" s="99"/>
    </row>
    <row r="160" spans="1:21" s="233" customFormat="1" ht="15" x14ac:dyDescent="0.25">
      <c r="A160" s="222" t="s">
        <v>223</v>
      </c>
      <c r="B160" s="223" t="s">
        <v>147</v>
      </c>
      <c r="C160" s="224" t="s">
        <v>326</v>
      </c>
      <c r="D160" s="224" t="s">
        <v>33</v>
      </c>
      <c r="E160" s="225"/>
      <c r="F160" s="226"/>
      <c r="G160" s="15">
        <f t="shared" si="85"/>
        <v>0</v>
      </c>
      <c r="H160" s="212">
        <f t="shared" si="80"/>
        <v>1.0192000000000001</v>
      </c>
      <c r="I160" s="209">
        <v>1.9671829999999999</v>
      </c>
      <c r="J160" s="229"/>
      <c r="K160" s="15">
        <f t="shared" si="86"/>
        <v>0</v>
      </c>
      <c r="L160" s="230"/>
      <c r="M160" s="230"/>
      <c r="N160" s="48"/>
      <c r="O160" s="48"/>
      <c r="P160" s="48"/>
      <c r="Q160" s="48"/>
      <c r="R160" s="229"/>
      <c r="S160" s="68">
        <f t="shared" si="81"/>
        <v>0</v>
      </c>
      <c r="T160" s="231"/>
      <c r="U160" s="234"/>
    </row>
    <row r="161" spans="1:21" s="233" customFormat="1" ht="45" x14ac:dyDescent="0.25">
      <c r="A161" s="222" t="s">
        <v>224</v>
      </c>
      <c r="B161" s="223" t="s">
        <v>150</v>
      </c>
      <c r="C161" s="224" t="s">
        <v>326</v>
      </c>
      <c r="D161" s="224" t="s">
        <v>33</v>
      </c>
      <c r="E161" s="225"/>
      <c r="F161" s="226"/>
      <c r="G161" s="15">
        <f t="shared" si="85"/>
        <v>0</v>
      </c>
      <c r="H161" s="212">
        <f t="shared" si="80"/>
        <v>1.0192000000000001</v>
      </c>
      <c r="I161" s="209">
        <v>1.9671829999999999</v>
      </c>
      <c r="J161" s="229"/>
      <c r="K161" s="15">
        <f t="shared" si="86"/>
        <v>0</v>
      </c>
      <c r="L161" s="230"/>
      <c r="M161" s="230"/>
      <c r="N161" s="48"/>
      <c r="O161" s="48"/>
      <c r="P161" s="48"/>
      <c r="Q161" s="48"/>
      <c r="R161" s="229"/>
      <c r="S161" s="68">
        <f t="shared" si="81"/>
        <v>0</v>
      </c>
      <c r="T161" s="231"/>
      <c r="U161" s="234"/>
    </row>
    <row r="162" spans="1:21" s="233" customFormat="1" ht="15" x14ac:dyDescent="0.25">
      <c r="A162" s="222" t="s">
        <v>225</v>
      </c>
      <c r="B162" s="223" t="s">
        <v>153</v>
      </c>
      <c r="C162" s="224" t="s">
        <v>326</v>
      </c>
      <c r="D162" s="224" t="s">
        <v>33</v>
      </c>
      <c r="E162" s="225"/>
      <c r="F162" s="226"/>
      <c r="G162" s="15">
        <f t="shared" si="85"/>
        <v>0</v>
      </c>
      <c r="H162" s="212">
        <f t="shared" si="80"/>
        <v>1.0192000000000001</v>
      </c>
      <c r="I162" s="209">
        <v>1.9671829999999999</v>
      </c>
      <c r="J162" s="229"/>
      <c r="K162" s="15">
        <f t="shared" si="86"/>
        <v>0</v>
      </c>
      <c r="L162" s="230"/>
      <c r="M162" s="230"/>
      <c r="N162" s="48"/>
      <c r="O162" s="48"/>
      <c r="P162" s="48"/>
      <c r="Q162" s="48"/>
      <c r="R162" s="229"/>
      <c r="S162" s="68">
        <f t="shared" si="81"/>
        <v>0</v>
      </c>
      <c r="T162" s="231"/>
      <c r="U162" s="234"/>
    </row>
    <row r="163" spans="1:21" s="3" customFormat="1" ht="45" x14ac:dyDescent="0.25">
      <c r="A163" s="32" t="s">
        <v>226</v>
      </c>
      <c r="B163" s="33" t="s">
        <v>101</v>
      </c>
      <c r="C163" s="34" t="s">
        <v>102</v>
      </c>
      <c r="D163" s="34" t="s">
        <v>103</v>
      </c>
      <c r="E163" s="24">
        <v>0.06</v>
      </c>
      <c r="F163" s="15">
        <v>519127</v>
      </c>
      <c r="G163" s="15">
        <f t="shared" si="85"/>
        <v>31147.62</v>
      </c>
      <c r="H163" s="212">
        <f t="shared" si="80"/>
        <v>1.0192000000000001</v>
      </c>
      <c r="I163" s="209">
        <v>1.9671829999999999</v>
      </c>
      <c r="J163" s="79"/>
      <c r="K163" s="15">
        <f t="shared" si="86"/>
        <v>0</v>
      </c>
      <c r="L163" s="112">
        <f>E163-J163-T163</f>
        <v>0</v>
      </c>
      <c r="M163" s="112">
        <f>L163*F163</f>
        <v>0</v>
      </c>
      <c r="N163" s="48"/>
      <c r="O163" s="48"/>
      <c r="P163" s="48"/>
      <c r="Q163" s="48"/>
      <c r="R163" s="89">
        <f t="shared" si="89"/>
        <v>0.06</v>
      </c>
      <c r="S163" s="68">
        <f t="shared" si="81"/>
        <v>31147.62</v>
      </c>
      <c r="T163" s="107">
        <v>0.06</v>
      </c>
      <c r="U163" s="100">
        <f>S163</f>
        <v>31147.62</v>
      </c>
    </row>
    <row r="164" spans="1:21" s="233" customFormat="1" ht="15" x14ac:dyDescent="0.25">
      <c r="A164" s="222" t="s">
        <v>227</v>
      </c>
      <c r="B164" s="223" t="s">
        <v>105</v>
      </c>
      <c r="C164" s="224" t="s">
        <v>326</v>
      </c>
      <c r="D164" s="224" t="s">
        <v>40</v>
      </c>
      <c r="E164" s="228"/>
      <c r="F164" s="226"/>
      <c r="G164" s="15">
        <f t="shared" si="85"/>
        <v>0</v>
      </c>
      <c r="H164" s="212">
        <f t="shared" si="80"/>
        <v>1.0192000000000001</v>
      </c>
      <c r="I164" s="209">
        <v>1.9671829999999999</v>
      </c>
      <c r="J164" s="229"/>
      <c r="K164" s="15">
        <f t="shared" si="86"/>
        <v>0</v>
      </c>
      <c r="L164" s="230"/>
      <c r="M164" s="230"/>
      <c r="N164" s="48"/>
      <c r="O164" s="48"/>
      <c r="P164" s="48"/>
      <c r="Q164" s="48"/>
      <c r="R164" s="229"/>
      <c r="S164" s="68">
        <f t="shared" si="81"/>
        <v>0</v>
      </c>
      <c r="T164" s="237">
        <v>0.36</v>
      </c>
      <c r="U164" s="232">
        <f>S164</f>
        <v>0</v>
      </c>
    </row>
    <row r="165" spans="1:21" s="233" customFormat="1" ht="15" x14ac:dyDescent="0.25">
      <c r="A165" s="222" t="s">
        <v>228</v>
      </c>
      <c r="B165" s="223" t="s">
        <v>38</v>
      </c>
      <c r="C165" s="224" t="s">
        <v>326</v>
      </c>
      <c r="D165" s="224" t="s">
        <v>40</v>
      </c>
      <c r="E165" s="227"/>
      <c r="F165" s="226"/>
      <c r="G165" s="15">
        <f t="shared" si="85"/>
        <v>0</v>
      </c>
      <c r="H165" s="212">
        <f t="shared" si="80"/>
        <v>1.0192000000000001</v>
      </c>
      <c r="I165" s="209">
        <v>1.9671829999999999</v>
      </c>
      <c r="J165" s="229"/>
      <c r="K165" s="15">
        <f t="shared" si="86"/>
        <v>0</v>
      </c>
      <c r="L165" s="230"/>
      <c r="M165" s="230"/>
      <c r="N165" s="48"/>
      <c r="O165" s="48"/>
      <c r="P165" s="48"/>
      <c r="Q165" s="48"/>
      <c r="R165" s="229"/>
      <c r="S165" s="68">
        <f t="shared" si="81"/>
        <v>0</v>
      </c>
      <c r="T165" s="237">
        <v>2.9000000000000001E-2</v>
      </c>
      <c r="U165" s="232">
        <f>S165</f>
        <v>0</v>
      </c>
    </row>
    <row r="166" spans="1:21" s="3" customFormat="1" ht="45" x14ac:dyDescent="0.25">
      <c r="A166" s="32" t="s">
        <v>229</v>
      </c>
      <c r="B166" s="33" t="s">
        <v>158</v>
      </c>
      <c r="C166" s="34" t="s">
        <v>159</v>
      </c>
      <c r="D166" s="34" t="s">
        <v>55</v>
      </c>
      <c r="E166" s="19">
        <v>1.3299999999999999E-2</v>
      </c>
      <c r="F166" s="15">
        <v>6253177.4400000004</v>
      </c>
      <c r="G166" s="15">
        <f t="shared" si="85"/>
        <v>83167.259999999995</v>
      </c>
      <c r="H166" s="212">
        <f t="shared" si="80"/>
        <v>1.0192000000000001</v>
      </c>
      <c r="I166" s="209">
        <v>1.9671829999999999</v>
      </c>
      <c r="J166" s="83">
        <v>1.223E-2</v>
      </c>
      <c r="K166" s="15">
        <f t="shared" si="86"/>
        <v>76476.36</v>
      </c>
      <c r="L166" s="112">
        <f>E166-J166-T166</f>
        <v>0</v>
      </c>
      <c r="M166" s="112">
        <f>L166*F166</f>
        <v>0</v>
      </c>
      <c r="N166" s="63"/>
      <c r="O166" s="63"/>
      <c r="P166" s="63"/>
      <c r="Q166" s="63"/>
      <c r="R166" s="89">
        <f t="shared" si="89"/>
        <v>1.1000000000000001E-3</v>
      </c>
      <c r="S166" s="68">
        <f t="shared" si="81"/>
        <v>6878.5</v>
      </c>
      <c r="T166" s="107">
        <v>1.1000000000000001E-3</v>
      </c>
      <c r="U166" s="100">
        <f>S166</f>
        <v>6878.5</v>
      </c>
    </row>
    <row r="167" spans="1:21" s="3" customFormat="1" ht="15" customHeight="1" x14ac:dyDescent="0.25">
      <c r="A167" s="44" t="s">
        <v>56</v>
      </c>
      <c r="B167" s="44"/>
      <c r="C167" s="17"/>
      <c r="D167" s="17"/>
      <c r="E167" s="17"/>
      <c r="F167" s="17"/>
      <c r="G167" s="17"/>
      <c r="H167" s="212">
        <f t="shared" si="80"/>
        <v>1.0192000000000001</v>
      </c>
      <c r="I167" s="209">
        <v>1.9671829999999999</v>
      </c>
      <c r="J167" s="81"/>
      <c r="K167" s="18"/>
      <c r="L167" s="18"/>
      <c r="M167" s="18"/>
      <c r="N167" s="58"/>
      <c r="O167" s="58"/>
      <c r="P167" s="58"/>
      <c r="Q167" s="58"/>
      <c r="R167" s="18"/>
      <c r="S167" s="18"/>
      <c r="T167" s="101"/>
      <c r="U167" s="99"/>
    </row>
    <row r="168" spans="1:21" s="3" customFormat="1" ht="75" x14ac:dyDescent="0.25">
      <c r="A168" s="32" t="s">
        <v>230</v>
      </c>
      <c r="B168" s="33" t="s">
        <v>58</v>
      </c>
      <c r="C168" s="37" t="s">
        <v>59</v>
      </c>
      <c r="D168" s="34" t="s">
        <v>60</v>
      </c>
      <c r="E168" s="47">
        <v>41.3</v>
      </c>
      <c r="F168" s="15">
        <v>123.66</v>
      </c>
      <c r="G168" s="15">
        <f t="shared" ref="G168:G171" si="90">E168*F168</f>
        <v>5107.16</v>
      </c>
      <c r="H168" s="212">
        <f t="shared" si="80"/>
        <v>1.0192000000000001</v>
      </c>
      <c r="I168" s="209">
        <v>1.9671829999999999</v>
      </c>
      <c r="J168" s="79">
        <v>32.077500000000001</v>
      </c>
      <c r="K168" s="15">
        <f t="shared" ref="K168:K171" si="91">F168*J168</f>
        <v>3966.7</v>
      </c>
      <c r="L168" s="112">
        <f>E168-J168-T168</f>
        <v>0</v>
      </c>
      <c r="M168" s="112">
        <f>L168*F168</f>
        <v>0</v>
      </c>
      <c r="N168" s="48"/>
      <c r="O168" s="48"/>
      <c r="P168" s="48"/>
      <c r="Q168" s="48"/>
      <c r="R168" s="89">
        <f t="shared" ref="R168:R171" si="92">E168-J168-N168-O168-P168-Q168</f>
        <v>9.2225000000000001</v>
      </c>
      <c r="S168" s="68">
        <f t="shared" si="81"/>
        <v>1140.45</v>
      </c>
      <c r="T168" s="107">
        <v>9.2225000000000001</v>
      </c>
      <c r="U168" s="100">
        <f>S168</f>
        <v>1140.45</v>
      </c>
    </row>
    <row r="169" spans="1:21" s="3" customFormat="1" ht="75" x14ac:dyDescent="0.25">
      <c r="A169" s="32" t="s">
        <v>231</v>
      </c>
      <c r="B169" s="33" t="s">
        <v>110</v>
      </c>
      <c r="C169" s="34" t="s">
        <v>63</v>
      </c>
      <c r="D169" s="34" t="s">
        <v>60</v>
      </c>
      <c r="E169" s="47">
        <v>12.1</v>
      </c>
      <c r="F169" s="15">
        <v>316.33</v>
      </c>
      <c r="G169" s="15">
        <f t="shared" si="90"/>
        <v>3827.59</v>
      </c>
      <c r="H169" s="212">
        <f t="shared" si="80"/>
        <v>1.0192000000000001</v>
      </c>
      <c r="I169" s="209">
        <v>1.9671829999999999</v>
      </c>
      <c r="J169" s="79">
        <v>8.85</v>
      </c>
      <c r="K169" s="15">
        <f t="shared" si="91"/>
        <v>2799.52</v>
      </c>
      <c r="L169" s="112">
        <f>E169-J169-T169</f>
        <v>0</v>
      </c>
      <c r="M169" s="112">
        <f>L169*F169</f>
        <v>0</v>
      </c>
      <c r="N169" s="48"/>
      <c r="O169" s="48"/>
      <c r="P169" s="48"/>
      <c r="Q169" s="48"/>
      <c r="R169" s="89">
        <f t="shared" si="92"/>
        <v>3.25</v>
      </c>
      <c r="S169" s="68">
        <f t="shared" si="81"/>
        <v>1028.07</v>
      </c>
      <c r="T169" s="102">
        <v>3.25</v>
      </c>
      <c r="U169" s="100">
        <f>S169</f>
        <v>1028.07</v>
      </c>
    </row>
    <row r="170" spans="1:21" s="3" customFormat="1" ht="60" x14ac:dyDescent="0.25">
      <c r="A170" s="32" t="s">
        <v>232</v>
      </c>
      <c r="B170" s="33" t="s">
        <v>124</v>
      </c>
      <c r="C170" s="34" t="s">
        <v>66</v>
      </c>
      <c r="D170" s="34" t="s">
        <v>60</v>
      </c>
      <c r="E170" s="23">
        <v>5</v>
      </c>
      <c r="F170" s="15">
        <v>410.21</v>
      </c>
      <c r="G170" s="15">
        <f t="shared" si="90"/>
        <v>2051.0500000000002</v>
      </c>
      <c r="H170" s="212">
        <f t="shared" si="80"/>
        <v>1.0192000000000001</v>
      </c>
      <c r="I170" s="209">
        <v>1.9671829999999999</v>
      </c>
      <c r="J170" s="79">
        <v>4.16</v>
      </c>
      <c r="K170" s="15">
        <f t="shared" si="91"/>
        <v>1706.47</v>
      </c>
      <c r="L170" s="112">
        <f>E170-J170-T170</f>
        <v>0</v>
      </c>
      <c r="M170" s="112">
        <f>L170*F170</f>
        <v>0</v>
      </c>
      <c r="N170" s="48"/>
      <c r="O170" s="48"/>
      <c r="P170" s="48"/>
      <c r="Q170" s="48"/>
      <c r="R170" s="89">
        <f t="shared" si="92"/>
        <v>0.84</v>
      </c>
      <c r="S170" s="68">
        <f t="shared" si="81"/>
        <v>344.58</v>
      </c>
      <c r="T170" s="102">
        <v>0.84</v>
      </c>
      <c r="U170" s="100">
        <f>S170</f>
        <v>344.58</v>
      </c>
    </row>
    <row r="171" spans="1:21" s="3" customFormat="1" ht="60" x14ac:dyDescent="0.25">
      <c r="A171" s="32" t="s">
        <v>233</v>
      </c>
      <c r="B171" s="33" t="s">
        <v>68</v>
      </c>
      <c r="C171" s="34" t="s">
        <v>69</v>
      </c>
      <c r="D171" s="34" t="s">
        <v>60</v>
      </c>
      <c r="E171" s="47">
        <v>58.4</v>
      </c>
      <c r="F171" s="15">
        <v>150.26</v>
      </c>
      <c r="G171" s="15">
        <f t="shared" si="90"/>
        <v>8775.18</v>
      </c>
      <c r="H171" s="212">
        <f t="shared" si="80"/>
        <v>1.0192000000000001</v>
      </c>
      <c r="I171" s="209">
        <v>1.9671829999999999</v>
      </c>
      <c r="J171" s="79">
        <v>45.09</v>
      </c>
      <c r="K171" s="15">
        <f t="shared" si="91"/>
        <v>6775.22</v>
      </c>
      <c r="L171" s="112">
        <f>E171-J171-T171</f>
        <v>0</v>
      </c>
      <c r="M171" s="112">
        <f>L171*F171</f>
        <v>0</v>
      </c>
      <c r="N171" s="48"/>
      <c r="O171" s="48"/>
      <c r="P171" s="48"/>
      <c r="Q171" s="48"/>
      <c r="R171" s="89">
        <f t="shared" si="92"/>
        <v>13.31</v>
      </c>
      <c r="S171" s="68">
        <f t="shared" si="81"/>
        <v>1999.96</v>
      </c>
      <c r="T171" s="102">
        <v>13.31</v>
      </c>
      <c r="U171" s="100">
        <f>S171</f>
        <v>1999.96</v>
      </c>
    </row>
    <row r="172" spans="1:21" s="3" customFormat="1" ht="18" customHeight="1" x14ac:dyDescent="0.25">
      <c r="A172" s="26"/>
      <c r="B172" s="45" t="s">
        <v>234</v>
      </c>
      <c r="C172" s="26"/>
      <c r="D172" s="26"/>
      <c r="E172" s="26"/>
      <c r="F172" s="27"/>
      <c r="G172" s="28">
        <f>SUM(G151:G171)</f>
        <v>1102192.77</v>
      </c>
      <c r="H172" s="212">
        <f t="shared" si="80"/>
        <v>1.0192000000000001</v>
      </c>
      <c r="I172" s="209">
        <v>1.9671829999999999</v>
      </c>
      <c r="J172" s="84"/>
      <c r="K172" s="28">
        <f>SUM(K151:K171)</f>
        <v>1010178.89</v>
      </c>
      <c r="L172" s="28">
        <f t="shared" ref="L172:M172" si="93">SUM(L151:L171)</f>
        <v>0</v>
      </c>
      <c r="M172" s="28">
        <f t="shared" si="93"/>
        <v>0</v>
      </c>
      <c r="N172" s="59"/>
      <c r="O172" s="59"/>
      <c r="P172" s="59"/>
      <c r="Q172" s="59"/>
      <c r="R172" s="28">
        <f t="shared" ref="R172:S172" si="94">SUM(R151:R171)</f>
        <v>29.37</v>
      </c>
      <c r="S172" s="28">
        <f t="shared" si="94"/>
        <v>92201.47</v>
      </c>
      <c r="T172" s="103"/>
      <c r="U172" s="99"/>
    </row>
    <row r="173" spans="1:21" s="3" customFormat="1" ht="15" customHeight="1" x14ac:dyDescent="0.25">
      <c r="A173" s="50" t="s">
        <v>235</v>
      </c>
      <c r="B173" s="50"/>
      <c r="C173" s="17"/>
      <c r="D173" s="17"/>
      <c r="E173" s="17"/>
      <c r="F173" s="17"/>
      <c r="G173" s="17"/>
      <c r="H173" s="212">
        <f t="shared" si="80"/>
        <v>1.0192000000000001</v>
      </c>
      <c r="I173" s="209">
        <v>1.9671829999999999</v>
      </c>
      <c r="J173" s="17"/>
      <c r="K173" s="17"/>
      <c r="L173" s="17"/>
      <c r="M173" s="17"/>
      <c r="N173" s="85"/>
      <c r="O173" s="85"/>
      <c r="P173" s="85"/>
      <c r="Q173" s="85"/>
      <c r="R173" s="17"/>
      <c r="S173" s="17"/>
      <c r="T173" s="104"/>
      <c r="U173" s="99"/>
    </row>
    <row r="174" spans="1:21" s="3" customFormat="1" ht="45" x14ac:dyDescent="0.25">
      <c r="A174" s="32" t="s">
        <v>236</v>
      </c>
      <c r="B174" s="33" t="s">
        <v>73</v>
      </c>
      <c r="C174" s="34" t="s">
        <v>74</v>
      </c>
      <c r="D174" s="34" t="s">
        <v>75</v>
      </c>
      <c r="E174" s="23">
        <v>1</v>
      </c>
      <c r="F174" s="15">
        <v>107792.94</v>
      </c>
      <c r="G174" s="15">
        <f t="shared" ref="G174:G194" si="95">E174*F174</f>
        <v>107792.94</v>
      </c>
      <c r="H174" s="212">
        <f t="shared" si="80"/>
        <v>1.0192000000000001</v>
      </c>
      <c r="I174" s="209">
        <v>1.9671829999999999</v>
      </c>
      <c r="J174" s="79">
        <v>1</v>
      </c>
      <c r="K174" s="15">
        <f t="shared" ref="K174:K189" si="96">F174*J174</f>
        <v>107792.94</v>
      </c>
      <c r="L174" s="112">
        <f t="shared" ref="L174:L179" si="97">E174-J174-T174</f>
        <v>0</v>
      </c>
      <c r="M174" s="112"/>
      <c r="N174" s="48"/>
      <c r="O174" s="48"/>
      <c r="P174" s="48"/>
      <c r="Q174" s="48"/>
      <c r="R174" s="89">
        <f t="shared" ref="R174:R189" si="98">E174-J174-N174-O174-P174-Q174</f>
        <v>0</v>
      </c>
      <c r="S174" s="68">
        <f t="shared" si="81"/>
        <v>0</v>
      </c>
      <c r="T174" s="102"/>
      <c r="U174" s="100"/>
    </row>
    <row r="175" spans="1:21" s="3" customFormat="1" ht="60" x14ac:dyDescent="0.25">
      <c r="A175" s="32" t="s">
        <v>237</v>
      </c>
      <c r="B175" s="33" t="s">
        <v>18</v>
      </c>
      <c r="C175" s="34" t="s">
        <v>19</v>
      </c>
      <c r="D175" s="34" t="s">
        <v>12</v>
      </c>
      <c r="E175" s="20">
        <v>0.28399999999999997</v>
      </c>
      <c r="F175" s="15">
        <v>47724.15</v>
      </c>
      <c r="G175" s="15">
        <f t="shared" si="95"/>
        <v>13553.66</v>
      </c>
      <c r="H175" s="212">
        <f t="shared" si="80"/>
        <v>1.0192000000000001</v>
      </c>
      <c r="I175" s="209">
        <v>1.9671829999999999</v>
      </c>
      <c r="J175" s="79">
        <v>0.2051</v>
      </c>
      <c r="K175" s="15">
        <f t="shared" si="96"/>
        <v>9788.2199999999993</v>
      </c>
      <c r="L175" s="112">
        <f t="shared" si="97"/>
        <v>0</v>
      </c>
      <c r="M175" s="112">
        <f>L175*F175</f>
        <v>0</v>
      </c>
      <c r="N175" s="48"/>
      <c r="O175" s="48"/>
      <c r="P175" s="48"/>
      <c r="Q175" s="48"/>
      <c r="R175" s="89">
        <f t="shared" si="98"/>
        <v>7.8899999999999998E-2</v>
      </c>
      <c r="S175" s="68">
        <f t="shared" si="81"/>
        <v>3765.44</v>
      </c>
      <c r="T175" s="107">
        <v>7.8899999999999998E-2</v>
      </c>
      <c r="U175" s="100">
        <f>S175</f>
        <v>3765.44</v>
      </c>
    </row>
    <row r="176" spans="1:21" s="3" customFormat="1" ht="30" x14ac:dyDescent="0.25">
      <c r="A176" s="32" t="s">
        <v>238</v>
      </c>
      <c r="B176" s="33" t="s">
        <v>21</v>
      </c>
      <c r="C176" s="34" t="s">
        <v>22</v>
      </c>
      <c r="D176" s="34" t="s">
        <v>12</v>
      </c>
      <c r="E176" s="19">
        <v>0.1336</v>
      </c>
      <c r="F176" s="15">
        <v>44388.17</v>
      </c>
      <c r="G176" s="15">
        <f t="shared" si="95"/>
        <v>5930.26</v>
      </c>
      <c r="H176" s="212">
        <f t="shared" si="80"/>
        <v>1.0192000000000001</v>
      </c>
      <c r="I176" s="209">
        <v>1.9671829999999999</v>
      </c>
      <c r="J176" s="79">
        <v>9.5500000000000002E-2</v>
      </c>
      <c r="K176" s="15">
        <f t="shared" si="96"/>
        <v>4239.07</v>
      </c>
      <c r="L176" s="112">
        <f t="shared" si="97"/>
        <v>0</v>
      </c>
      <c r="M176" s="112">
        <f>L176*F176</f>
        <v>0</v>
      </c>
      <c r="N176" s="48"/>
      <c r="O176" s="48"/>
      <c r="P176" s="48"/>
      <c r="Q176" s="48"/>
      <c r="R176" s="89">
        <f t="shared" si="98"/>
        <v>3.8100000000000002E-2</v>
      </c>
      <c r="S176" s="68">
        <f t="shared" si="81"/>
        <v>1691.19</v>
      </c>
      <c r="T176" s="107">
        <v>3.8100000000000002E-2</v>
      </c>
      <c r="U176" s="100">
        <f>S176</f>
        <v>1691.19</v>
      </c>
    </row>
    <row r="177" spans="1:21" s="3" customFormat="1" ht="30" x14ac:dyDescent="0.25">
      <c r="A177" s="32" t="s">
        <v>239</v>
      </c>
      <c r="B177" s="33" t="s">
        <v>24</v>
      </c>
      <c r="C177" s="34" t="s">
        <v>25</v>
      </c>
      <c r="D177" s="34" t="s">
        <v>12</v>
      </c>
      <c r="E177" s="20">
        <v>0.13400000000000001</v>
      </c>
      <c r="F177" s="15">
        <v>364881.79</v>
      </c>
      <c r="G177" s="15">
        <f t="shared" si="95"/>
        <v>48894.16</v>
      </c>
      <c r="H177" s="212">
        <f t="shared" si="80"/>
        <v>1.0192000000000001</v>
      </c>
      <c r="I177" s="209">
        <v>1.9671829999999999</v>
      </c>
      <c r="J177" s="79">
        <v>9.5500000000000002E-2</v>
      </c>
      <c r="K177" s="15">
        <f t="shared" si="96"/>
        <v>34846.21</v>
      </c>
      <c r="L177" s="112">
        <f t="shared" si="97"/>
        <v>0</v>
      </c>
      <c r="M177" s="112">
        <f>L177*F177</f>
        <v>0</v>
      </c>
      <c r="N177" s="48"/>
      <c r="O177" s="48"/>
      <c r="P177" s="48"/>
      <c r="Q177" s="48"/>
      <c r="R177" s="89">
        <f t="shared" si="98"/>
        <v>3.85E-2</v>
      </c>
      <c r="S177" s="68">
        <f t="shared" si="81"/>
        <v>14047.95</v>
      </c>
      <c r="T177" s="107">
        <v>3.85E-2</v>
      </c>
      <c r="U177" s="100">
        <f>S177</f>
        <v>14047.95</v>
      </c>
    </row>
    <row r="178" spans="1:21" s="3" customFormat="1" ht="30" x14ac:dyDescent="0.25">
      <c r="A178" s="32" t="s">
        <v>240</v>
      </c>
      <c r="B178" s="33" t="s">
        <v>27</v>
      </c>
      <c r="C178" s="34" t="s">
        <v>28</v>
      </c>
      <c r="D178" s="34" t="s">
        <v>29</v>
      </c>
      <c r="E178" s="24">
        <v>14.49</v>
      </c>
      <c r="F178" s="15">
        <v>14912.7</v>
      </c>
      <c r="G178" s="15">
        <f t="shared" si="95"/>
        <v>216085.02</v>
      </c>
      <c r="H178" s="212">
        <f t="shared" si="80"/>
        <v>1.0192000000000001</v>
      </c>
      <c r="I178" s="209">
        <v>1.9671829999999999</v>
      </c>
      <c r="J178" s="79">
        <v>12.032999999999999</v>
      </c>
      <c r="K178" s="15">
        <f t="shared" si="96"/>
        <v>179444.52</v>
      </c>
      <c r="L178" s="112">
        <f t="shared" si="97"/>
        <v>0</v>
      </c>
      <c r="M178" s="112">
        <f>L178*F178</f>
        <v>0</v>
      </c>
      <c r="N178" s="48"/>
      <c r="O178" s="48"/>
      <c r="P178" s="48"/>
      <c r="Q178" s="48"/>
      <c r="R178" s="89">
        <f t="shared" si="98"/>
        <v>2.4569999999999999</v>
      </c>
      <c r="S178" s="68">
        <f t="shared" si="81"/>
        <v>36640.5</v>
      </c>
      <c r="T178" s="107">
        <v>2.4569999999999999</v>
      </c>
      <c r="U178" s="100">
        <f>S178</f>
        <v>36640.5</v>
      </c>
    </row>
    <row r="179" spans="1:21" s="3" customFormat="1" ht="60" x14ac:dyDescent="0.25">
      <c r="A179" s="32" t="s">
        <v>241</v>
      </c>
      <c r="B179" s="33" t="s">
        <v>134</v>
      </c>
      <c r="C179" s="34" t="s">
        <v>135</v>
      </c>
      <c r="D179" s="34" t="s">
        <v>75</v>
      </c>
      <c r="E179" s="23">
        <v>1</v>
      </c>
      <c r="F179" s="15">
        <v>496801.05</v>
      </c>
      <c r="G179" s="15">
        <f t="shared" si="95"/>
        <v>496801.05</v>
      </c>
      <c r="H179" s="212">
        <f t="shared" si="80"/>
        <v>1.0192000000000001</v>
      </c>
      <c r="I179" s="209">
        <v>1.9671829999999999</v>
      </c>
      <c r="J179" s="79">
        <v>1</v>
      </c>
      <c r="K179" s="15">
        <f t="shared" si="96"/>
        <v>496801.05</v>
      </c>
      <c r="L179" s="112">
        <f t="shared" si="97"/>
        <v>0</v>
      </c>
      <c r="M179" s="112">
        <f>L179*F179</f>
        <v>0</v>
      </c>
      <c r="N179" s="48"/>
      <c r="O179" s="48"/>
      <c r="P179" s="48"/>
      <c r="Q179" s="48"/>
      <c r="R179" s="89">
        <f t="shared" si="98"/>
        <v>0</v>
      </c>
      <c r="S179" s="68">
        <f t="shared" si="81"/>
        <v>0</v>
      </c>
      <c r="T179" s="102"/>
      <c r="U179" s="99"/>
    </row>
    <row r="180" spans="1:21" s="233" customFormat="1" ht="30" x14ac:dyDescent="0.25">
      <c r="A180" s="222" t="s">
        <v>242</v>
      </c>
      <c r="B180" s="223" t="s">
        <v>137</v>
      </c>
      <c r="C180" s="224" t="s">
        <v>326</v>
      </c>
      <c r="D180" s="224" t="s">
        <v>139</v>
      </c>
      <c r="E180" s="225"/>
      <c r="F180" s="226"/>
      <c r="G180" s="15">
        <f t="shared" si="95"/>
        <v>0</v>
      </c>
      <c r="H180" s="212">
        <f t="shared" si="80"/>
        <v>1.0192000000000001</v>
      </c>
      <c r="I180" s="209">
        <v>1.9671829999999999</v>
      </c>
      <c r="J180" s="229"/>
      <c r="K180" s="15">
        <f t="shared" si="96"/>
        <v>0</v>
      </c>
      <c r="L180" s="230"/>
      <c r="M180" s="230"/>
      <c r="N180" s="48"/>
      <c r="O180" s="48"/>
      <c r="P180" s="48"/>
      <c r="Q180" s="48"/>
      <c r="R180" s="229"/>
      <c r="S180" s="68">
        <f t="shared" si="81"/>
        <v>0</v>
      </c>
      <c r="T180" s="231"/>
      <c r="U180" s="234"/>
    </row>
    <row r="181" spans="1:21" s="233" customFormat="1" ht="30" x14ac:dyDescent="0.25">
      <c r="A181" s="222" t="s">
        <v>244</v>
      </c>
      <c r="B181" s="223" t="s">
        <v>141</v>
      </c>
      <c r="C181" s="224" t="s">
        <v>326</v>
      </c>
      <c r="D181" s="224" t="s">
        <v>139</v>
      </c>
      <c r="E181" s="225"/>
      <c r="F181" s="226"/>
      <c r="G181" s="15">
        <f t="shared" si="95"/>
        <v>0</v>
      </c>
      <c r="H181" s="212">
        <f t="shared" si="80"/>
        <v>1.0192000000000001</v>
      </c>
      <c r="I181" s="209">
        <v>1.9671829999999999</v>
      </c>
      <c r="J181" s="229"/>
      <c r="K181" s="15">
        <f t="shared" si="96"/>
        <v>0</v>
      </c>
      <c r="L181" s="230"/>
      <c r="M181" s="230"/>
      <c r="N181" s="48"/>
      <c r="O181" s="48"/>
      <c r="P181" s="48"/>
      <c r="Q181" s="48"/>
      <c r="R181" s="229"/>
      <c r="S181" s="68">
        <f t="shared" si="81"/>
        <v>0</v>
      </c>
      <c r="T181" s="231"/>
      <c r="U181" s="234"/>
    </row>
    <row r="182" spans="1:21" s="3" customFormat="1" ht="60" x14ac:dyDescent="0.25">
      <c r="A182" s="32" t="s">
        <v>245</v>
      </c>
      <c r="B182" s="33" t="s">
        <v>144</v>
      </c>
      <c r="C182" s="34" t="s">
        <v>145</v>
      </c>
      <c r="D182" s="34" t="s">
        <v>33</v>
      </c>
      <c r="E182" s="23">
        <v>1</v>
      </c>
      <c r="F182" s="15">
        <v>89100.09</v>
      </c>
      <c r="G182" s="15">
        <f t="shared" si="95"/>
        <v>89100.09</v>
      </c>
      <c r="H182" s="212">
        <f t="shared" si="80"/>
        <v>1.0192000000000001</v>
      </c>
      <c r="I182" s="209">
        <v>1.9671829999999999</v>
      </c>
      <c r="J182" s="79">
        <v>1</v>
      </c>
      <c r="K182" s="15">
        <f t="shared" si="96"/>
        <v>89100.09</v>
      </c>
      <c r="L182" s="112">
        <f>E182-J182-T182</f>
        <v>0</v>
      </c>
      <c r="M182" s="112">
        <f>L182*F182</f>
        <v>0</v>
      </c>
      <c r="N182" s="48"/>
      <c r="O182" s="48"/>
      <c r="P182" s="48"/>
      <c r="Q182" s="48"/>
      <c r="R182" s="89">
        <f t="shared" si="98"/>
        <v>0</v>
      </c>
      <c r="S182" s="68">
        <f t="shared" si="81"/>
        <v>0</v>
      </c>
      <c r="T182" s="102"/>
      <c r="U182" s="99"/>
    </row>
    <row r="183" spans="1:21" s="233" customFormat="1" ht="15" x14ac:dyDescent="0.25">
      <c r="A183" s="222" t="s">
        <v>246</v>
      </c>
      <c r="B183" s="223" t="s">
        <v>147</v>
      </c>
      <c r="C183" s="224" t="s">
        <v>326</v>
      </c>
      <c r="D183" s="224" t="s">
        <v>33</v>
      </c>
      <c r="E183" s="225"/>
      <c r="F183" s="226"/>
      <c r="G183" s="15">
        <f t="shared" si="95"/>
        <v>0</v>
      </c>
      <c r="H183" s="212">
        <f t="shared" si="80"/>
        <v>1.0192000000000001</v>
      </c>
      <c r="I183" s="209">
        <v>1.9671829999999999</v>
      </c>
      <c r="J183" s="229"/>
      <c r="K183" s="15">
        <f t="shared" si="96"/>
        <v>0</v>
      </c>
      <c r="L183" s="230"/>
      <c r="M183" s="230"/>
      <c r="N183" s="48"/>
      <c r="O183" s="48"/>
      <c r="P183" s="48"/>
      <c r="Q183" s="48"/>
      <c r="R183" s="229"/>
      <c r="S183" s="68">
        <f t="shared" si="81"/>
        <v>0</v>
      </c>
      <c r="T183" s="231"/>
      <c r="U183" s="234"/>
    </row>
    <row r="184" spans="1:21" s="233" customFormat="1" ht="45" x14ac:dyDescent="0.25">
      <c r="A184" s="222" t="s">
        <v>247</v>
      </c>
      <c r="B184" s="223" t="s">
        <v>150</v>
      </c>
      <c r="C184" s="224" t="s">
        <v>326</v>
      </c>
      <c r="D184" s="224" t="s">
        <v>33</v>
      </c>
      <c r="E184" s="225"/>
      <c r="F184" s="226"/>
      <c r="G184" s="15">
        <f t="shared" si="95"/>
        <v>0</v>
      </c>
      <c r="H184" s="212">
        <f t="shared" si="80"/>
        <v>1.0192000000000001</v>
      </c>
      <c r="I184" s="209">
        <v>1.9671829999999999</v>
      </c>
      <c r="J184" s="229"/>
      <c r="K184" s="15">
        <f t="shared" si="96"/>
        <v>0</v>
      </c>
      <c r="L184" s="230"/>
      <c r="M184" s="230"/>
      <c r="N184" s="48"/>
      <c r="O184" s="48"/>
      <c r="P184" s="48"/>
      <c r="Q184" s="48"/>
      <c r="R184" s="229"/>
      <c r="S184" s="68">
        <f t="shared" si="81"/>
        <v>0</v>
      </c>
      <c r="T184" s="231"/>
      <c r="U184" s="234"/>
    </row>
    <row r="185" spans="1:21" s="233" customFormat="1" ht="15" x14ac:dyDescent="0.25">
      <c r="A185" s="222" t="s">
        <v>248</v>
      </c>
      <c r="B185" s="223" t="s">
        <v>153</v>
      </c>
      <c r="C185" s="224" t="s">
        <v>326</v>
      </c>
      <c r="D185" s="224" t="s">
        <v>33</v>
      </c>
      <c r="E185" s="225"/>
      <c r="F185" s="226"/>
      <c r="G185" s="15">
        <f t="shared" si="95"/>
        <v>0</v>
      </c>
      <c r="H185" s="212">
        <f t="shared" si="80"/>
        <v>1.0192000000000001</v>
      </c>
      <c r="I185" s="209">
        <v>1.9671829999999999</v>
      </c>
      <c r="J185" s="229"/>
      <c r="K185" s="15">
        <f t="shared" si="96"/>
        <v>0</v>
      </c>
      <c r="L185" s="230"/>
      <c r="M185" s="230"/>
      <c r="N185" s="48"/>
      <c r="O185" s="48"/>
      <c r="P185" s="48"/>
      <c r="Q185" s="48"/>
      <c r="R185" s="229"/>
      <c r="S185" s="68">
        <f t="shared" si="81"/>
        <v>0</v>
      </c>
      <c r="T185" s="231"/>
      <c r="U185" s="234"/>
    </row>
    <row r="186" spans="1:21" s="3" customFormat="1" ht="45" x14ac:dyDescent="0.25">
      <c r="A186" s="32" t="s">
        <v>249</v>
      </c>
      <c r="B186" s="33" t="s">
        <v>101</v>
      </c>
      <c r="C186" s="34" t="s">
        <v>102</v>
      </c>
      <c r="D186" s="34" t="s">
        <v>103</v>
      </c>
      <c r="E186" s="24">
        <v>0.06</v>
      </c>
      <c r="F186" s="15">
        <v>519127</v>
      </c>
      <c r="G186" s="15">
        <f t="shared" si="95"/>
        <v>31147.62</v>
      </c>
      <c r="H186" s="212">
        <f t="shared" si="80"/>
        <v>1.0192000000000001</v>
      </c>
      <c r="I186" s="209">
        <v>1.9671829999999999</v>
      </c>
      <c r="J186" s="79"/>
      <c r="K186" s="15">
        <f t="shared" si="96"/>
        <v>0</v>
      </c>
      <c r="L186" s="112">
        <f>E186-J186-T186</f>
        <v>0</v>
      </c>
      <c r="M186" s="112">
        <f>L186*F186</f>
        <v>0</v>
      </c>
      <c r="N186" s="48"/>
      <c r="O186" s="48"/>
      <c r="P186" s="48"/>
      <c r="Q186" s="48"/>
      <c r="R186" s="89">
        <f t="shared" si="98"/>
        <v>0.06</v>
      </c>
      <c r="S186" s="68">
        <f t="shared" si="81"/>
        <v>31147.62</v>
      </c>
      <c r="T186" s="107">
        <v>0.06</v>
      </c>
      <c r="U186" s="100">
        <f>S186</f>
        <v>31147.62</v>
      </c>
    </row>
    <row r="187" spans="1:21" s="233" customFormat="1" ht="15" x14ac:dyDescent="0.25">
      <c r="A187" s="222" t="s">
        <v>250</v>
      </c>
      <c r="B187" s="223" t="s">
        <v>105</v>
      </c>
      <c r="C187" s="224" t="s">
        <v>326</v>
      </c>
      <c r="D187" s="224" t="s">
        <v>40</v>
      </c>
      <c r="E187" s="228"/>
      <c r="F187" s="226"/>
      <c r="G187" s="15">
        <f t="shared" si="95"/>
        <v>0</v>
      </c>
      <c r="H187" s="212">
        <f t="shared" si="80"/>
        <v>1.0192000000000001</v>
      </c>
      <c r="I187" s="209">
        <v>1.9671829999999999</v>
      </c>
      <c r="J187" s="229"/>
      <c r="K187" s="15">
        <f t="shared" si="96"/>
        <v>0</v>
      </c>
      <c r="L187" s="230"/>
      <c r="M187" s="230"/>
      <c r="N187" s="48"/>
      <c r="O187" s="48"/>
      <c r="P187" s="48"/>
      <c r="Q187" s="48"/>
      <c r="R187" s="229"/>
      <c r="S187" s="68">
        <f t="shared" si="81"/>
        <v>0</v>
      </c>
      <c r="T187" s="237">
        <v>0.36</v>
      </c>
      <c r="U187" s="232">
        <f>S187</f>
        <v>0</v>
      </c>
    </row>
    <row r="188" spans="1:21" s="233" customFormat="1" ht="15" x14ac:dyDescent="0.25">
      <c r="A188" s="222" t="s">
        <v>251</v>
      </c>
      <c r="B188" s="223" t="s">
        <v>38</v>
      </c>
      <c r="C188" s="224" t="s">
        <v>326</v>
      </c>
      <c r="D188" s="224" t="s">
        <v>40</v>
      </c>
      <c r="E188" s="227"/>
      <c r="F188" s="226"/>
      <c r="G188" s="15">
        <f t="shared" si="95"/>
        <v>0</v>
      </c>
      <c r="H188" s="212">
        <f t="shared" si="80"/>
        <v>1.0192000000000001</v>
      </c>
      <c r="I188" s="209">
        <v>1.9671829999999999</v>
      </c>
      <c r="J188" s="229"/>
      <c r="K188" s="15">
        <f t="shared" si="96"/>
        <v>0</v>
      </c>
      <c r="L188" s="230"/>
      <c r="M188" s="230"/>
      <c r="N188" s="48"/>
      <c r="O188" s="48"/>
      <c r="P188" s="48"/>
      <c r="Q188" s="48"/>
      <c r="R188" s="229"/>
      <c r="S188" s="68">
        <f t="shared" si="81"/>
        <v>0</v>
      </c>
      <c r="T188" s="237">
        <v>2.9000000000000001E-2</v>
      </c>
      <c r="U188" s="232">
        <f>S188</f>
        <v>0</v>
      </c>
    </row>
    <row r="189" spans="1:21" s="3" customFormat="1" ht="45" x14ac:dyDescent="0.25">
      <c r="A189" s="32" t="s">
        <v>252</v>
      </c>
      <c r="B189" s="33" t="s">
        <v>158</v>
      </c>
      <c r="C189" s="34" t="s">
        <v>159</v>
      </c>
      <c r="D189" s="34" t="s">
        <v>55</v>
      </c>
      <c r="E189" s="19">
        <v>1.3299999999999999E-2</v>
      </c>
      <c r="F189" s="15">
        <v>6253177.4400000004</v>
      </c>
      <c r="G189" s="15">
        <f t="shared" si="95"/>
        <v>83167.259999999995</v>
      </c>
      <c r="H189" s="212">
        <f t="shared" si="80"/>
        <v>1.0192000000000001</v>
      </c>
      <c r="I189" s="209">
        <v>1.9671829999999999</v>
      </c>
      <c r="J189" s="79">
        <v>1.2500000000000001E-2</v>
      </c>
      <c r="K189" s="15">
        <f t="shared" si="96"/>
        <v>78164.72</v>
      </c>
      <c r="L189" s="112">
        <f>E189-J189-T189</f>
        <v>0</v>
      </c>
      <c r="M189" s="112">
        <f>L189*F189</f>
        <v>0</v>
      </c>
      <c r="N189" s="48"/>
      <c r="O189" s="48"/>
      <c r="P189" s="48"/>
      <c r="Q189" s="48"/>
      <c r="R189" s="89">
        <f t="shared" si="98"/>
        <v>8.0000000000000004E-4</v>
      </c>
      <c r="S189" s="68">
        <f t="shared" si="81"/>
        <v>5002.54</v>
      </c>
      <c r="T189" s="107">
        <v>8.0000000000000004E-4</v>
      </c>
      <c r="U189" s="100">
        <f>S189</f>
        <v>5002.54</v>
      </c>
    </row>
    <row r="190" spans="1:21" s="3" customFormat="1" ht="15" customHeight="1" x14ac:dyDescent="0.25">
      <c r="A190" s="16" t="s">
        <v>56</v>
      </c>
      <c r="B190" s="44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58"/>
      <c r="O190" s="58"/>
      <c r="P190" s="58"/>
      <c r="Q190" s="58"/>
      <c r="R190" s="17"/>
      <c r="S190" s="17"/>
      <c r="T190" s="101"/>
      <c r="U190" s="99"/>
    </row>
    <row r="191" spans="1:21" s="3" customFormat="1" ht="75" x14ac:dyDescent="0.25">
      <c r="A191" s="32" t="s">
        <v>253</v>
      </c>
      <c r="B191" s="33" t="s">
        <v>58</v>
      </c>
      <c r="C191" s="37" t="s">
        <v>59</v>
      </c>
      <c r="D191" s="34" t="s">
        <v>60</v>
      </c>
      <c r="E191" s="47">
        <v>49.6</v>
      </c>
      <c r="F191" s="15">
        <v>123.66</v>
      </c>
      <c r="G191" s="15">
        <f t="shared" si="95"/>
        <v>6133.54</v>
      </c>
      <c r="H191" s="212">
        <f t="shared" si="80"/>
        <v>1.0192000000000001</v>
      </c>
      <c r="I191" s="209">
        <v>1.9671829999999999</v>
      </c>
      <c r="J191" s="79">
        <v>35.89</v>
      </c>
      <c r="K191" s="15">
        <f t="shared" ref="K191:K194" si="99">F191*J191</f>
        <v>4438.16</v>
      </c>
      <c r="L191" s="112">
        <f>E191-J191-T191</f>
        <v>0</v>
      </c>
      <c r="M191" s="112">
        <f>L191*F191</f>
        <v>0</v>
      </c>
      <c r="N191" s="48"/>
      <c r="O191" s="48"/>
      <c r="P191" s="48"/>
      <c r="Q191" s="48"/>
      <c r="R191" s="89">
        <f t="shared" ref="R191:R194" si="100">E191-J191-N191-O191-P191-Q191</f>
        <v>13.71</v>
      </c>
      <c r="S191" s="68">
        <f t="shared" si="81"/>
        <v>1695.38</v>
      </c>
      <c r="T191" s="102">
        <v>13.71</v>
      </c>
      <c r="U191" s="100">
        <f>S191</f>
        <v>1695.38</v>
      </c>
    </row>
    <row r="192" spans="1:21" s="3" customFormat="1" ht="75" x14ac:dyDescent="0.25">
      <c r="A192" s="32" t="s">
        <v>254</v>
      </c>
      <c r="B192" s="33" t="s">
        <v>110</v>
      </c>
      <c r="C192" s="34" t="s">
        <v>63</v>
      </c>
      <c r="D192" s="34" t="s">
        <v>60</v>
      </c>
      <c r="E192" s="47">
        <v>9.9</v>
      </c>
      <c r="F192" s="15">
        <v>316.33</v>
      </c>
      <c r="G192" s="15">
        <f t="shared" si="95"/>
        <v>3131.67</v>
      </c>
      <c r="H192" s="212">
        <f t="shared" si="80"/>
        <v>1.0192000000000001</v>
      </c>
      <c r="I192" s="209">
        <v>1.9671829999999999</v>
      </c>
      <c r="J192" s="79">
        <v>8.85</v>
      </c>
      <c r="K192" s="15">
        <f t="shared" si="99"/>
        <v>2799.52</v>
      </c>
      <c r="L192" s="112">
        <f>E192-J192-T192</f>
        <v>0</v>
      </c>
      <c r="M192" s="112">
        <f>L192*F192</f>
        <v>0</v>
      </c>
      <c r="N192" s="48"/>
      <c r="O192" s="48"/>
      <c r="P192" s="48"/>
      <c r="Q192" s="48"/>
      <c r="R192" s="89">
        <f t="shared" si="100"/>
        <v>1.05</v>
      </c>
      <c r="S192" s="68">
        <f t="shared" si="81"/>
        <v>332.15</v>
      </c>
      <c r="T192" s="102">
        <v>1.05</v>
      </c>
      <c r="U192" s="100">
        <f>S192</f>
        <v>332.15</v>
      </c>
    </row>
    <row r="193" spans="1:21" s="3" customFormat="1" ht="60" x14ac:dyDescent="0.25">
      <c r="A193" s="32" t="s">
        <v>255</v>
      </c>
      <c r="B193" s="33" t="s">
        <v>124</v>
      </c>
      <c r="C193" s="34" t="s">
        <v>66</v>
      </c>
      <c r="D193" s="34" t="s">
        <v>60</v>
      </c>
      <c r="E193" s="23">
        <v>5</v>
      </c>
      <c r="F193" s="15">
        <v>410.21</v>
      </c>
      <c r="G193" s="15">
        <f t="shared" si="95"/>
        <v>2051.0500000000002</v>
      </c>
      <c r="H193" s="212">
        <f t="shared" si="80"/>
        <v>1.0192000000000001</v>
      </c>
      <c r="I193" s="209">
        <v>1.9671829999999999</v>
      </c>
      <c r="J193" s="79">
        <v>4.16</v>
      </c>
      <c r="K193" s="15">
        <f t="shared" si="99"/>
        <v>1706.47</v>
      </c>
      <c r="L193" s="112">
        <f>E193-J193-T193</f>
        <v>0</v>
      </c>
      <c r="M193" s="112">
        <f>L193*F193</f>
        <v>0</v>
      </c>
      <c r="N193" s="48"/>
      <c r="O193" s="48"/>
      <c r="P193" s="48"/>
      <c r="Q193" s="48"/>
      <c r="R193" s="89">
        <f t="shared" si="100"/>
        <v>0.84</v>
      </c>
      <c r="S193" s="68">
        <f t="shared" si="81"/>
        <v>344.58</v>
      </c>
      <c r="T193" s="102">
        <v>0.84</v>
      </c>
      <c r="U193" s="100">
        <f>S193</f>
        <v>344.58</v>
      </c>
    </row>
    <row r="194" spans="1:21" s="3" customFormat="1" ht="60" x14ac:dyDescent="0.25">
      <c r="A194" s="32" t="s">
        <v>256</v>
      </c>
      <c r="B194" s="33" t="s">
        <v>68</v>
      </c>
      <c r="C194" s="34" t="s">
        <v>69</v>
      </c>
      <c r="D194" s="34" t="s">
        <v>60</v>
      </c>
      <c r="E194" s="47">
        <v>64.5</v>
      </c>
      <c r="F194" s="15">
        <v>150.26</v>
      </c>
      <c r="G194" s="15">
        <f t="shared" si="95"/>
        <v>9691.77</v>
      </c>
      <c r="H194" s="212">
        <f t="shared" si="80"/>
        <v>1.0192000000000001</v>
      </c>
      <c r="I194" s="209">
        <v>1.9671829999999999</v>
      </c>
      <c r="J194" s="79">
        <v>48.902999999999999</v>
      </c>
      <c r="K194" s="15">
        <f t="shared" si="99"/>
        <v>7348.16</v>
      </c>
      <c r="L194" s="112">
        <f>E194-J194-T194</f>
        <v>0</v>
      </c>
      <c r="M194" s="112">
        <f>L194*F194</f>
        <v>0</v>
      </c>
      <c r="N194" s="48"/>
      <c r="O194" s="48"/>
      <c r="P194" s="48"/>
      <c r="Q194" s="48"/>
      <c r="R194" s="89">
        <f t="shared" si="100"/>
        <v>15.597</v>
      </c>
      <c r="S194" s="68">
        <f t="shared" si="81"/>
        <v>2343.61</v>
      </c>
      <c r="T194" s="102">
        <v>15.597</v>
      </c>
      <c r="U194" s="100">
        <f>S194</f>
        <v>2343.61</v>
      </c>
    </row>
    <row r="195" spans="1:21" s="3" customFormat="1" ht="18" customHeight="1" x14ac:dyDescent="0.25">
      <c r="A195" s="26"/>
      <c r="B195" s="45" t="s">
        <v>257</v>
      </c>
      <c r="C195" s="26"/>
      <c r="D195" s="26"/>
      <c r="E195" s="26"/>
      <c r="F195" s="27"/>
      <c r="G195" s="28">
        <f>SUM(G174:G194)</f>
        <v>1113480.0900000001</v>
      </c>
      <c r="H195" s="213"/>
      <c r="I195" s="214"/>
      <c r="J195" s="84"/>
      <c r="K195" s="28">
        <f>SUM(K174:K194)</f>
        <v>1016469.13</v>
      </c>
      <c r="L195" s="28">
        <f t="shared" ref="L195:M195" si="101">SUM(L174:L194)</f>
        <v>0</v>
      </c>
      <c r="M195" s="28">
        <f t="shared" si="101"/>
        <v>0</v>
      </c>
      <c r="N195" s="59"/>
      <c r="O195" s="59"/>
      <c r="P195" s="59"/>
      <c r="Q195" s="59"/>
      <c r="R195" s="28">
        <f t="shared" ref="R195:S195" si="102">SUM(R174:R194)</f>
        <v>33.869999999999997</v>
      </c>
      <c r="S195" s="28">
        <f t="shared" si="102"/>
        <v>97010.96</v>
      </c>
      <c r="T195" s="103"/>
      <c r="U195" s="99"/>
    </row>
    <row r="196" spans="1:21" s="3" customFormat="1" ht="19.5" customHeight="1" x14ac:dyDescent="0.25">
      <c r="A196" s="51"/>
      <c r="B196" s="52" t="s">
        <v>258</v>
      </c>
      <c r="C196" s="51"/>
      <c r="D196" s="51"/>
      <c r="E196" s="51"/>
      <c r="F196" s="53"/>
      <c r="G196" s="54">
        <f>G195+G172+G149+G126+G112+G99+G76+G62+G49+G43+G37+G31</f>
        <v>14928335.140000001</v>
      </c>
      <c r="H196" s="215"/>
      <c r="I196" s="216"/>
      <c r="J196" s="86"/>
      <c r="K196" s="54">
        <f>K195+K172+K149+K126+K112+K99+K76+K62+K49+K43+K37+K31</f>
        <v>8224420.5599999996</v>
      </c>
      <c r="L196" s="115">
        <f>L195+L172+L149+L126+L112+L99+L76+L62+L49+L43+L37+L31</f>
        <v>502.65</v>
      </c>
      <c r="M196" s="115">
        <f>M195+M172+M149+M126+M112+M99+M76+M62+M49+M43+M37+M31</f>
        <v>3618708.22</v>
      </c>
      <c r="N196" s="61"/>
      <c r="O196" s="61"/>
      <c r="P196" s="61"/>
      <c r="Q196" s="61"/>
      <c r="R196" s="92"/>
      <c r="S196" s="74">
        <f>S195+S172+S149+S126+S112+S99+S76+S62+S49+S43+S37+S31</f>
        <v>6703464.7400000002</v>
      </c>
      <c r="T196" s="105"/>
      <c r="U196" s="74">
        <f>SUM(U11:U194)</f>
        <v>3084756.51</v>
      </c>
    </row>
    <row r="197" spans="1:21" ht="11.25" customHeight="1" x14ac:dyDescent="0.2">
      <c r="G197" s="201">
        <v>1</v>
      </c>
      <c r="K197" s="201">
        <v>1</v>
      </c>
    </row>
    <row r="198" spans="1:21" ht="25.5" customHeight="1" x14ac:dyDescent="0.2">
      <c r="F198" s="76" t="s">
        <v>323</v>
      </c>
      <c r="G198" s="77">
        <v>14928338.48</v>
      </c>
      <c r="H198" s="219"/>
      <c r="I198" s="220"/>
      <c r="K198" s="77">
        <v>8239114</v>
      </c>
      <c r="M198" s="116">
        <f>Гранд_накопит_ЭЭ!Q199</f>
        <v>3623157.94</v>
      </c>
      <c r="U198" s="243">
        <f>Гранд_накопит_ЭЭ!S199</f>
        <v>3080694.79</v>
      </c>
    </row>
    <row r="200" spans="1:21" ht="11.25" customHeight="1" x14ac:dyDescent="0.2">
      <c r="G200" s="11">
        <f>G196-G198</f>
        <v>-3.34</v>
      </c>
      <c r="K200" s="11">
        <f>K196-K198</f>
        <v>-14693.44</v>
      </c>
      <c r="M200" s="241">
        <f>M196-M198</f>
        <v>-4449.72</v>
      </c>
      <c r="U200" s="10">
        <f>U196-U198</f>
        <v>4061.7199999997301</v>
      </c>
    </row>
    <row r="202" spans="1:21" ht="11.25" customHeight="1" x14ac:dyDescent="0.2">
      <c r="S202" s="201"/>
    </row>
    <row r="203" spans="1:21" ht="11.25" customHeight="1" x14ac:dyDescent="0.2">
      <c r="G203" s="201"/>
      <c r="H203" s="221"/>
      <c r="K203" s="201"/>
    </row>
  </sheetData>
  <autoFilter ref="A10:AW198" xr:uid="{00000000-0001-0000-0000-000000000000}"/>
  <mergeCells count="1">
    <mergeCell ref="A7:G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BA4F-973D-4DA3-A410-8162136F7A04}">
  <sheetPr>
    <tabColor rgb="FF00B0F0"/>
    <pageSetUpPr autoPageBreaks="0"/>
  </sheetPr>
  <dimension ref="A1:S203"/>
  <sheetViews>
    <sheetView showGridLines="0" topLeftCell="B1" zoomScaleNormal="100" zoomScaleSheetLayoutView="100" workbookViewId="0">
      <pane ySplit="8" topLeftCell="A195" activePane="bottomLeft" state="frozen"/>
      <selection pane="bottomLeft" activeCell="G207" sqref="G207"/>
    </sheetView>
  </sheetViews>
  <sheetFormatPr defaultColWidth="9.140625" defaultRowHeight="12.75" outlineLevelRow="1" x14ac:dyDescent="0.2"/>
  <cols>
    <col min="1" max="1" width="4.7109375" style="154" customWidth="1"/>
    <col min="2" max="2" width="4.7109375" style="133" customWidth="1"/>
    <col min="3" max="3" width="42.28515625" style="127" customWidth="1"/>
    <col min="4" max="6" width="13.5703125" style="130" customWidth="1"/>
    <col min="7" max="7" width="13.5703125" style="155" customWidth="1"/>
    <col min="8" max="8" width="12.7109375" style="155" customWidth="1"/>
    <col min="9" max="15" width="12.7109375" style="156" customWidth="1"/>
    <col min="16" max="16" width="16.42578125" style="156" customWidth="1"/>
    <col min="17" max="19" width="12.7109375" style="156" customWidth="1"/>
    <col min="20" max="16384" width="9.140625" style="125"/>
  </cols>
  <sheetData>
    <row r="1" spans="1:19" s="123" customFormat="1" ht="5.25" customHeight="1" x14ac:dyDescent="0.25">
      <c r="A1" s="136"/>
      <c r="B1" s="133"/>
      <c r="C1" s="127"/>
      <c r="D1" s="127"/>
      <c r="E1" s="134"/>
      <c r="F1" s="134"/>
      <c r="G1" s="135"/>
      <c r="H1" s="129"/>
      <c r="I1" s="130"/>
      <c r="J1" s="130"/>
      <c r="K1" s="132"/>
      <c r="L1" s="135"/>
      <c r="M1" s="135"/>
      <c r="N1" s="135"/>
      <c r="O1" s="135"/>
      <c r="P1" s="135"/>
      <c r="Q1" s="135"/>
      <c r="R1" s="135"/>
      <c r="S1" s="135"/>
    </row>
    <row r="2" spans="1:19" s="123" customFormat="1" x14ac:dyDescent="0.25">
      <c r="A2" s="136"/>
      <c r="B2" s="133"/>
      <c r="C2" s="127"/>
      <c r="D2" s="127"/>
      <c r="E2" s="135"/>
      <c r="F2" s="135"/>
      <c r="G2" s="128" t="s">
        <v>271</v>
      </c>
      <c r="H2" s="129"/>
      <c r="I2" s="130"/>
      <c r="J2" s="130"/>
      <c r="K2" s="132"/>
      <c r="L2" s="135"/>
      <c r="M2" s="135"/>
      <c r="N2" s="135"/>
      <c r="O2" s="135"/>
      <c r="P2" s="135"/>
      <c r="Q2" s="135"/>
      <c r="R2" s="135"/>
      <c r="S2" s="135"/>
    </row>
    <row r="3" spans="1:19" s="123" customFormat="1" ht="5.25" customHeight="1" x14ac:dyDescent="0.25">
      <c r="A3" s="136"/>
      <c r="B3" s="133"/>
      <c r="C3" s="127"/>
      <c r="D3" s="127"/>
      <c r="E3" s="134"/>
      <c r="F3" s="134"/>
      <c r="G3" s="137"/>
      <c r="H3" s="129"/>
      <c r="I3" s="130"/>
      <c r="J3" s="130"/>
      <c r="K3" s="132"/>
      <c r="L3" s="135"/>
      <c r="M3" s="135"/>
      <c r="N3" s="135"/>
      <c r="O3" s="135"/>
      <c r="P3" s="135"/>
      <c r="Q3" s="135"/>
      <c r="R3" s="135"/>
      <c r="S3" s="135"/>
    </row>
    <row r="4" spans="1:19" s="123" customFormat="1" outlineLevel="1" x14ac:dyDescent="0.2">
      <c r="A4" s="136"/>
      <c r="B4" s="133"/>
      <c r="C4" s="127"/>
      <c r="D4" s="138" t="s">
        <v>273</v>
      </c>
      <c r="E4" s="139"/>
      <c r="F4" s="130"/>
      <c r="G4" s="130"/>
      <c r="H4" s="126"/>
      <c r="I4" s="130"/>
      <c r="J4" s="178"/>
      <c r="K4" s="178"/>
      <c r="L4" s="135"/>
      <c r="M4" s="135"/>
      <c r="N4" s="135"/>
      <c r="O4" s="135"/>
      <c r="P4" s="135"/>
      <c r="Q4" s="135"/>
      <c r="R4" s="135"/>
      <c r="S4" s="135"/>
    </row>
    <row r="5" spans="1:19" s="123" customFormat="1" ht="13.5" outlineLevel="1" thickBot="1" x14ac:dyDescent="0.25">
      <c r="A5" s="136"/>
      <c r="B5" s="133"/>
      <c r="C5" s="127"/>
      <c r="D5" s="140"/>
      <c r="E5" s="141"/>
      <c r="F5" s="131"/>
      <c r="G5" s="131"/>
      <c r="H5" s="142" t="s">
        <v>274</v>
      </c>
      <c r="I5" s="142"/>
      <c r="J5" s="130"/>
      <c r="K5" s="130"/>
      <c r="L5" s="135"/>
      <c r="M5" s="135"/>
      <c r="N5" s="135"/>
      <c r="O5" s="135"/>
      <c r="P5" s="135"/>
      <c r="Q5" s="135"/>
      <c r="R5" s="135"/>
      <c r="S5" s="135"/>
    </row>
    <row r="6" spans="1:19" s="124" customFormat="1" ht="33.75" customHeight="1" x14ac:dyDescent="0.25">
      <c r="A6" s="195" t="s">
        <v>275</v>
      </c>
      <c r="B6" s="196"/>
      <c r="C6" s="183" t="s">
        <v>276</v>
      </c>
      <c r="D6" s="157" t="s">
        <v>277</v>
      </c>
      <c r="E6" s="158" t="s">
        <v>278</v>
      </c>
      <c r="F6" s="158" t="s">
        <v>279</v>
      </c>
      <c r="G6" s="157" t="s">
        <v>280</v>
      </c>
      <c r="H6" s="272" t="s">
        <v>281</v>
      </c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4"/>
    </row>
    <row r="7" spans="1:19" s="124" customFormat="1" ht="21.75" customHeight="1" x14ac:dyDescent="0.25">
      <c r="A7" s="191" t="s">
        <v>282</v>
      </c>
      <c r="B7" s="193" t="s">
        <v>283</v>
      </c>
      <c r="C7" s="184"/>
      <c r="D7" s="184"/>
      <c r="E7" s="186"/>
      <c r="F7" s="186"/>
      <c r="G7" s="184"/>
      <c r="H7" s="270" t="s">
        <v>284</v>
      </c>
      <c r="I7" s="271"/>
      <c r="J7" s="270" t="s">
        <v>285</v>
      </c>
      <c r="K7" s="271"/>
      <c r="L7" s="270" t="s">
        <v>286</v>
      </c>
      <c r="M7" s="271"/>
      <c r="N7" s="270" t="s">
        <v>287</v>
      </c>
      <c r="O7" s="271"/>
      <c r="P7" s="270" t="s">
        <v>318</v>
      </c>
      <c r="Q7" s="271"/>
      <c r="R7" s="270" t="s">
        <v>317</v>
      </c>
      <c r="S7" s="271"/>
    </row>
    <row r="8" spans="1:19" s="124" customFormat="1" ht="21" customHeight="1" x14ac:dyDescent="0.25">
      <c r="A8" s="192"/>
      <c r="B8" s="194"/>
      <c r="C8" s="185"/>
      <c r="D8" s="185"/>
      <c r="E8" s="187"/>
      <c r="F8" s="187"/>
      <c r="G8" s="185"/>
      <c r="H8" s="143" t="s">
        <v>315</v>
      </c>
      <c r="I8" s="143" t="s">
        <v>316</v>
      </c>
      <c r="J8" s="143" t="s">
        <v>315</v>
      </c>
      <c r="K8" s="143" t="s">
        <v>316</v>
      </c>
      <c r="L8" s="143" t="s">
        <v>315</v>
      </c>
      <c r="M8" s="143" t="s">
        <v>316</v>
      </c>
      <c r="N8" s="143" t="s">
        <v>315</v>
      </c>
      <c r="O8" s="143" t="s">
        <v>316</v>
      </c>
      <c r="P8" s="143" t="s">
        <v>315</v>
      </c>
      <c r="Q8" s="143" t="s">
        <v>316</v>
      </c>
      <c r="R8" s="143" t="s">
        <v>315</v>
      </c>
      <c r="S8" s="173" t="s">
        <v>316</v>
      </c>
    </row>
    <row r="9" spans="1:19" ht="14.25" x14ac:dyDescent="0.2">
      <c r="A9" s="188" t="s">
        <v>8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90"/>
    </row>
    <row r="10" spans="1:19" ht="38.25" x14ac:dyDescent="0.2">
      <c r="A10" s="159">
        <v>1</v>
      </c>
      <c r="B10" s="144" t="s">
        <v>9</v>
      </c>
      <c r="C10" s="145" t="s">
        <v>10</v>
      </c>
      <c r="D10" s="146" t="s">
        <v>12</v>
      </c>
      <c r="E10" s="147">
        <v>920.4</v>
      </c>
      <c r="F10" s="148">
        <v>0.17549999999999999</v>
      </c>
      <c r="G10" s="149">
        <v>161.53</v>
      </c>
      <c r="H10" s="150"/>
      <c r="I10" s="151"/>
      <c r="J10" s="151"/>
      <c r="K10" s="151"/>
      <c r="L10" s="151"/>
      <c r="M10" s="151"/>
      <c r="N10" s="151"/>
      <c r="O10" s="151"/>
      <c r="P10" s="151"/>
      <c r="Q10" s="151"/>
      <c r="R10" s="152">
        <v>0.17549999999999999</v>
      </c>
      <c r="S10" s="175">
        <v>161.53</v>
      </c>
    </row>
    <row r="11" spans="1:19" ht="25.5" x14ac:dyDescent="0.2">
      <c r="A11" s="159">
        <v>2</v>
      </c>
      <c r="B11" s="144" t="s">
        <v>13</v>
      </c>
      <c r="C11" s="145" t="s">
        <v>14</v>
      </c>
      <c r="D11" s="146" t="s">
        <v>16</v>
      </c>
      <c r="E11" s="147">
        <v>10609.83</v>
      </c>
      <c r="F11" s="148">
        <v>0.69040000000000001</v>
      </c>
      <c r="G11" s="149">
        <v>7325.03</v>
      </c>
      <c r="H11" s="152">
        <v>7.4999999999999997E-2</v>
      </c>
      <c r="I11" s="152">
        <v>795.74</v>
      </c>
      <c r="J11" s="152">
        <v>6.9919999999999996E-2</v>
      </c>
      <c r="K11" s="152">
        <v>741.84</v>
      </c>
      <c r="L11" s="152">
        <v>3.7499999999999999E-2</v>
      </c>
      <c r="M11" s="152">
        <v>397.87</v>
      </c>
      <c r="N11" s="152">
        <v>5.0880000000000002E-2</v>
      </c>
      <c r="O11" s="152">
        <v>539.82000000000005</v>
      </c>
      <c r="P11" s="152">
        <v>0.12609999999999999</v>
      </c>
      <c r="Q11" s="152">
        <v>1337.9</v>
      </c>
      <c r="R11" s="152">
        <v>0.33100000000000002</v>
      </c>
      <c r="S11" s="175">
        <v>3511.85</v>
      </c>
    </row>
    <row r="12" spans="1:19" ht="51" x14ac:dyDescent="0.2">
      <c r="A12" s="159">
        <v>3</v>
      </c>
      <c r="B12" s="144" t="s">
        <v>17</v>
      </c>
      <c r="C12" s="145" t="s">
        <v>18</v>
      </c>
      <c r="D12" s="146" t="s">
        <v>12</v>
      </c>
      <c r="E12" s="147">
        <v>379.68</v>
      </c>
      <c r="F12" s="148">
        <v>3.7871000000000001</v>
      </c>
      <c r="G12" s="149">
        <v>1437.89</v>
      </c>
      <c r="H12" s="152">
        <v>0.58789999999999998</v>
      </c>
      <c r="I12" s="152">
        <v>223.21</v>
      </c>
      <c r="J12" s="152">
        <v>0.57379999999999998</v>
      </c>
      <c r="K12" s="152">
        <v>217.86</v>
      </c>
      <c r="L12" s="152">
        <v>0.26240000000000002</v>
      </c>
      <c r="M12" s="152">
        <v>99.63</v>
      </c>
      <c r="N12" s="152">
        <v>0.34849999999999998</v>
      </c>
      <c r="O12" s="152">
        <v>132.32</v>
      </c>
      <c r="P12" s="152">
        <v>0.96450000000000002</v>
      </c>
      <c r="Q12" s="152">
        <v>366.2</v>
      </c>
      <c r="R12" s="152">
        <v>1.05</v>
      </c>
      <c r="S12" s="175">
        <v>398.66</v>
      </c>
    </row>
    <row r="13" spans="1:19" ht="25.5" x14ac:dyDescent="0.2">
      <c r="A13" s="159">
        <v>4</v>
      </c>
      <c r="B13" s="144" t="s">
        <v>20</v>
      </c>
      <c r="C13" s="145" t="s">
        <v>21</v>
      </c>
      <c r="D13" s="146" t="s">
        <v>12</v>
      </c>
      <c r="E13" s="147">
        <v>348.46</v>
      </c>
      <c r="F13" s="148">
        <v>1.7325999999999999</v>
      </c>
      <c r="G13" s="149">
        <v>603.74</v>
      </c>
      <c r="H13" s="152">
        <v>0.28029999999999999</v>
      </c>
      <c r="I13" s="152">
        <v>97.67</v>
      </c>
      <c r="J13" s="152">
        <v>0.24959999999999999</v>
      </c>
      <c r="K13" s="152">
        <v>86.98</v>
      </c>
      <c r="L13" s="152">
        <v>0.15010000000000001</v>
      </c>
      <c r="M13" s="152">
        <v>52.3</v>
      </c>
      <c r="N13" s="152">
        <v>0.1638</v>
      </c>
      <c r="O13" s="152">
        <v>57.08</v>
      </c>
      <c r="P13" s="152">
        <v>0.45879999999999999</v>
      </c>
      <c r="Q13" s="152">
        <v>159.88</v>
      </c>
      <c r="R13" s="152">
        <v>0.43</v>
      </c>
      <c r="S13" s="175">
        <v>149.84</v>
      </c>
    </row>
    <row r="14" spans="1:19" ht="25.5" x14ac:dyDescent="0.2">
      <c r="A14" s="159">
        <v>5</v>
      </c>
      <c r="B14" s="144" t="s">
        <v>23</v>
      </c>
      <c r="C14" s="145" t="s">
        <v>24</v>
      </c>
      <c r="D14" s="146" t="s">
        <v>12</v>
      </c>
      <c r="E14" s="147">
        <v>5459.07</v>
      </c>
      <c r="F14" s="148">
        <v>1.7325999999999999</v>
      </c>
      <c r="G14" s="149">
        <v>9458.3799999999992</v>
      </c>
      <c r="H14" s="152">
        <v>0.28029999999999999</v>
      </c>
      <c r="I14" s="152">
        <v>1530.18</v>
      </c>
      <c r="J14" s="152">
        <v>0.24959999999999999</v>
      </c>
      <c r="K14" s="152">
        <v>1362.58</v>
      </c>
      <c r="L14" s="152">
        <v>0.15010000000000001</v>
      </c>
      <c r="M14" s="152">
        <v>819.4</v>
      </c>
      <c r="N14" s="152">
        <v>0.1638</v>
      </c>
      <c r="O14" s="152">
        <v>894.2</v>
      </c>
      <c r="P14" s="152">
        <v>0.45879999999999999</v>
      </c>
      <c r="Q14" s="152">
        <v>2504.63</v>
      </c>
      <c r="R14" s="152">
        <v>0.43</v>
      </c>
      <c r="S14" s="175">
        <v>2347.4</v>
      </c>
    </row>
    <row r="15" spans="1:19" ht="13.5" x14ac:dyDescent="0.2">
      <c r="A15" s="159">
        <v>6</v>
      </c>
      <c r="B15" s="144" t="s">
        <v>26</v>
      </c>
      <c r="C15" s="145" t="s">
        <v>27</v>
      </c>
      <c r="D15" s="146" t="s">
        <v>29</v>
      </c>
      <c r="E15" s="147">
        <v>646.32000000000005</v>
      </c>
      <c r="F15" s="148">
        <v>218.30760000000001</v>
      </c>
      <c r="G15" s="149">
        <v>142789.73000000001</v>
      </c>
      <c r="H15" s="152">
        <v>35.317799999999998</v>
      </c>
      <c r="I15" s="152">
        <v>23100.52</v>
      </c>
      <c r="J15" s="152">
        <v>31.4496</v>
      </c>
      <c r="K15" s="152">
        <v>20570.419999999998</v>
      </c>
      <c r="L15" s="152">
        <v>18.912600000000001</v>
      </c>
      <c r="M15" s="152">
        <v>12370.27</v>
      </c>
      <c r="N15" s="152">
        <v>20.6388</v>
      </c>
      <c r="O15" s="152">
        <v>13499.34</v>
      </c>
      <c r="P15" s="152">
        <v>57.3292</v>
      </c>
      <c r="Q15" s="152">
        <v>37497.64</v>
      </c>
      <c r="R15" s="152">
        <v>54.659599999999998</v>
      </c>
      <c r="S15" s="175">
        <v>35751.519999999997</v>
      </c>
    </row>
    <row r="16" spans="1:19" ht="38.25" x14ac:dyDescent="0.2">
      <c r="A16" s="159">
        <v>7</v>
      </c>
      <c r="B16" s="144" t="s">
        <v>30</v>
      </c>
      <c r="C16" s="145" t="s">
        <v>31</v>
      </c>
      <c r="D16" s="146" t="s">
        <v>16</v>
      </c>
      <c r="E16" s="147">
        <v>1527303.83</v>
      </c>
      <c r="F16" s="148">
        <v>0.36870000000000003</v>
      </c>
      <c r="G16" s="149">
        <v>563116.93000000005</v>
      </c>
      <c r="H16" s="152">
        <v>7.4999999999999997E-2</v>
      </c>
      <c r="I16" s="152">
        <v>114547.78</v>
      </c>
      <c r="J16" s="152">
        <v>6.9900000000000004E-2</v>
      </c>
      <c r="K16" s="152">
        <v>106758.54</v>
      </c>
      <c r="L16" s="152">
        <v>3.7499999999999999E-2</v>
      </c>
      <c r="M16" s="152">
        <v>57273.9</v>
      </c>
      <c r="N16" s="152">
        <v>5.0880000000000002E-2</v>
      </c>
      <c r="O16" s="152">
        <v>77709.22</v>
      </c>
      <c r="P16" s="152">
        <v>0.126</v>
      </c>
      <c r="Q16" s="152">
        <v>192440.28</v>
      </c>
      <c r="R16" s="152">
        <v>9.4199999999999996E-3</v>
      </c>
      <c r="S16" s="175">
        <v>14387.2</v>
      </c>
    </row>
    <row r="17" spans="1:19" ht="25.5" x14ac:dyDescent="0.2">
      <c r="A17" s="159">
        <v>8</v>
      </c>
      <c r="B17" s="144" t="s">
        <v>288</v>
      </c>
      <c r="C17" s="145" t="s">
        <v>289</v>
      </c>
      <c r="D17" s="146" t="s">
        <v>33</v>
      </c>
      <c r="E17" s="147">
        <v>188.1</v>
      </c>
      <c r="F17" s="148">
        <v>-678</v>
      </c>
      <c r="G17" s="149">
        <v>-127531.8</v>
      </c>
      <c r="H17" s="152">
        <v>-138</v>
      </c>
      <c r="I17" s="152">
        <v>-25957.8</v>
      </c>
      <c r="J17" s="152">
        <v>-129</v>
      </c>
      <c r="K17" s="152">
        <v>-24264.9</v>
      </c>
      <c r="L17" s="152">
        <v>-69</v>
      </c>
      <c r="M17" s="152">
        <v>-12978.9</v>
      </c>
      <c r="N17" s="152">
        <v>-93.619200000000006</v>
      </c>
      <c r="O17" s="152">
        <v>-17609.77</v>
      </c>
      <c r="P17" s="152">
        <v>-231.84</v>
      </c>
      <c r="Q17" s="152">
        <v>-43609.1</v>
      </c>
      <c r="R17" s="152">
        <v>-16.540800000000001</v>
      </c>
      <c r="S17" s="175">
        <v>-3111.32</v>
      </c>
    </row>
    <row r="18" spans="1:19" ht="25.5" x14ac:dyDescent="0.2">
      <c r="A18" s="159">
        <v>9</v>
      </c>
      <c r="B18" s="144" t="s">
        <v>290</v>
      </c>
      <c r="C18" s="145" t="s">
        <v>291</v>
      </c>
      <c r="D18" s="146" t="s">
        <v>33</v>
      </c>
      <c r="E18" s="147">
        <v>43.61</v>
      </c>
      <c r="F18" s="148">
        <v>-1357</v>
      </c>
      <c r="G18" s="149">
        <v>-59178.77</v>
      </c>
      <c r="H18" s="152">
        <v>-276</v>
      </c>
      <c r="I18" s="152">
        <v>-12036.36</v>
      </c>
      <c r="J18" s="152">
        <v>-257</v>
      </c>
      <c r="K18" s="152">
        <v>-11207.77</v>
      </c>
      <c r="L18" s="152">
        <v>-138</v>
      </c>
      <c r="M18" s="152">
        <v>-6018.18</v>
      </c>
      <c r="N18" s="152">
        <v>-187.23840000000001</v>
      </c>
      <c r="O18" s="152">
        <v>-8165.47</v>
      </c>
      <c r="P18" s="152">
        <v>-463.68</v>
      </c>
      <c r="Q18" s="152">
        <v>-20221.080000000002</v>
      </c>
      <c r="R18" s="152">
        <v>-35.081600000000002</v>
      </c>
      <c r="S18" s="175">
        <v>-1529.91</v>
      </c>
    </row>
    <row r="19" spans="1:19" ht="25.5" x14ac:dyDescent="0.2">
      <c r="A19" s="159">
        <v>10</v>
      </c>
      <c r="B19" s="144" t="s">
        <v>34</v>
      </c>
      <c r="C19" s="145" t="s">
        <v>35</v>
      </c>
      <c r="D19" s="146" t="s">
        <v>33</v>
      </c>
      <c r="E19" s="153"/>
      <c r="F19" s="148">
        <v>694</v>
      </c>
      <c r="G19" s="150"/>
      <c r="H19" s="152">
        <v>138</v>
      </c>
      <c r="I19" s="151"/>
      <c r="J19" s="152">
        <v>119</v>
      </c>
      <c r="K19" s="151"/>
      <c r="L19" s="152">
        <v>68</v>
      </c>
      <c r="M19" s="151"/>
      <c r="N19" s="152">
        <v>67</v>
      </c>
      <c r="O19" s="151"/>
      <c r="P19" s="152">
        <v>231.84</v>
      </c>
      <c r="Q19" s="151"/>
      <c r="R19" s="152">
        <v>70.16</v>
      </c>
      <c r="S19" s="174"/>
    </row>
    <row r="20" spans="1:19" ht="25.5" x14ac:dyDescent="0.2">
      <c r="A20" s="159">
        <v>11</v>
      </c>
      <c r="B20" s="144" t="s">
        <v>292</v>
      </c>
      <c r="C20" s="145" t="s">
        <v>293</v>
      </c>
      <c r="D20" s="146" t="s">
        <v>294</v>
      </c>
      <c r="E20" s="147">
        <v>10424</v>
      </c>
      <c r="F20" s="148">
        <v>-0.24399999999999999</v>
      </c>
      <c r="G20" s="149">
        <v>-2543.46</v>
      </c>
      <c r="H20" s="152">
        <v>-4.9500000000000002E-2</v>
      </c>
      <c r="I20" s="152">
        <v>-515.99</v>
      </c>
      <c r="J20" s="152">
        <v>-4.6129999999999997E-2</v>
      </c>
      <c r="K20" s="152">
        <v>-480.86</v>
      </c>
      <c r="L20" s="152">
        <v>-2.4750000000000001E-2</v>
      </c>
      <c r="M20" s="152">
        <v>-257.99</v>
      </c>
      <c r="N20" s="151"/>
      <c r="O20" s="151"/>
      <c r="P20" s="152">
        <v>-8.3159999999999998E-2</v>
      </c>
      <c r="Q20" s="152">
        <v>-866.86</v>
      </c>
      <c r="R20" s="152">
        <v>-4.0460000000000003E-2</v>
      </c>
      <c r="S20" s="175">
        <v>-421.76</v>
      </c>
    </row>
    <row r="21" spans="1:19" ht="13.5" x14ac:dyDescent="0.2">
      <c r="A21" s="159">
        <v>12</v>
      </c>
      <c r="B21" s="144" t="s">
        <v>37</v>
      </c>
      <c r="C21" s="145" t="s">
        <v>38</v>
      </c>
      <c r="D21" s="146" t="s">
        <v>40</v>
      </c>
      <c r="E21" s="153"/>
      <c r="F21" s="148">
        <v>0.16500000000000001</v>
      </c>
      <c r="G21" s="150"/>
      <c r="H21" s="152">
        <v>0.112</v>
      </c>
      <c r="I21" s="151"/>
      <c r="J21" s="152">
        <v>4.6129999999999997E-2</v>
      </c>
      <c r="K21" s="151"/>
      <c r="L21" s="152">
        <v>6.8700000000000002E-3</v>
      </c>
      <c r="M21" s="151"/>
      <c r="N21" s="151"/>
      <c r="O21" s="151"/>
      <c r="P21" s="151"/>
      <c r="Q21" s="151"/>
      <c r="R21" s="151"/>
      <c r="S21" s="174"/>
    </row>
    <row r="22" spans="1:19" ht="13.5" x14ac:dyDescent="0.2">
      <c r="A22" s="159">
        <v>13</v>
      </c>
      <c r="B22" s="144" t="s">
        <v>295</v>
      </c>
      <c r="C22" s="145" t="s">
        <v>296</v>
      </c>
      <c r="D22" s="146" t="s">
        <v>33</v>
      </c>
      <c r="E22" s="147">
        <v>145.30000000000001</v>
      </c>
      <c r="F22" s="148">
        <v>-118</v>
      </c>
      <c r="G22" s="149">
        <v>-17145.400000000001</v>
      </c>
      <c r="H22" s="152">
        <v>-24</v>
      </c>
      <c r="I22" s="152">
        <v>-3487.2</v>
      </c>
      <c r="J22" s="152">
        <v>-22</v>
      </c>
      <c r="K22" s="152">
        <v>-3196.6</v>
      </c>
      <c r="L22" s="152">
        <v>-12</v>
      </c>
      <c r="M22" s="152">
        <v>-1743.6</v>
      </c>
      <c r="N22" s="152">
        <v>-16.281600000000001</v>
      </c>
      <c r="O22" s="152">
        <v>-2365.7199999999998</v>
      </c>
      <c r="P22" s="152">
        <v>-40.32</v>
      </c>
      <c r="Q22" s="152">
        <v>-5858.5</v>
      </c>
      <c r="R22" s="152">
        <v>-3.3984000000000001</v>
      </c>
      <c r="S22" s="175">
        <v>-493.79</v>
      </c>
    </row>
    <row r="23" spans="1:19" ht="13.5" x14ac:dyDescent="0.2">
      <c r="A23" s="159">
        <v>14</v>
      </c>
      <c r="B23" s="144" t="s">
        <v>41</v>
      </c>
      <c r="C23" s="145" t="s">
        <v>42</v>
      </c>
      <c r="D23" s="146" t="s">
        <v>40</v>
      </c>
      <c r="E23" s="153"/>
      <c r="F23" s="148">
        <v>2.2200000000000002</v>
      </c>
      <c r="G23" s="150"/>
      <c r="H23" s="152">
        <v>0.48</v>
      </c>
      <c r="I23" s="151"/>
      <c r="J23" s="152">
        <v>0.78</v>
      </c>
      <c r="K23" s="151"/>
      <c r="L23" s="152">
        <v>0.24</v>
      </c>
      <c r="M23" s="151"/>
      <c r="N23" s="152">
        <v>0.36</v>
      </c>
      <c r="O23" s="151"/>
      <c r="P23" s="152">
        <v>0.36</v>
      </c>
      <c r="Q23" s="151"/>
      <c r="R23" s="151"/>
      <c r="S23" s="174"/>
    </row>
    <row r="24" spans="1:19" ht="13.5" x14ac:dyDescent="0.2">
      <c r="A24" s="159">
        <v>15</v>
      </c>
      <c r="B24" s="144" t="s">
        <v>297</v>
      </c>
      <c r="C24" s="145" t="s">
        <v>298</v>
      </c>
      <c r="D24" s="146" t="s">
        <v>299</v>
      </c>
      <c r="E24" s="147">
        <v>351.2</v>
      </c>
      <c r="F24" s="148">
        <v>-737.4</v>
      </c>
      <c r="G24" s="149">
        <v>-258974.88</v>
      </c>
      <c r="H24" s="152">
        <v>-150</v>
      </c>
      <c r="I24" s="152">
        <v>-52680</v>
      </c>
      <c r="J24" s="152">
        <v>-140</v>
      </c>
      <c r="K24" s="152">
        <v>-49168</v>
      </c>
      <c r="L24" s="152">
        <v>-75</v>
      </c>
      <c r="M24" s="152">
        <v>-26340</v>
      </c>
      <c r="N24" s="152">
        <v>-101.76</v>
      </c>
      <c r="O24" s="152">
        <v>-35738.11</v>
      </c>
      <c r="P24" s="152">
        <v>-252</v>
      </c>
      <c r="Q24" s="152">
        <v>-88502.399999999994</v>
      </c>
      <c r="R24" s="152">
        <v>-18.64</v>
      </c>
      <c r="S24" s="175">
        <v>-6546.37</v>
      </c>
    </row>
    <row r="25" spans="1:19" ht="13.5" x14ac:dyDescent="0.2">
      <c r="A25" s="159">
        <v>16</v>
      </c>
      <c r="B25" s="144" t="s">
        <v>43</v>
      </c>
      <c r="C25" s="145" t="s">
        <v>44</v>
      </c>
      <c r="D25" s="146" t="s">
        <v>40</v>
      </c>
      <c r="E25" s="153"/>
      <c r="F25" s="148">
        <v>48.29</v>
      </c>
      <c r="G25" s="150"/>
      <c r="H25" s="152">
        <v>9.7319999999999993</v>
      </c>
      <c r="I25" s="151"/>
      <c r="J25" s="152">
        <v>9.07</v>
      </c>
      <c r="K25" s="151"/>
      <c r="L25" s="152">
        <v>4.8659999999999997</v>
      </c>
      <c r="M25" s="151"/>
      <c r="N25" s="152">
        <v>6.6</v>
      </c>
      <c r="O25" s="151"/>
      <c r="P25" s="152">
        <v>16.372</v>
      </c>
      <c r="Q25" s="151"/>
      <c r="R25" s="152">
        <v>1.65</v>
      </c>
      <c r="S25" s="174"/>
    </row>
    <row r="26" spans="1:19" ht="13.5" x14ac:dyDescent="0.2">
      <c r="A26" s="159">
        <v>17</v>
      </c>
      <c r="B26" s="144" t="s">
        <v>45</v>
      </c>
      <c r="C26" s="145" t="s">
        <v>46</v>
      </c>
      <c r="D26" s="146" t="s">
        <v>47</v>
      </c>
      <c r="E26" s="153"/>
      <c r="F26" s="148">
        <v>10</v>
      </c>
      <c r="G26" s="150"/>
      <c r="H26" s="152">
        <v>8</v>
      </c>
      <c r="I26" s="151"/>
      <c r="J26" s="152">
        <v>2</v>
      </c>
      <c r="K26" s="151"/>
      <c r="L26" s="151"/>
      <c r="M26" s="151"/>
      <c r="N26" s="151"/>
      <c r="O26" s="151"/>
      <c r="P26" s="151"/>
      <c r="Q26" s="151"/>
      <c r="R26" s="151"/>
      <c r="S26" s="174"/>
    </row>
    <row r="27" spans="1:19" ht="38.25" x14ac:dyDescent="0.2">
      <c r="A27" s="159">
        <v>18</v>
      </c>
      <c r="B27" s="144" t="s">
        <v>48</v>
      </c>
      <c r="C27" s="145" t="s">
        <v>49</v>
      </c>
      <c r="D27" s="146" t="s">
        <v>51</v>
      </c>
      <c r="E27" s="147">
        <v>3.05</v>
      </c>
      <c r="F27" s="148">
        <v>6.84</v>
      </c>
      <c r="G27" s="149">
        <v>20.86</v>
      </c>
      <c r="H27" s="150"/>
      <c r="I27" s="151"/>
      <c r="J27" s="151"/>
      <c r="K27" s="151"/>
      <c r="L27" s="151"/>
      <c r="M27" s="151"/>
      <c r="N27" s="151"/>
      <c r="O27" s="151"/>
      <c r="P27" s="151"/>
      <c r="Q27" s="151"/>
      <c r="R27" s="152">
        <v>6.84</v>
      </c>
      <c r="S27" s="175">
        <v>20.86</v>
      </c>
    </row>
    <row r="28" spans="1:19" ht="25.5" x14ac:dyDescent="0.2">
      <c r="A28" s="159">
        <v>19</v>
      </c>
      <c r="B28" s="144" t="s">
        <v>52</v>
      </c>
      <c r="C28" s="145" t="s">
        <v>53</v>
      </c>
      <c r="D28" s="146" t="s">
        <v>55</v>
      </c>
      <c r="E28" s="147">
        <v>243627.48</v>
      </c>
      <c r="F28" s="148">
        <v>0.16603999999999999</v>
      </c>
      <c r="G28" s="149">
        <v>40451.910000000003</v>
      </c>
      <c r="H28" s="152">
        <v>3.04E-2</v>
      </c>
      <c r="I28" s="152">
        <v>7406.28</v>
      </c>
      <c r="J28" s="152">
        <v>2.758E-2</v>
      </c>
      <c r="K28" s="152">
        <v>6719.25</v>
      </c>
      <c r="L28" s="152">
        <v>1.711E-2</v>
      </c>
      <c r="M28" s="152">
        <v>4168.46</v>
      </c>
      <c r="N28" s="152">
        <v>1.9730000000000001E-2</v>
      </c>
      <c r="O28" s="152">
        <v>4806.7700000000004</v>
      </c>
      <c r="P28" s="152">
        <v>2.12E-2</v>
      </c>
      <c r="Q28" s="152">
        <v>5164.8999999999996</v>
      </c>
      <c r="R28" s="152">
        <v>5.0020000000000002E-2</v>
      </c>
      <c r="S28" s="175">
        <v>12186.24</v>
      </c>
    </row>
    <row r="29" spans="1:19" ht="12.75" customHeight="1" x14ac:dyDescent="0.2">
      <c r="A29" s="199" t="s">
        <v>56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90"/>
    </row>
    <row r="30" spans="1:19" ht="51" x14ac:dyDescent="0.2">
      <c r="A30" s="159">
        <v>20</v>
      </c>
      <c r="B30" s="144" t="s">
        <v>57</v>
      </c>
      <c r="C30" s="145" t="s">
        <v>58</v>
      </c>
      <c r="D30" s="146" t="s">
        <v>60</v>
      </c>
      <c r="E30" s="147">
        <v>3.28</v>
      </c>
      <c r="F30" s="148">
        <v>693.44200000000001</v>
      </c>
      <c r="G30" s="149">
        <v>2274.4899999999998</v>
      </c>
      <c r="H30" s="152">
        <v>102.88249999999999</v>
      </c>
      <c r="I30" s="152">
        <v>337.45</v>
      </c>
      <c r="J30" s="152">
        <v>100.41500000000001</v>
      </c>
      <c r="K30" s="152">
        <v>329.36</v>
      </c>
      <c r="L30" s="152">
        <v>45.92</v>
      </c>
      <c r="M30" s="152">
        <v>150.62</v>
      </c>
      <c r="N30" s="152">
        <v>60.988</v>
      </c>
      <c r="O30" s="152">
        <v>200.04</v>
      </c>
      <c r="P30" s="152">
        <v>167.6465</v>
      </c>
      <c r="Q30" s="152">
        <v>549.88</v>
      </c>
      <c r="R30" s="152">
        <v>215.59</v>
      </c>
      <c r="S30" s="175">
        <v>707.14</v>
      </c>
    </row>
    <row r="31" spans="1:19" ht="51" x14ac:dyDescent="0.2">
      <c r="A31" s="159">
        <v>21</v>
      </c>
      <c r="B31" s="144" t="s">
        <v>61</v>
      </c>
      <c r="C31" s="145" t="s">
        <v>62</v>
      </c>
      <c r="D31" s="146" t="s">
        <v>60</v>
      </c>
      <c r="E31" s="147">
        <v>8.39</v>
      </c>
      <c r="F31" s="148">
        <v>86.37</v>
      </c>
      <c r="G31" s="149">
        <v>724.64</v>
      </c>
      <c r="H31" s="150"/>
      <c r="I31" s="151"/>
      <c r="J31" s="151"/>
      <c r="K31" s="151"/>
      <c r="L31" s="151"/>
      <c r="M31" s="151"/>
      <c r="N31" s="151"/>
      <c r="O31" s="151"/>
      <c r="P31" s="151"/>
      <c r="Q31" s="151"/>
      <c r="R31" s="152">
        <v>86.37</v>
      </c>
      <c r="S31" s="175">
        <v>724.64</v>
      </c>
    </row>
    <row r="32" spans="1:19" ht="38.25" x14ac:dyDescent="0.2">
      <c r="A32" s="159">
        <v>22</v>
      </c>
      <c r="B32" s="144" t="s">
        <v>64</v>
      </c>
      <c r="C32" s="145" t="s">
        <v>65</v>
      </c>
      <c r="D32" s="146" t="s">
        <v>60</v>
      </c>
      <c r="E32" s="147">
        <v>10.88</v>
      </c>
      <c r="F32" s="148">
        <v>133.68</v>
      </c>
      <c r="G32" s="149">
        <v>1454.44</v>
      </c>
      <c r="H32" s="150"/>
      <c r="I32" s="151"/>
      <c r="J32" s="151"/>
      <c r="K32" s="151"/>
      <c r="L32" s="151"/>
      <c r="M32" s="151"/>
      <c r="N32" s="151"/>
      <c r="O32" s="151"/>
      <c r="P32" s="151"/>
      <c r="Q32" s="151"/>
      <c r="R32" s="152">
        <v>133.68</v>
      </c>
      <c r="S32" s="175">
        <v>1454.44</v>
      </c>
    </row>
    <row r="33" spans="1:19" ht="38.25" x14ac:dyDescent="0.2">
      <c r="A33" s="159">
        <v>23</v>
      </c>
      <c r="B33" s="144" t="s">
        <v>67</v>
      </c>
      <c r="C33" s="145" t="s">
        <v>68</v>
      </c>
      <c r="D33" s="146" t="s">
        <v>60</v>
      </c>
      <c r="E33" s="147">
        <v>3.86</v>
      </c>
      <c r="F33" s="148">
        <v>913.49199999999996</v>
      </c>
      <c r="G33" s="149">
        <v>3526.08</v>
      </c>
      <c r="H33" s="152">
        <v>102.88249999999999</v>
      </c>
      <c r="I33" s="152">
        <v>397.13</v>
      </c>
      <c r="J33" s="152">
        <v>100.41500000000001</v>
      </c>
      <c r="K33" s="152">
        <v>387.6</v>
      </c>
      <c r="L33" s="152">
        <v>45.92</v>
      </c>
      <c r="M33" s="152">
        <v>177.25</v>
      </c>
      <c r="N33" s="152">
        <v>60.988</v>
      </c>
      <c r="O33" s="152">
        <v>235.41</v>
      </c>
      <c r="P33" s="152">
        <v>168.28649999999999</v>
      </c>
      <c r="Q33" s="152">
        <v>649.59</v>
      </c>
      <c r="R33" s="152">
        <v>435</v>
      </c>
      <c r="S33" s="175">
        <v>1679.1</v>
      </c>
    </row>
    <row r="34" spans="1:19" ht="14.25" x14ac:dyDescent="0.2">
      <c r="A34" s="188" t="s">
        <v>71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90"/>
    </row>
    <row r="35" spans="1:19" ht="25.5" x14ac:dyDescent="0.2">
      <c r="A35" s="159">
        <v>24</v>
      </c>
      <c r="B35" s="144" t="s">
        <v>72</v>
      </c>
      <c r="C35" s="145" t="s">
        <v>73</v>
      </c>
      <c r="D35" s="146" t="s">
        <v>75</v>
      </c>
      <c r="E35" s="147">
        <v>426.66</v>
      </c>
      <c r="F35" s="148">
        <v>1</v>
      </c>
      <c r="G35" s="149">
        <v>426.66</v>
      </c>
      <c r="H35" s="150"/>
      <c r="I35" s="151"/>
      <c r="J35" s="151"/>
      <c r="K35" s="151"/>
      <c r="L35" s="151"/>
      <c r="M35" s="151"/>
      <c r="N35" s="151"/>
      <c r="O35" s="151"/>
      <c r="P35" s="151"/>
      <c r="Q35" s="151"/>
      <c r="R35" s="152">
        <v>1</v>
      </c>
      <c r="S35" s="175">
        <v>426.66</v>
      </c>
    </row>
    <row r="36" spans="1:19" ht="25.5" x14ac:dyDescent="0.2">
      <c r="A36" s="159">
        <v>25</v>
      </c>
      <c r="B36" s="144" t="s">
        <v>76</v>
      </c>
      <c r="C36" s="145" t="s">
        <v>77</v>
      </c>
      <c r="D36" s="146" t="s">
        <v>60</v>
      </c>
      <c r="E36" s="147">
        <v>8.39</v>
      </c>
      <c r="F36" s="148">
        <v>8.6199999999999992</v>
      </c>
      <c r="G36" s="149">
        <v>72.319999999999993</v>
      </c>
      <c r="H36" s="150"/>
      <c r="I36" s="151"/>
      <c r="J36" s="151"/>
      <c r="K36" s="151"/>
      <c r="L36" s="151"/>
      <c r="M36" s="151"/>
      <c r="N36" s="151"/>
      <c r="O36" s="151"/>
      <c r="P36" s="151"/>
      <c r="Q36" s="151"/>
      <c r="R36" s="152">
        <v>8.6199999999999992</v>
      </c>
      <c r="S36" s="175">
        <v>72.319999999999993</v>
      </c>
    </row>
    <row r="37" spans="1:19" ht="25.5" x14ac:dyDescent="0.2">
      <c r="A37" s="159">
        <v>26</v>
      </c>
      <c r="B37" s="144" t="s">
        <v>78</v>
      </c>
      <c r="C37" s="145" t="s">
        <v>79</v>
      </c>
      <c r="D37" s="146" t="s">
        <v>60</v>
      </c>
      <c r="E37" s="147">
        <v>10.88</v>
      </c>
      <c r="F37" s="148">
        <v>5.04</v>
      </c>
      <c r="G37" s="149">
        <v>54.84</v>
      </c>
      <c r="H37" s="150"/>
      <c r="I37" s="151"/>
      <c r="J37" s="151"/>
      <c r="K37" s="151"/>
      <c r="L37" s="151"/>
      <c r="M37" s="151"/>
      <c r="N37" s="151"/>
      <c r="O37" s="151"/>
      <c r="P37" s="151"/>
      <c r="Q37" s="151"/>
      <c r="R37" s="152">
        <v>5.04</v>
      </c>
      <c r="S37" s="175">
        <v>54.84</v>
      </c>
    </row>
    <row r="38" spans="1:19" ht="38.25" x14ac:dyDescent="0.2">
      <c r="A38" s="159">
        <v>27</v>
      </c>
      <c r="B38" s="144" t="s">
        <v>80</v>
      </c>
      <c r="C38" s="145" t="s">
        <v>68</v>
      </c>
      <c r="D38" s="146" t="s">
        <v>60</v>
      </c>
      <c r="E38" s="147">
        <v>3.86</v>
      </c>
      <c r="F38" s="148">
        <v>13.66</v>
      </c>
      <c r="G38" s="149">
        <v>52.73</v>
      </c>
      <c r="H38" s="150"/>
      <c r="I38" s="151"/>
      <c r="J38" s="151"/>
      <c r="K38" s="151"/>
      <c r="L38" s="151"/>
      <c r="M38" s="151"/>
      <c r="N38" s="151"/>
      <c r="O38" s="151"/>
      <c r="P38" s="151"/>
      <c r="Q38" s="151"/>
      <c r="R38" s="152">
        <v>13.66</v>
      </c>
      <c r="S38" s="175">
        <v>52.73</v>
      </c>
    </row>
    <row r="39" spans="1:19" ht="14.25" x14ac:dyDescent="0.2">
      <c r="A39" s="188" t="s">
        <v>82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90"/>
    </row>
    <row r="40" spans="1:19" ht="25.5" x14ac:dyDescent="0.2">
      <c r="A40" s="159">
        <v>28</v>
      </c>
      <c r="B40" s="144" t="s">
        <v>83</v>
      </c>
      <c r="C40" s="145" t="s">
        <v>73</v>
      </c>
      <c r="D40" s="146" t="s">
        <v>75</v>
      </c>
      <c r="E40" s="147">
        <v>426.66</v>
      </c>
      <c r="F40" s="148">
        <v>1</v>
      </c>
      <c r="G40" s="149">
        <v>426.66</v>
      </c>
      <c r="H40" s="150"/>
      <c r="I40" s="151"/>
      <c r="J40" s="151"/>
      <c r="K40" s="151"/>
      <c r="L40" s="151"/>
      <c r="M40" s="151"/>
      <c r="N40" s="151"/>
      <c r="O40" s="151"/>
      <c r="P40" s="151"/>
      <c r="Q40" s="151"/>
      <c r="R40" s="152">
        <v>1</v>
      </c>
      <c r="S40" s="175">
        <v>426.66</v>
      </c>
    </row>
    <row r="41" spans="1:19" ht="25.5" x14ac:dyDescent="0.2">
      <c r="A41" s="159">
        <v>29</v>
      </c>
      <c r="B41" s="144" t="s">
        <v>84</v>
      </c>
      <c r="C41" s="145" t="s">
        <v>77</v>
      </c>
      <c r="D41" s="146" t="s">
        <v>60</v>
      </c>
      <c r="E41" s="147">
        <v>8.39</v>
      </c>
      <c r="F41" s="148">
        <v>8.6199999999999992</v>
      </c>
      <c r="G41" s="149">
        <v>72.319999999999993</v>
      </c>
      <c r="H41" s="150"/>
      <c r="I41" s="151"/>
      <c r="J41" s="151"/>
      <c r="K41" s="151"/>
      <c r="L41" s="151"/>
      <c r="M41" s="151"/>
      <c r="N41" s="151"/>
      <c r="O41" s="151"/>
      <c r="P41" s="151"/>
      <c r="Q41" s="151"/>
      <c r="R41" s="152">
        <v>8.6199999999999992</v>
      </c>
      <c r="S41" s="175">
        <v>72.319999999999993</v>
      </c>
    </row>
    <row r="42" spans="1:19" ht="25.5" x14ac:dyDescent="0.2">
      <c r="A42" s="159">
        <v>30</v>
      </c>
      <c r="B42" s="144" t="s">
        <v>85</v>
      </c>
      <c r="C42" s="145" t="s">
        <v>79</v>
      </c>
      <c r="D42" s="146" t="s">
        <v>60</v>
      </c>
      <c r="E42" s="147">
        <v>10.88</v>
      </c>
      <c r="F42" s="148">
        <v>5.04</v>
      </c>
      <c r="G42" s="149">
        <v>54.84</v>
      </c>
      <c r="H42" s="150"/>
      <c r="I42" s="151"/>
      <c r="J42" s="151"/>
      <c r="K42" s="151"/>
      <c r="L42" s="151"/>
      <c r="M42" s="151"/>
      <c r="N42" s="151"/>
      <c r="O42" s="151"/>
      <c r="P42" s="151"/>
      <c r="Q42" s="151"/>
      <c r="R42" s="152">
        <v>5.04</v>
      </c>
      <c r="S42" s="175">
        <v>54.84</v>
      </c>
    </row>
    <row r="43" spans="1:19" ht="38.25" x14ac:dyDescent="0.2">
      <c r="A43" s="159">
        <v>31</v>
      </c>
      <c r="B43" s="144" t="s">
        <v>86</v>
      </c>
      <c r="C43" s="145" t="s">
        <v>68</v>
      </c>
      <c r="D43" s="146" t="s">
        <v>60</v>
      </c>
      <c r="E43" s="147">
        <v>3.86</v>
      </c>
      <c r="F43" s="148">
        <v>13.66</v>
      </c>
      <c r="G43" s="149">
        <v>52.73</v>
      </c>
      <c r="H43" s="150"/>
      <c r="I43" s="151"/>
      <c r="J43" s="151"/>
      <c r="K43" s="151"/>
      <c r="L43" s="151"/>
      <c r="M43" s="151"/>
      <c r="N43" s="151"/>
      <c r="O43" s="151"/>
      <c r="P43" s="151"/>
      <c r="Q43" s="151"/>
      <c r="R43" s="152">
        <v>13.66</v>
      </c>
      <c r="S43" s="175">
        <v>52.73</v>
      </c>
    </row>
    <row r="44" spans="1:19" ht="14.25" x14ac:dyDescent="0.2">
      <c r="A44" s="188" t="s">
        <v>88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90"/>
    </row>
    <row r="45" spans="1:19" ht="25.5" x14ac:dyDescent="0.2">
      <c r="A45" s="159">
        <v>32</v>
      </c>
      <c r="B45" s="144" t="s">
        <v>89</v>
      </c>
      <c r="C45" s="145" t="s">
        <v>73</v>
      </c>
      <c r="D45" s="146" t="s">
        <v>75</v>
      </c>
      <c r="E45" s="147">
        <v>426.66</v>
      </c>
      <c r="F45" s="148">
        <v>1</v>
      </c>
      <c r="G45" s="149">
        <v>426.66</v>
      </c>
      <c r="H45" s="150"/>
      <c r="I45" s="151"/>
      <c r="J45" s="151"/>
      <c r="K45" s="151"/>
      <c r="L45" s="151"/>
      <c r="M45" s="151"/>
      <c r="N45" s="151"/>
      <c r="O45" s="151"/>
      <c r="P45" s="151"/>
      <c r="Q45" s="151"/>
      <c r="R45" s="152">
        <v>1</v>
      </c>
      <c r="S45" s="175">
        <v>426.66</v>
      </c>
    </row>
    <row r="46" spans="1:19" ht="25.5" x14ac:dyDescent="0.2">
      <c r="A46" s="159">
        <v>33</v>
      </c>
      <c r="B46" s="144" t="s">
        <v>90</v>
      </c>
      <c r="C46" s="145" t="s">
        <v>77</v>
      </c>
      <c r="D46" s="146" t="s">
        <v>60</v>
      </c>
      <c r="E46" s="147">
        <v>8.39</v>
      </c>
      <c r="F46" s="148">
        <v>11.71</v>
      </c>
      <c r="G46" s="149">
        <v>98.25</v>
      </c>
      <c r="H46" s="150"/>
      <c r="I46" s="151"/>
      <c r="J46" s="151"/>
      <c r="K46" s="151"/>
      <c r="L46" s="151"/>
      <c r="M46" s="151"/>
      <c r="N46" s="151"/>
      <c r="O46" s="151"/>
      <c r="P46" s="151"/>
      <c r="Q46" s="151"/>
      <c r="R46" s="152">
        <v>11.71</v>
      </c>
      <c r="S46" s="175">
        <v>98.25</v>
      </c>
    </row>
    <row r="47" spans="1:19" ht="25.5" x14ac:dyDescent="0.2">
      <c r="A47" s="159">
        <v>34</v>
      </c>
      <c r="B47" s="144" t="s">
        <v>91</v>
      </c>
      <c r="C47" s="145" t="s">
        <v>79</v>
      </c>
      <c r="D47" s="146" t="s">
        <v>60</v>
      </c>
      <c r="E47" s="147">
        <v>10.88</v>
      </c>
      <c r="F47" s="148">
        <v>5.04</v>
      </c>
      <c r="G47" s="149">
        <v>54.84</v>
      </c>
      <c r="H47" s="150"/>
      <c r="I47" s="151"/>
      <c r="J47" s="151"/>
      <c r="K47" s="151"/>
      <c r="L47" s="151"/>
      <c r="M47" s="151"/>
      <c r="N47" s="151"/>
      <c r="O47" s="151"/>
      <c r="P47" s="151"/>
      <c r="Q47" s="151"/>
      <c r="R47" s="152">
        <v>5.04</v>
      </c>
      <c r="S47" s="175">
        <v>54.84</v>
      </c>
    </row>
    <row r="48" spans="1:19" ht="38.25" x14ac:dyDescent="0.2">
      <c r="A48" s="159">
        <v>35</v>
      </c>
      <c r="B48" s="144" t="s">
        <v>92</v>
      </c>
      <c r="C48" s="145" t="s">
        <v>68</v>
      </c>
      <c r="D48" s="146" t="s">
        <v>60</v>
      </c>
      <c r="E48" s="147">
        <v>3.86</v>
      </c>
      <c r="F48" s="148">
        <v>16.75</v>
      </c>
      <c r="G48" s="149">
        <v>64.66</v>
      </c>
      <c r="H48" s="150"/>
      <c r="I48" s="151"/>
      <c r="J48" s="151"/>
      <c r="K48" s="151"/>
      <c r="L48" s="151"/>
      <c r="M48" s="151"/>
      <c r="N48" s="151"/>
      <c r="O48" s="151"/>
      <c r="P48" s="151"/>
      <c r="Q48" s="151"/>
      <c r="R48" s="152">
        <v>16.75</v>
      </c>
      <c r="S48" s="175">
        <v>64.66</v>
      </c>
    </row>
    <row r="49" spans="1:19" ht="14.25" x14ac:dyDescent="0.2">
      <c r="A49" s="188" t="s">
        <v>94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90"/>
    </row>
    <row r="50" spans="1:19" ht="51" x14ac:dyDescent="0.2">
      <c r="A50" s="159">
        <v>36</v>
      </c>
      <c r="B50" s="144" t="s">
        <v>95</v>
      </c>
      <c r="C50" s="145" t="s">
        <v>18</v>
      </c>
      <c r="D50" s="146" t="s">
        <v>12</v>
      </c>
      <c r="E50" s="147">
        <v>379.68</v>
      </c>
      <c r="F50" s="148">
        <v>0.13900000000000001</v>
      </c>
      <c r="G50" s="149">
        <v>52.78</v>
      </c>
      <c r="H50" s="150"/>
      <c r="I50" s="151"/>
      <c r="J50" s="151"/>
      <c r="K50" s="151"/>
      <c r="L50" s="151"/>
      <c r="M50" s="151"/>
      <c r="N50" s="151"/>
      <c r="O50" s="151"/>
      <c r="P50" s="151"/>
      <c r="Q50" s="151"/>
      <c r="R50" s="152">
        <v>0.13900000000000001</v>
      </c>
      <c r="S50" s="175">
        <v>52.78</v>
      </c>
    </row>
    <row r="51" spans="1:19" ht="25.5" x14ac:dyDescent="0.2">
      <c r="A51" s="159">
        <v>37</v>
      </c>
      <c r="B51" s="144" t="s">
        <v>96</v>
      </c>
      <c r="C51" s="145" t="s">
        <v>21</v>
      </c>
      <c r="D51" s="146" t="s">
        <v>12</v>
      </c>
      <c r="E51" s="147">
        <v>348.46</v>
      </c>
      <c r="F51" s="148">
        <v>5.45E-2</v>
      </c>
      <c r="G51" s="149">
        <v>18.989999999999998</v>
      </c>
      <c r="H51" s="150"/>
      <c r="I51" s="151"/>
      <c r="J51" s="151"/>
      <c r="K51" s="151"/>
      <c r="L51" s="151"/>
      <c r="M51" s="151"/>
      <c r="N51" s="151"/>
      <c r="O51" s="151"/>
      <c r="P51" s="151"/>
      <c r="Q51" s="151"/>
      <c r="R51" s="152">
        <v>5.45E-2</v>
      </c>
      <c r="S51" s="175">
        <v>18.989999999999998</v>
      </c>
    </row>
    <row r="52" spans="1:19" ht="25.5" x14ac:dyDescent="0.2">
      <c r="A52" s="159">
        <v>38</v>
      </c>
      <c r="B52" s="144" t="s">
        <v>97</v>
      </c>
      <c r="C52" s="145" t="s">
        <v>24</v>
      </c>
      <c r="D52" s="146" t="s">
        <v>12</v>
      </c>
      <c r="E52" s="147">
        <v>5459.07</v>
      </c>
      <c r="F52" s="148">
        <v>5.4100000000000002E-2</v>
      </c>
      <c r="G52" s="149">
        <v>295.33</v>
      </c>
      <c r="H52" s="150"/>
      <c r="I52" s="151"/>
      <c r="J52" s="151"/>
      <c r="K52" s="151"/>
      <c r="L52" s="151"/>
      <c r="M52" s="151"/>
      <c r="N52" s="151"/>
      <c r="O52" s="151"/>
      <c r="P52" s="151"/>
      <c r="Q52" s="151"/>
      <c r="R52" s="152">
        <v>5.4100000000000002E-2</v>
      </c>
      <c r="S52" s="175">
        <v>295.33</v>
      </c>
    </row>
    <row r="53" spans="1:19" ht="13.5" x14ac:dyDescent="0.2">
      <c r="A53" s="159">
        <v>39</v>
      </c>
      <c r="B53" s="144" t="s">
        <v>98</v>
      </c>
      <c r="C53" s="145" t="s">
        <v>27</v>
      </c>
      <c r="D53" s="146" t="s">
        <v>29</v>
      </c>
      <c r="E53" s="147">
        <v>646.32000000000005</v>
      </c>
      <c r="F53" s="148">
        <v>6.8166000000000002</v>
      </c>
      <c r="G53" s="149">
        <v>4458.57</v>
      </c>
      <c r="H53" s="150"/>
      <c r="I53" s="151"/>
      <c r="J53" s="151"/>
      <c r="K53" s="151"/>
      <c r="L53" s="151"/>
      <c r="M53" s="151"/>
      <c r="N53" s="151"/>
      <c r="O53" s="151"/>
      <c r="P53" s="151"/>
      <c r="Q53" s="151"/>
      <c r="R53" s="152">
        <v>6.8166000000000002</v>
      </c>
      <c r="S53" s="175">
        <v>4458.57</v>
      </c>
    </row>
    <row r="54" spans="1:19" ht="25.5" x14ac:dyDescent="0.2">
      <c r="A54" s="159">
        <v>40</v>
      </c>
      <c r="B54" s="144" t="s">
        <v>100</v>
      </c>
      <c r="C54" s="145" t="s">
        <v>101</v>
      </c>
      <c r="D54" s="146" t="s">
        <v>103</v>
      </c>
      <c r="E54" s="147">
        <v>10773.12</v>
      </c>
      <c r="F54" s="148">
        <v>0.06</v>
      </c>
      <c r="G54" s="149">
        <v>646.39</v>
      </c>
      <c r="H54" s="150"/>
      <c r="I54" s="151"/>
      <c r="J54" s="151"/>
      <c r="K54" s="151"/>
      <c r="L54" s="151"/>
      <c r="M54" s="151"/>
      <c r="N54" s="151"/>
      <c r="O54" s="151"/>
      <c r="P54" s="151"/>
      <c r="Q54" s="151"/>
      <c r="R54" s="152">
        <v>0.06</v>
      </c>
      <c r="S54" s="175">
        <v>646.39</v>
      </c>
    </row>
    <row r="55" spans="1:19" ht="25.5" x14ac:dyDescent="0.2">
      <c r="A55" s="159">
        <v>41</v>
      </c>
      <c r="B55" s="144" t="s">
        <v>300</v>
      </c>
      <c r="C55" s="145" t="s">
        <v>301</v>
      </c>
      <c r="D55" s="146" t="s">
        <v>294</v>
      </c>
      <c r="E55" s="147">
        <v>9727.3700000000008</v>
      </c>
      <c r="F55" s="148">
        <v>-2.9000000000000001E-2</v>
      </c>
      <c r="G55" s="149">
        <v>-282.08999999999997</v>
      </c>
      <c r="H55" s="150"/>
      <c r="I55" s="151"/>
      <c r="J55" s="151"/>
      <c r="K55" s="151"/>
      <c r="L55" s="151"/>
      <c r="M55" s="151"/>
      <c r="N55" s="151"/>
      <c r="O55" s="151"/>
      <c r="P55" s="151"/>
      <c r="Q55" s="151"/>
      <c r="R55" s="152">
        <v>-2.9000000000000001E-2</v>
      </c>
      <c r="S55" s="175">
        <v>-282.08999999999997</v>
      </c>
    </row>
    <row r="56" spans="1:19" ht="13.5" x14ac:dyDescent="0.2">
      <c r="A56" s="159">
        <v>42</v>
      </c>
      <c r="B56" s="144" t="s">
        <v>104</v>
      </c>
      <c r="C56" s="145" t="s">
        <v>105</v>
      </c>
      <c r="D56" s="146" t="s">
        <v>40</v>
      </c>
      <c r="E56" s="153"/>
      <c r="F56" s="148">
        <v>0.36</v>
      </c>
      <c r="G56" s="150"/>
      <c r="H56" s="150"/>
      <c r="I56" s="151"/>
      <c r="J56" s="151"/>
      <c r="K56" s="151"/>
      <c r="L56" s="151"/>
      <c r="M56" s="151"/>
      <c r="N56" s="151"/>
      <c r="O56" s="151"/>
      <c r="P56" s="151"/>
      <c r="Q56" s="151"/>
      <c r="R56" s="152">
        <v>0.36</v>
      </c>
      <c r="S56" s="174"/>
    </row>
    <row r="57" spans="1:19" ht="13.5" x14ac:dyDescent="0.2">
      <c r="A57" s="159">
        <v>43</v>
      </c>
      <c r="B57" s="144" t="s">
        <v>107</v>
      </c>
      <c r="C57" s="145" t="s">
        <v>38</v>
      </c>
      <c r="D57" s="146" t="s">
        <v>40</v>
      </c>
      <c r="E57" s="153"/>
      <c r="F57" s="148">
        <v>2.9000000000000001E-2</v>
      </c>
      <c r="G57" s="150"/>
      <c r="H57" s="150"/>
      <c r="I57" s="151"/>
      <c r="J57" s="151"/>
      <c r="K57" s="151"/>
      <c r="L57" s="151"/>
      <c r="M57" s="151"/>
      <c r="N57" s="151"/>
      <c r="O57" s="151"/>
      <c r="P57" s="151"/>
      <c r="Q57" s="151"/>
      <c r="R57" s="152">
        <v>2.9000000000000001E-2</v>
      </c>
      <c r="S57" s="174"/>
    </row>
    <row r="58" spans="1:19" ht="12.75" customHeight="1" x14ac:dyDescent="0.2">
      <c r="A58" s="199" t="s">
        <v>56</v>
      </c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90"/>
    </row>
    <row r="59" spans="1:19" ht="51" x14ac:dyDescent="0.2">
      <c r="A59" s="159">
        <v>44</v>
      </c>
      <c r="B59" s="144" t="s">
        <v>108</v>
      </c>
      <c r="C59" s="145" t="s">
        <v>58</v>
      </c>
      <c r="D59" s="146" t="s">
        <v>60</v>
      </c>
      <c r="E59" s="147">
        <v>3.28</v>
      </c>
      <c r="F59" s="148">
        <v>24.37</v>
      </c>
      <c r="G59" s="149">
        <v>79.930000000000007</v>
      </c>
      <c r="H59" s="150"/>
      <c r="I59" s="151"/>
      <c r="J59" s="151"/>
      <c r="K59" s="151"/>
      <c r="L59" s="151"/>
      <c r="M59" s="151"/>
      <c r="N59" s="151"/>
      <c r="O59" s="151"/>
      <c r="P59" s="151"/>
      <c r="Q59" s="151"/>
      <c r="R59" s="152">
        <v>24.37</v>
      </c>
      <c r="S59" s="175">
        <v>79.930000000000007</v>
      </c>
    </row>
    <row r="60" spans="1:19" ht="63.75" x14ac:dyDescent="0.2">
      <c r="A60" s="159">
        <v>45</v>
      </c>
      <c r="B60" s="144" t="s">
        <v>109</v>
      </c>
      <c r="C60" s="145" t="s">
        <v>110</v>
      </c>
      <c r="D60" s="146" t="s">
        <v>60</v>
      </c>
      <c r="E60" s="147">
        <v>8.39</v>
      </c>
      <c r="F60" s="148">
        <v>1.05</v>
      </c>
      <c r="G60" s="149">
        <v>8.81</v>
      </c>
      <c r="H60" s="150"/>
      <c r="I60" s="151"/>
      <c r="J60" s="151"/>
      <c r="K60" s="151"/>
      <c r="L60" s="151"/>
      <c r="M60" s="151"/>
      <c r="N60" s="151"/>
      <c r="O60" s="151"/>
      <c r="P60" s="151"/>
      <c r="Q60" s="151"/>
      <c r="R60" s="152">
        <v>1.05</v>
      </c>
      <c r="S60" s="175">
        <v>8.81</v>
      </c>
    </row>
    <row r="61" spans="1:19" ht="38.25" x14ac:dyDescent="0.2">
      <c r="A61" s="159">
        <v>46</v>
      </c>
      <c r="B61" s="144" t="s">
        <v>111</v>
      </c>
      <c r="C61" s="145" t="s">
        <v>68</v>
      </c>
      <c r="D61" s="146" t="s">
        <v>60</v>
      </c>
      <c r="E61" s="147">
        <v>3.86</v>
      </c>
      <c r="F61" s="148">
        <v>25.42</v>
      </c>
      <c r="G61" s="149">
        <v>98.12</v>
      </c>
      <c r="H61" s="150"/>
      <c r="I61" s="151"/>
      <c r="J61" s="151"/>
      <c r="K61" s="151"/>
      <c r="L61" s="151"/>
      <c r="M61" s="151"/>
      <c r="N61" s="151"/>
      <c r="O61" s="151"/>
      <c r="P61" s="151"/>
      <c r="Q61" s="151"/>
      <c r="R61" s="152">
        <v>25.42</v>
      </c>
      <c r="S61" s="175">
        <v>98.12</v>
      </c>
    </row>
    <row r="62" spans="1:19" ht="14.25" x14ac:dyDescent="0.2">
      <c r="A62" s="188" t="s">
        <v>113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90"/>
    </row>
    <row r="63" spans="1:19" ht="51" x14ac:dyDescent="0.2">
      <c r="A63" s="159">
        <v>47</v>
      </c>
      <c r="B63" s="144" t="s">
        <v>114</v>
      </c>
      <c r="C63" s="145" t="s">
        <v>18</v>
      </c>
      <c r="D63" s="146" t="s">
        <v>12</v>
      </c>
      <c r="E63" s="147">
        <v>379.68</v>
      </c>
      <c r="F63" s="148">
        <v>7.2900000000000006E-2</v>
      </c>
      <c r="G63" s="149">
        <v>27.68</v>
      </c>
      <c r="H63" s="150"/>
      <c r="I63" s="151"/>
      <c r="J63" s="151"/>
      <c r="K63" s="151"/>
      <c r="L63" s="151"/>
      <c r="M63" s="151"/>
      <c r="N63" s="151"/>
      <c r="O63" s="151"/>
      <c r="P63" s="151"/>
      <c r="Q63" s="151"/>
      <c r="R63" s="152">
        <v>7.2900000000000006E-2</v>
      </c>
      <c r="S63" s="175">
        <v>27.68</v>
      </c>
    </row>
    <row r="64" spans="1:19" ht="25.5" x14ac:dyDescent="0.2">
      <c r="A64" s="159">
        <v>48</v>
      </c>
      <c r="B64" s="144" t="s">
        <v>115</v>
      </c>
      <c r="C64" s="145" t="s">
        <v>21</v>
      </c>
      <c r="D64" s="146" t="s">
        <v>12</v>
      </c>
      <c r="E64" s="147">
        <v>348.46</v>
      </c>
      <c r="F64" s="148">
        <v>3.2099999999999997E-2</v>
      </c>
      <c r="G64" s="149">
        <v>11.18</v>
      </c>
      <c r="H64" s="150"/>
      <c r="I64" s="151"/>
      <c r="J64" s="151"/>
      <c r="K64" s="151"/>
      <c r="L64" s="151"/>
      <c r="M64" s="151"/>
      <c r="N64" s="151"/>
      <c r="O64" s="151"/>
      <c r="P64" s="151"/>
      <c r="Q64" s="151"/>
      <c r="R64" s="152">
        <v>3.2099999999999997E-2</v>
      </c>
      <c r="S64" s="175">
        <v>11.18</v>
      </c>
    </row>
    <row r="65" spans="1:19" ht="25.5" x14ac:dyDescent="0.2">
      <c r="A65" s="159">
        <v>49</v>
      </c>
      <c r="B65" s="144" t="s">
        <v>116</v>
      </c>
      <c r="C65" s="145" t="s">
        <v>24</v>
      </c>
      <c r="D65" s="146" t="s">
        <v>12</v>
      </c>
      <c r="E65" s="147">
        <v>5459.07</v>
      </c>
      <c r="F65" s="148">
        <v>3.2000000000000001E-2</v>
      </c>
      <c r="G65" s="149">
        <v>174.69</v>
      </c>
      <c r="H65" s="150"/>
      <c r="I65" s="151"/>
      <c r="J65" s="151"/>
      <c r="K65" s="151"/>
      <c r="L65" s="151"/>
      <c r="M65" s="151"/>
      <c r="N65" s="151"/>
      <c r="O65" s="151"/>
      <c r="P65" s="151"/>
      <c r="Q65" s="151"/>
      <c r="R65" s="152">
        <v>3.2000000000000001E-2</v>
      </c>
      <c r="S65" s="175">
        <v>174.69</v>
      </c>
    </row>
    <row r="66" spans="1:19" ht="13.5" x14ac:dyDescent="0.2">
      <c r="A66" s="159">
        <v>50</v>
      </c>
      <c r="B66" s="144" t="s">
        <v>117</v>
      </c>
      <c r="C66" s="145" t="s">
        <v>27</v>
      </c>
      <c r="D66" s="146" t="s">
        <v>29</v>
      </c>
      <c r="E66" s="147">
        <v>646.32000000000005</v>
      </c>
      <c r="F66" s="148">
        <v>4.04</v>
      </c>
      <c r="G66" s="149">
        <v>2642.47</v>
      </c>
      <c r="H66" s="150"/>
      <c r="I66" s="151"/>
      <c r="J66" s="151"/>
      <c r="K66" s="151"/>
      <c r="L66" s="151"/>
      <c r="M66" s="151"/>
      <c r="N66" s="151"/>
      <c r="O66" s="151"/>
      <c r="P66" s="151"/>
      <c r="Q66" s="151"/>
      <c r="R66" s="152">
        <v>4.04</v>
      </c>
      <c r="S66" s="175">
        <v>2642.47</v>
      </c>
    </row>
    <row r="67" spans="1:19" ht="25.5" x14ac:dyDescent="0.2">
      <c r="A67" s="159">
        <v>51</v>
      </c>
      <c r="B67" s="144" t="s">
        <v>118</v>
      </c>
      <c r="C67" s="145" t="s">
        <v>101</v>
      </c>
      <c r="D67" s="146" t="s">
        <v>103</v>
      </c>
      <c r="E67" s="147">
        <v>10773.12</v>
      </c>
      <c r="F67" s="148">
        <v>0.06</v>
      </c>
      <c r="G67" s="149">
        <v>646.39</v>
      </c>
      <c r="H67" s="150"/>
      <c r="I67" s="151"/>
      <c r="J67" s="151"/>
      <c r="K67" s="151"/>
      <c r="L67" s="151"/>
      <c r="M67" s="151"/>
      <c r="N67" s="151"/>
      <c r="O67" s="151"/>
      <c r="P67" s="151"/>
      <c r="Q67" s="151"/>
      <c r="R67" s="152">
        <v>0.06</v>
      </c>
      <c r="S67" s="175">
        <v>646.39</v>
      </c>
    </row>
    <row r="68" spans="1:19" ht="25.5" x14ac:dyDescent="0.2">
      <c r="A68" s="159">
        <v>52</v>
      </c>
      <c r="B68" s="144" t="s">
        <v>302</v>
      </c>
      <c r="C68" s="145" t="s">
        <v>301</v>
      </c>
      <c r="D68" s="146" t="s">
        <v>294</v>
      </c>
      <c r="E68" s="147">
        <v>9727.3700000000008</v>
      </c>
      <c r="F68" s="148">
        <v>-2.9000000000000001E-2</v>
      </c>
      <c r="G68" s="149">
        <v>-282.08999999999997</v>
      </c>
      <c r="H68" s="150"/>
      <c r="I68" s="151"/>
      <c r="J68" s="151"/>
      <c r="K68" s="151"/>
      <c r="L68" s="151"/>
      <c r="M68" s="151"/>
      <c r="N68" s="151"/>
      <c r="O68" s="151"/>
      <c r="P68" s="151"/>
      <c r="Q68" s="151"/>
      <c r="R68" s="152">
        <v>-2.9000000000000001E-2</v>
      </c>
      <c r="S68" s="175">
        <v>-282.08999999999997</v>
      </c>
    </row>
    <row r="69" spans="1:19" ht="13.5" x14ac:dyDescent="0.2">
      <c r="A69" s="159">
        <v>53</v>
      </c>
      <c r="B69" s="144" t="s">
        <v>119</v>
      </c>
      <c r="C69" s="145" t="s">
        <v>105</v>
      </c>
      <c r="D69" s="146" t="s">
        <v>40</v>
      </c>
      <c r="E69" s="153"/>
      <c r="F69" s="148">
        <v>0.36</v>
      </c>
      <c r="G69" s="150"/>
      <c r="H69" s="150"/>
      <c r="I69" s="151"/>
      <c r="J69" s="151"/>
      <c r="K69" s="151"/>
      <c r="L69" s="151"/>
      <c r="M69" s="151"/>
      <c r="N69" s="151"/>
      <c r="O69" s="151"/>
      <c r="P69" s="151"/>
      <c r="Q69" s="151"/>
      <c r="R69" s="152">
        <v>0.36</v>
      </c>
      <c r="S69" s="174"/>
    </row>
    <row r="70" spans="1:19" ht="13.5" x14ac:dyDescent="0.2">
      <c r="A70" s="159">
        <v>54</v>
      </c>
      <c r="B70" s="144" t="s">
        <v>120</v>
      </c>
      <c r="C70" s="145" t="s">
        <v>38</v>
      </c>
      <c r="D70" s="146" t="s">
        <v>40</v>
      </c>
      <c r="E70" s="153"/>
      <c r="F70" s="148">
        <v>2.9000000000000001E-2</v>
      </c>
      <c r="G70" s="150"/>
      <c r="H70" s="150"/>
      <c r="I70" s="151"/>
      <c r="J70" s="151"/>
      <c r="K70" s="151"/>
      <c r="L70" s="151"/>
      <c r="M70" s="151"/>
      <c r="N70" s="151"/>
      <c r="O70" s="151"/>
      <c r="P70" s="151"/>
      <c r="Q70" s="151"/>
      <c r="R70" s="152">
        <v>2.9000000000000001E-2</v>
      </c>
      <c r="S70" s="174"/>
    </row>
    <row r="71" spans="1:19" ht="12.75" customHeight="1" x14ac:dyDescent="0.2">
      <c r="A71" s="199" t="s">
        <v>56</v>
      </c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90"/>
    </row>
    <row r="72" spans="1:19" ht="51" x14ac:dyDescent="0.2">
      <c r="A72" s="159">
        <v>55</v>
      </c>
      <c r="B72" s="144" t="s">
        <v>121</v>
      </c>
      <c r="C72" s="145" t="s">
        <v>58</v>
      </c>
      <c r="D72" s="146" t="s">
        <v>60</v>
      </c>
      <c r="E72" s="147">
        <v>3.28</v>
      </c>
      <c r="F72" s="148">
        <v>12.71</v>
      </c>
      <c r="G72" s="149">
        <v>41.69</v>
      </c>
      <c r="H72" s="150"/>
      <c r="I72" s="151"/>
      <c r="J72" s="151"/>
      <c r="K72" s="151"/>
      <c r="L72" s="151"/>
      <c r="M72" s="151"/>
      <c r="N72" s="151"/>
      <c r="O72" s="151"/>
      <c r="P72" s="151"/>
      <c r="Q72" s="151"/>
      <c r="R72" s="152">
        <v>12.71</v>
      </c>
      <c r="S72" s="175">
        <v>41.69</v>
      </c>
    </row>
    <row r="73" spans="1:19" ht="63.75" x14ac:dyDescent="0.2">
      <c r="A73" s="159">
        <v>56</v>
      </c>
      <c r="B73" s="144" t="s">
        <v>122</v>
      </c>
      <c r="C73" s="145" t="s">
        <v>110</v>
      </c>
      <c r="D73" s="146" t="s">
        <v>60</v>
      </c>
      <c r="E73" s="147">
        <v>8.39</v>
      </c>
      <c r="F73" s="148">
        <v>1.06</v>
      </c>
      <c r="G73" s="149">
        <v>8.89</v>
      </c>
      <c r="H73" s="150"/>
      <c r="I73" s="151"/>
      <c r="J73" s="151"/>
      <c r="K73" s="151"/>
      <c r="L73" s="151"/>
      <c r="M73" s="151"/>
      <c r="N73" s="151"/>
      <c r="O73" s="151"/>
      <c r="P73" s="151"/>
      <c r="Q73" s="151"/>
      <c r="R73" s="152">
        <v>1.06</v>
      </c>
      <c r="S73" s="175">
        <v>8.89</v>
      </c>
    </row>
    <row r="74" spans="1:19" ht="38.25" x14ac:dyDescent="0.2">
      <c r="A74" s="159">
        <v>57</v>
      </c>
      <c r="B74" s="144" t="s">
        <v>123</v>
      </c>
      <c r="C74" s="145" t="s">
        <v>124</v>
      </c>
      <c r="D74" s="146" t="s">
        <v>60</v>
      </c>
      <c r="E74" s="147">
        <v>10.88</v>
      </c>
      <c r="F74" s="148">
        <v>0.2</v>
      </c>
      <c r="G74" s="149">
        <v>2.1800000000000002</v>
      </c>
      <c r="H74" s="150"/>
      <c r="I74" s="151"/>
      <c r="J74" s="151"/>
      <c r="K74" s="151"/>
      <c r="L74" s="151"/>
      <c r="M74" s="151"/>
      <c r="N74" s="151"/>
      <c r="O74" s="151"/>
      <c r="P74" s="151"/>
      <c r="Q74" s="151"/>
      <c r="R74" s="152">
        <v>0.2</v>
      </c>
      <c r="S74" s="175">
        <v>2.1800000000000002</v>
      </c>
    </row>
    <row r="75" spans="1:19" ht="38.25" x14ac:dyDescent="0.2">
      <c r="A75" s="159">
        <v>58</v>
      </c>
      <c r="B75" s="144" t="s">
        <v>125</v>
      </c>
      <c r="C75" s="145" t="s">
        <v>68</v>
      </c>
      <c r="D75" s="146" t="s">
        <v>60</v>
      </c>
      <c r="E75" s="147">
        <v>3.86</v>
      </c>
      <c r="F75" s="148">
        <v>13.97</v>
      </c>
      <c r="G75" s="149">
        <v>53.92</v>
      </c>
      <c r="H75" s="150"/>
      <c r="I75" s="151"/>
      <c r="J75" s="151"/>
      <c r="K75" s="151"/>
      <c r="L75" s="151"/>
      <c r="M75" s="151"/>
      <c r="N75" s="151"/>
      <c r="O75" s="151"/>
      <c r="P75" s="151"/>
      <c r="Q75" s="151"/>
      <c r="R75" s="152">
        <v>13.97</v>
      </c>
      <c r="S75" s="175">
        <v>53.92</v>
      </c>
    </row>
    <row r="76" spans="1:19" ht="14.25" x14ac:dyDescent="0.2">
      <c r="A76" s="188" t="s">
        <v>127</v>
      </c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90"/>
    </row>
    <row r="77" spans="1:19" ht="25.5" x14ac:dyDescent="0.2">
      <c r="A77" s="159">
        <v>59</v>
      </c>
      <c r="B77" s="144" t="s">
        <v>128</v>
      </c>
      <c r="C77" s="145" t="s">
        <v>73</v>
      </c>
      <c r="D77" s="146" t="s">
        <v>75</v>
      </c>
      <c r="E77" s="147">
        <v>426.66</v>
      </c>
      <c r="F77" s="148">
        <v>1</v>
      </c>
      <c r="G77" s="149">
        <v>426.66</v>
      </c>
      <c r="H77" s="150"/>
      <c r="I77" s="151"/>
      <c r="J77" s="151"/>
      <c r="K77" s="151"/>
      <c r="L77" s="151"/>
      <c r="M77" s="151"/>
      <c r="N77" s="151"/>
      <c r="O77" s="151"/>
      <c r="P77" s="152">
        <v>1</v>
      </c>
      <c r="Q77" s="152">
        <v>426.66</v>
      </c>
      <c r="R77" s="151"/>
      <c r="S77" s="174"/>
    </row>
    <row r="78" spans="1:19" ht="51" x14ac:dyDescent="0.2">
      <c r="A78" s="159">
        <v>60</v>
      </c>
      <c r="B78" s="144" t="s">
        <v>129</v>
      </c>
      <c r="C78" s="145" t="s">
        <v>18</v>
      </c>
      <c r="D78" s="146" t="s">
        <v>12</v>
      </c>
      <c r="E78" s="147">
        <v>379.68</v>
      </c>
      <c r="F78" s="148">
        <v>0.25800000000000001</v>
      </c>
      <c r="G78" s="149">
        <v>97.96</v>
      </c>
      <c r="H78" s="150"/>
      <c r="I78" s="151"/>
      <c r="J78" s="151"/>
      <c r="K78" s="151"/>
      <c r="L78" s="151"/>
      <c r="M78" s="151"/>
      <c r="N78" s="151"/>
      <c r="O78" s="151"/>
      <c r="P78" s="152">
        <v>0.18509999999999999</v>
      </c>
      <c r="Q78" s="152">
        <v>70.27</v>
      </c>
      <c r="R78" s="152">
        <v>7.2900000000000006E-2</v>
      </c>
      <c r="S78" s="175">
        <v>27.68</v>
      </c>
    </row>
    <row r="79" spans="1:19" ht="25.5" x14ac:dyDescent="0.2">
      <c r="A79" s="159">
        <v>61</v>
      </c>
      <c r="B79" s="144" t="s">
        <v>130</v>
      </c>
      <c r="C79" s="145" t="s">
        <v>21</v>
      </c>
      <c r="D79" s="146" t="s">
        <v>12</v>
      </c>
      <c r="E79" s="147">
        <v>348.46</v>
      </c>
      <c r="F79" s="148">
        <v>0.1237</v>
      </c>
      <c r="G79" s="149">
        <v>43.1</v>
      </c>
      <c r="H79" s="150"/>
      <c r="I79" s="151"/>
      <c r="J79" s="151"/>
      <c r="K79" s="151"/>
      <c r="L79" s="151"/>
      <c r="M79" s="151"/>
      <c r="N79" s="151"/>
      <c r="O79" s="151"/>
      <c r="P79" s="152">
        <v>9.3700000000000006E-2</v>
      </c>
      <c r="Q79" s="152">
        <v>32.65</v>
      </c>
      <c r="R79" s="152">
        <v>0.03</v>
      </c>
      <c r="S79" s="175">
        <v>10.46</v>
      </c>
    </row>
    <row r="80" spans="1:19" ht="25.5" x14ac:dyDescent="0.2">
      <c r="A80" s="159">
        <v>62</v>
      </c>
      <c r="B80" s="144" t="s">
        <v>131</v>
      </c>
      <c r="C80" s="145" t="s">
        <v>24</v>
      </c>
      <c r="D80" s="146" t="s">
        <v>12</v>
      </c>
      <c r="E80" s="147">
        <v>5459.07</v>
      </c>
      <c r="F80" s="148">
        <v>0.124</v>
      </c>
      <c r="G80" s="149">
        <v>676.93</v>
      </c>
      <c r="H80" s="150"/>
      <c r="I80" s="151"/>
      <c r="J80" s="151"/>
      <c r="K80" s="151"/>
      <c r="L80" s="151"/>
      <c r="M80" s="151"/>
      <c r="N80" s="151"/>
      <c r="O80" s="151"/>
      <c r="P80" s="152">
        <v>9.3700000000000006E-2</v>
      </c>
      <c r="Q80" s="152">
        <v>511.51</v>
      </c>
      <c r="R80" s="152">
        <v>3.0300000000000001E-2</v>
      </c>
      <c r="S80" s="175">
        <v>165.41</v>
      </c>
    </row>
    <row r="81" spans="1:19" ht="13.5" x14ac:dyDescent="0.2">
      <c r="A81" s="159">
        <v>63</v>
      </c>
      <c r="B81" s="144" t="s">
        <v>132</v>
      </c>
      <c r="C81" s="145" t="s">
        <v>27</v>
      </c>
      <c r="D81" s="146" t="s">
        <v>29</v>
      </c>
      <c r="E81" s="147">
        <v>646.32000000000005</v>
      </c>
      <c r="F81" s="148">
        <v>15.62</v>
      </c>
      <c r="G81" s="149">
        <v>10216.66</v>
      </c>
      <c r="H81" s="150"/>
      <c r="I81" s="151"/>
      <c r="J81" s="151"/>
      <c r="K81" s="151"/>
      <c r="L81" s="151"/>
      <c r="M81" s="151"/>
      <c r="N81" s="151"/>
      <c r="O81" s="151"/>
      <c r="P81" s="152">
        <v>11.58</v>
      </c>
      <c r="Q81" s="152">
        <v>7574.2</v>
      </c>
      <c r="R81" s="152">
        <v>4.04</v>
      </c>
      <c r="S81" s="175">
        <v>2642.47</v>
      </c>
    </row>
    <row r="82" spans="1:19" ht="51" x14ac:dyDescent="0.2">
      <c r="A82" s="159">
        <v>64</v>
      </c>
      <c r="B82" s="144" t="s">
        <v>133</v>
      </c>
      <c r="C82" s="145" t="s">
        <v>134</v>
      </c>
      <c r="D82" s="146" t="s">
        <v>75</v>
      </c>
      <c r="E82" s="147">
        <v>8918.8799999999992</v>
      </c>
      <c r="F82" s="148">
        <v>1</v>
      </c>
      <c r="G82" s="149">
        <v>8918.8799999999992</v>
      </c>
      <c r="H82" s="150"/>
      <c r="I82" s="151"/>
      <c r="J82" s="151"/>
      <c r="K82" s="151"/>
      <c r="L82" s="151"/>
      <c r="M82" s="151"/>
      <c r="N82" s="151"/>
      <c r="O82" s="151"/>
      <c r="P82" s="152">
        <v>1</v>
      </c>
      <c r="Q82" s="152">
        <v>8918.8799999999992</v>
      </c>
      <c r="R82" s="151"/>
      <c r="S82" s="174"/>
    </row>
    <row r="83" spans="1:19" ht="13.5" x14ac:dyDescent="0.2">
      <c r="A83" s="159">
        <v>65</v>
      </c>
      <c r="B83" s="144" t="s">
        <v>136</v>
      </c>
      <c r="C83" s="145" t="s">
        <v>137</v>
      </c>
      <c r="D83" s="146" t="s">
        <v>139</v>
      </c>
      <c r="E83" s="153"/>
      <c r="F83" s="148">
        <v>1</v>
      </c>
      <c r="G83" s="150"/>
      <c r="H83" s="150"/>
      <c r="I83" s="151"/>
      <c r="J83" s="151"/>
      <c r="K83" s="151"/>
      <c r="L83" s="151"/>
      <c r="M83" s="151"/>
      <c r="N83" s="151"/>
      <c r="O83" s="151"/>
      <c r="P83" s="152">
        <v>1</v>
      </c>
      <c r="Q83" s="151"/>
      <c r="R83" s="151"/>
      <c r="S83" s="174"/>
    </row>
    <row r="84" spans="1:19" ht="25.5" x14ac:dyDescent="0.2">
      <c r="A84" s="159">
        <v>66</v>
      </c>
      <c r="B84" s="144" t="s">
        <v>140</v>
      </c>
      <c r="C84" s="145" t="s">
        <v>141</v>
      </c>
      <c r="D84" s="146" t="s">
        <v>139</v>
      </c>
      <c r="E84" s="153"/>
      <c r="F84" s="148">
        <v>1</v>
      </c>
      <c r="G84" s="150"/>
      <c r="H84" s="150"/>
      <c r="I84" s="151"/>
      <c r="J84" s="151"/>
      <c r="K84" s="151"/>
      <c r="L84" s="151"/>
      <c r="M84" s="151"/>
      <c r="N84" s="151"/>
      <c r="O84" s="151"/>
      <c r="P84" s="152">
        <v>1</v>
      </c>
      <c r="Q84" s="151"/>
      <c r="R84" s="151"/>
      <c r="S84" s="174"/>
    </row>
    <row r="85" spans="1:19" ht="51" x14ac:dyDescent="0.2">
      <c r="A85" s="159">
        <v>67</v>
      </c>
      <c r="B85" s="144" t="s">
        <v>143</v>
      </c>
      <c r="C85" s="145" t="s">
        <v>144</v>
      </c>
      <c r="D85" s="146" t="s">
        <v>33</v>
      </c>
      <c r="E85" s="147">
        <v>1184.79</v>
      </c>
      <c r="F85" s="148">
        <v>1</v>
      </c>
      <c r="G85" s="149">
        <v>1184.79</v>
      </c>
      <c r="H85" s="150"/>
      <c r="I85" s="151"/>
      <c r="J85" s="151"/>
      <c r="K85" s="151"/>
      <c r="L85" s="151"/>
      <c r="M85" s="151"/>
      <c r="N85" s="151"/>
      <c r="O85" s="151"/>
      <c r="P85" s="152">
        <v>1</v>
      </c>
      <c r="Q85" s="152">
        <v>1184.79</v>
      </c>
      <c r="R85" s="151"/>
      <c r="S85" s="174"/>
    </row>
    <row r="86" spans="1:19" ht="25.5" x14ac:dyDescent="0.2">
      <c r="A86" s="159">
        <v>68</v>
      </c>
      <c r="B86" s="144" t="s">
        <v>303</v>
      </c>
      <c r="C86" s="145" t="s">
        <v>304</v>
      </c>
      <c r="D86" s="146" t="s">
        <v>33</v>
      </c>
      <c r="E86" s="147">
        <v>266.67</v>
      </c>
      <c r="F86" s="148">
        <v>-2</v>
      </c>
      <c r="G86" s="149">
        <v>-533.34</v>
      </c>
      <c r="H86" s="150"/>
      <c r="I86" s="151"/>
      <c r="J86" s="151"/>
      <c r="K86" s="151"/>
      <c r="L86" s="151"/>
      <c r="M86" s="151"/>
      <c r="N86" s="151"/>
      <c r="O86" s="151"/>
      <c r="P86" s="152">
        <v>-2</v>
      </c>
      <c r="Q86" s="152">
        <v>-533.34</v>
      </c>
      <c r="R86" s="151"/>
      <c r="S86" s="174"/>
    </row>
    <row r="87" spans="1:19" ht="13.5" x14ac:dyDescent="0.2">
      <c r="A87" s="159">
        <v>69</v>
      </c>
      <c r="B87" s="144" t="s">
        <v>146</v>
      </c>
      <c r="C87" s="145" t="s">
        <v>147</v>
      </c>
      <c r="D87" s="146" t="s">
        <v>33</v>
      </c>
      <c r="E87" s="153"/>
      <c r="F87" s="148">
        <v>2</v>
      </c>
      <c r="G87" s="150"/>
      <c r="H87" s="150"/>
      <c r="I87" s="151"/>
      <c r="J87" s="151"/>
      <c r="K87" s="151"/>
      <c r="L87" s="151"/>
      <c r="M87" s="151"/>
      <c r="N87" s="151"/>
      <c r="O87" s="151"/>
      <c r="P87" s="152">
        <v>2</v>
      </c>
      <c r="Q87" s="151"/>
      <c r="R87" s="151"/>
      <c r="S87" s="174"/>
    </row>
    <row r="88" spans="1:19" ht="38.25" x14ac:dyDescent="0.2">
      <c r="A88" s="159">
        <v>70</v>
      </c>
      <c r="B88" s="144" t="s">
        <v>149</v>
      </c>
      <c r="C88" s="145" t="s">
        <v>150</v>
      </c>
      <c r="D88" s="146" t="s">
        <v>33</v>
      </c>
      <c r="E88" s="153"/>
      <c r="F88" s="148">
        <v>1</v>
      </c>
      <c r="G88" s="150"/>
      <c r="H88" s="150"/>
      <c r="I88" s="151"/>
      <c r="J88" s="151"/>
      <c r="K88" s="151"/>
      <c r="L88" s="151"/>
      <c r="M88" s="151"/>
      <c r="N88" s="151"/>
      <c r="O88" s="151"/>
      <c r="P88" s="152">
        <v>1</v>
      </c>
      <c r="Q88" s="151"/>
      <c r="R88" s="151"/>
      <c r="S88" s="174"/>
    </row>
    <row r="89" spans="1:19" ht="13.5" x14ac:dyDescent="0.2">
      <c r="A89" s="159">
        <v>71</v>
      </c>
      <c r="B89" s="144" t="s">
        <v>152</v>
      </c>
      <c r="C89" s="145" t="s">
        <v>153</v>
      </c>
      <c r="D89" s="146" t="s">
        <v>33</v>
      </c>
      <c r="E89" s="153"/>
      <c r="F89" s="148">
        <v>1</v>
      </c>
      <c r="G89" s="150"/>
      <c r="H89" s="150"/>
      <c r="I89" s="151"/>
      <c r="J89" s="151"/>
      <c r="K89" s="151"/>
      <c r="L89" s="151"/>
      <c r="M89" s="151"/>
      <c r="N89" s="151"/>
      <c r="O89" s="151"/>
      <c r="P89" s="152">
        <v>1</v>
      </c>
      <c r="Q89" s="151"/>
      <c r="R89" s="151"/>
      <c r="S89" s="174"/>
    </row>
    <row r="90" spans="1:19" ht="25.5" x14ac:dyDescent="0.2">
      <c r="A90" s="159">
        <v>72</v>
      </c>
      <c r="B90" s="144" t="s">
        <v>154</v>
      </c>
      <c r="C90" s="145" t="s">
        <v>101</v>
      </c>
      <c r="D90" s="146" t="s">
        <v>103</v>
      </c>
      <c r="E90" s="147">
        <v>10773.12</v>
      </c>
      <c r="F90" s="148">
        <v>0.06</v>
      </c>
      <c r="G90" s="149">
        <v>646.39</v>
      </c>
      <c r="H90" s="150"/>
      <c r="I90" s="151"/>
      <c r="J90" s="151"/>
      <c r="K90" s="151"/>
      <c r="L90" s="151"/>
      <c r="M90" s="151"/>
      <c r="N90" s="151"/>
      <c r="O90" s="151"/>
      <c r="P90" s="151"/>
      <c r="Q90" s="151"/>
      <c r="R90" s="152">
        <v>0.06</v>
      </c>
      <c r="S90" s="175">
        <v>646.39</v>
      </c>
    </row>
    <row r="91" spans="1:19" ht="25.5" x14ac:dyDescent="0.2">
      <c r="A91" s="159">
        <v>73</v>
      </c>
      <c r="B91" s="144" t="s">
        <v>305</v>
      </c>
      <c r="C91" s="145" t="s">
        <v>301</v>
      </c>
      <c r="D91" s="146" t="s">
        <v>294</v>
      </c>
      <c r="E91" s="147">
        <v>9727.3700000000008</v>
      </c>
      <c r="F91" s="148">
        <v>-2.9000000000000001E-2</v>
      </c>
      <c r="G91" s="149">
        <v>-282.08999999999997</v>
      </c>
      <c r="H91" s="150"/>
      <c r="I91" s="151"/>
      <c r="J91" s="151"/>
      <c r="K91" s="151"/>
      <c r="L91" s="151"/>
      <c r="M91" s="151"/>
      <c r="N91" s="151"/>
      <c r="O91" s="151"/>
      <c r="P91" s="151"/>
      <c r="Q91" s="151"/>
      <c r="R91" s="152">
        <v>-2.9000000000000001E-2</v>
      </c>
      <c r="S91" s="175">
        <v>-282.08999999999997</v>
      </c>
    </row>
    <row r="92" spans="1:19" ht="13.5" x14ac:dyDescent="0.2">
      <c r="A92" s="159">
        <v>74</v>
      </c>
      <c r="B92" s="144" t="s">
        <v>155</v>
      </c>
      <c r="C92" s="145" t="s">
        <v>105</v>
      </c>
      <c r="D92" s="146" t="s">
        <v>40</v>
      </c>
      <c r="E92" s="153"/>
      <c r="F92" s="148">
        <v>0.36</v>
      </c>
      <c r="G92" s="150"/>
      <c r="H92" s="150"/>
      <c r="I92" s="151"/>
      <c r="J92" s="151"/>
      <c r="K92" s="151"/>
      <c r="L92" s="151"/>
      <c r="M92" s="151"/>
      <c r="N92" s="151"/>
      <c r="O92" s="151"/>
      <c r="P92" s="151"/>
      <c r="Q92" s="151"/>
      <c r="R92" s="152">
        <v>0.36</v>
      </c>
      <c r="S92" s="174"/>
    </row>
    <row r="93" spans="1:19" ht="13.5" x14ac:dyDescent="0.2">
      <c r="A93" s="159">
        <v>75</v>
      </c>
      <c r="B93" s="144" t="s">
        <v>156</v>
      </c>
      <c r="C93" s="145" t="s">
        <v>38</v>
      </c>
      <c r="D93" s="146" t="s">
        <v>40</v>
      </c>
      <c r="E93" s="153"/>
      <c r="F93" s="148">
        <v>2.9000000000000001E-2</v>
      </c>
      <c r="G93" s="150"/>
      <c r="H93" s="150"/>
      <c r="I93" s="151"/>
      <c r="J93" s="151"/>
      <c r="K93" s="151"/>
      <c r="L93" s="151"/>
      <c r="M93" s="151"/>
      <c r="N93" s="151"/>
      <c r="O93" s="151"/>
      <c r="P93" s="151"/>
      <c r="Q93" s="151"/>
      <c r="R93" s="152">
        <v>2.9000000000000001E-2</v>
      </c>
      <c r="S93" s="174"/>
    </row>
    <row r="94" spans="1:19" ht="25.5" x14ac:dyDescent="0.2">
      <c r="A94" s="159">
        <v>76</v>
      </c>
      <c r="B94" s="144" t="s">
        <v>157</v>
      </c>
      <c r="C94" s="145" t="s">
        <v>158</v>
      </c>
      <c r="D94" s="146" t="s">
        <v>55</v>
      </c>
      <c r="E94" s="147">
        <v>243909.64</v>
      </c>
      <c r="F94" s="148">
        <v>1.3299999999999999E-2</v>
      </c>
      <c r="G94" s="149">
        <v>3244</v>
      </c>
      <c r="H94" s="150"/>
      <c r="I94" s="151"/>
      <c r="J94" s="151"/>
      <c r="K94" s="151"/>
      <c r="L94" s="151"/>
      <c r="M94" s="151"/>
      <c r="N94" s="151"/>
      <c r="O94" s="151"/>
      <c r="P94" s="152">
        <v>1.3299999999999999E-2</v>
      </c>
      <c r="Q94" s="152">
        <v>3244</v>
      </c>
      <c r="R94" s="151"/>
      <c r="S94" s="174"/>
    </row>
    <row r="95" spans="1:19" ht="12.75" customHeight="1" x14ac:dyDescent="0.2">
      <c r="A95" s="199" t="s">
        <v>56</v>
      </c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90"/>
    </row>
    <row r="96" spans="1:19" ht="51" x14ac:dyDescent="0.2">
      <c r="A96" s="159">
        <v>77</v>
      </c>
      <c r="B96" s="144" t="s">
        <v>160</v>
      </c>
      <c r="C96" s="145" t="s">
        <v>58</v>
      </c>
      <c r="D96" s="146" t="s">
        <v>60</v>
      </c>
      <c r="E96" s="147">
        <v>3.28</v>
      </c>
      <c r="F96" s="148">
        <v>45.2</v>
      </c>
      <c r="G96" s="149">
        <v>148.26</v>
      </c>
      <c r="H96" s="150"/>
      <c r="I96" s="151"/>
      <c r="J96" s="151"/>
      <c r="K96" s="151"/>
      <c r="L96" s="151"/>
      <c r="M96" s="151"/>
      <c r="N96" s="151"/>
      <c r="O96" s="151"/>
      <c r="P96" s="152">
        <v>32.49</v>
      </c>
      <c r="Q96" s="152">
        <v>106.57</v>
      </c>
      <c r="R96" s="152">
        <v>12.71</v>
      </c>
      <c r="S96" s="175">
        <v>41.69</v>
      </c>
    </row>
    <row r="97" spans="1:19" ht="63.75" x14ac:dyDescent="0.2">
      <c r="A97" s="159">
        <v>78</v>
      </c>
      <c r="B97" s="144" t="s">
        <v>161</v>
      </c>
      <c r="C97" s="145" t="s">
        <v>110</v>
      </c>
      <c r="D97" s="146" t="s">
        <v>60</v>
      </c>
      <c r="E97" s="147">
        <v>8.39</v>
      </c>
      <c r="F97" s="148">
        <v>9.9</v>
      </c>
      <c r="G97" s="149">
        <v>83.06</v>
      </c>
      <c r="H97" s="150"/>
      <c r="I97" s="151"/>
      <c r="J97" s="151"/>
      <c r="K97" s="151"/>
      <c r="L97" s="151"/>
      <c r="M97" s="151"/>
      <c r="N97" s="151"/>
      <c r="O97" s="151"/>
      <c r="P97" s="152">
        <v>8.84</v>
      </c>
      <c r="Q97" s="152">
        <v>74.17</v>
      </c>
      <c r="R97" s="152">
        <v>1.06</v>
      </c>
      <c r="S97" s="175">
        <v>8.89</v>
      </c>
    </row>
    <row r="98" spans="1:19" ht="38.25" x14ac:dyDescent="0.2">
      <c r="A98" s="159">
        <v>79</v>
      </c>
      <c r="B98" s="144" t="s">
        <v>162</v>
      </c>
      <c r="C98" s="145" t="s">
        <v>124</v>
      </c>
      <c r="D98" s="146" t="s">
        <v>60</v>
      </c>
      <c r="E98" s="147">
        <v>10.88</v>
      </c>
      <c r="F98" s="148">
        <v>5</v>
      </c>
      <c r="G98" s="149">
        <v>54.4</v>
      </c>
      <c r="H98" s="150"/>
      <c r="I98" s="151"/>
      <c r="J98" s="151"/>
      <c r="K98" s="151"/>
      <c r="L98" s="151"/>
      <c r="M98" s="151"/>
      <c r="N98" s="151"/>
      <c r="O98" s="151"/>
      <c r="P98" s="152">
        <v>4.8</v>
      </c>
      <c r="Q98" s="152">
        <v>52.22</v>
      </c>
      <c r="R98" s="152">
        <v>0.2</v>
      </c>
      <c r="S98" s="175">
        <v>2.1800000000000002</v>
      </c>
    </row>
    <row r="99" spans="1:19" ht="38.25" x14ac:dyDescent="0.2">
      <c r="A99" s="159">
        <v>80</v>
      </c>
      <c r="B99" s="144" t="s">
        <v>163</v>
      </c>
      <c r="C99" s="145" t="s">
        <v>68</v>
      </c>
      <c r="D99" s="146" t="s">
        <v>60</v>
      </c>
      <c r="E99" s="147">
        <v>3.86</v>
      </c>
      <c r="F99" s="148">
        <v>60.1</v>
      </c>
      <c r="G99" s="149">
        <v>231.99</v>
      </c>
      <c r="H99" s="150"/>
      <c r="I99" s="151"/>
      <c r="J99" s="151"/>
      <c r="K99" s="151"/>
      <c r="L99" s="151"/>
      <c r="M99" s="151"/>
      <c r="N99" s="151"/>
      <c r="O99" s="151"/>
      <c r="P99" s="152">
        <v>46.13</v>
      </c>
      <c r="Q99" s="152">
        <v>178.06</v>
      </c>
      <c r="R99" s="152">
        <v>13.97</v>
      </c>
      <c r="S99" s="175">
        <v>53.92</v>
      </c>
    </row>
    <row r="100" spans="1:19" ht="14.25" x14ac:dyDescent="0.2">
      <c r="A100" s="188" t="s">
        <v>165</v>
      </c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90"/>
    </row>
    <row r="101" spans="1:19" ht="51" x14ac:dyDescent="0.2">
      <c r="A101" s="159">
        <v>81</v>
      </c>
      <c r="B101" s="144" t="s">
        <v>166</v>
      </c>
      <c r="C101" s="145" t="s">
        <v>18</v>
      </c>
      <c r="D101" s="146" t="s">
        <v>12</v>
      </c>
      <c r="E101" s="147">
        <v>379.68</v>
      </c>
      <c r="F101" s="148">
        <v>0.01</v>
      </c>
      <c r="G101" s="149">
        <v>3.8</v>
      </c>
      <c r="H101" s="150"/>
      <c r="I101" s="151"/>
      <c r="J101" s="151"/>
      <c r="K101" s="151"/>
      <c r="L101" s="151"/>
      <c r="M101" s="151"/>
      <c r="N101" s="151"/>
      <c r="O101" s="151"/>
      <c r="P101" s="151"/>
      <c r="Q101" s="151"/>
      <c r="R101" s="152">
        <v>0.01</v>
      </c>
      <c r="S101" s="175">
        <v>3.8</v>
      </c>
    </row>
    <row r="102" spans="1:19" ht="25.5" x14ac:dyDescent="0.2">
      <c r="A102" s="159">
        <v>82</v>
      </c>
      <c r="B102" s="144" t="s">
        <v>167</v>
      </c>
      <c r="C102" s="145" t="s">
        <v>21</v>
      </c>
      <c r="D102" s="146" t="s">
        <v>12</v>
      </c>
      <c r="E102" s="147">
        <v>348.46</v>
      </c>
      <c r="F102" s="148">
        <v>4.5999999999999999E-3</v>
      </c>
      <c r="G102" s="149">
        <v>1.6</v>
      </c>
      <c r="H102" s="150"/>
      <c r="I102" s="151"/>
      <c r="J102" s="151"/>
      <c r="K102" s="151"/>
      <c r="L102" s="151"/>
      <c r="M102" s="151"/>
      <c r="N102" s="151"/>
      <c r="O102" s="151"/>
      <c r="P102" s="151"/>
      <c r="Q102" s="151"/>
      <c r="R102" s="152">
        <v>4.5999999999999999E-3</v>
      </c>
      <c r="S102" s="175">
        <v>1.6</v>
      </c>
    </row>
    <row r="103" spans="1:19" ht="25.5" x14ac:dyDescent="0.2">
      <c r="A103" s="159">
        <v>83</v>
      </c>
      <c r="B103" s="144" t="s">
        <v>168</v>
      </c>
      <c r="C103" s="145" t="s">
        <v>24</v>
      </c>
      <c r="D103" s="146" t="s">
        <v>12</v>
      </c>
      <c r="E103" s="147">
        <v>5459.07</v>
      </c>
      <c r="F103" s="148">
        <v>4.4000000000000003E-3</v>
      </c>
      <c r="G103" s="149">
        <v>24.02</v>
      </c>
      <c r="H103" s="150"/>
      <c r="I103" s="151"/>
      <c r="J103" s="151"/>
      <c r="K103" s="151"/>
      <c r="L103" s="151"/>
      <c r="M103" s="151"/>
      <c r="N103" s="151"/>
      <c r="O103" s="151"/>
      <c r="P103" s="151"/>
      <c r="Q103" s="151"/>
      <c r="R103" s="152">
        <v>4.4000000000000003E-3</v>
      </c>
      <c r="S103" s="175">
        <v>24.02</v>
      </c>
    </row>
    <row r="104" spans="1:19" ht="13.5" x14ac:dyDescent="0.2">
      <c r="A104" s="159">
        <v>84</v>
      </c>
      <c r="B104" s="144" t="s">
        <v>169</v>
      </c>
      <c r="C104" s="145" t="s">
        <v>27</v>
      </c>
      <c r="D104" s="146" t="s">
        <v>29</v>
      </c>
      <c r="E104" s="147">
        <v>646.32000000000005</v>
      </c>
      <c r="F104" s="148">
        <v>2.57</v>
      </c>
      <c r="G104" s="149">
        <v>1680.97</v>
      </c>
      <c r="H104" s="150"/>
      <c r="I104" s="151"/>
      <c r="J104" s="151"/>
      <c r="K104" s="151"/>
      <c r="L104" s="151"/>
      <c r="M104" s="151"/>
      <c r="N104" s="151"/>
      <c r="O104" s="151"/>
      <c r="P104" s="151"/>
      <c r="Q104" s="151"/>
      <c r="R104" s="152">
        <v>2.57</v>
      </c>
      <c r="S104" s="175">
        <v>1680.97</v>
      </c>
    </row>
    <row r="105" spans="1:19" ht="25.5" x14ac:dyDescent="0.2">
      <c r="A105" s="159">
        <v>85</v>
      </c>
      <c r="B105" s="144" t="s">
        <v>170</v>
      </c>
      <c r="C105" s="145" t="s">
        <v>101</v>
      </c>
      <c r="D105" s="146" t="s">
        <v>103</v>
      </c>
      <c r="E105" s="147">
        <v>10773.12</v>
      </c>
      <c r="F105" s="148">
        <v>0.06</v>
      </c>
      <c r="G105" s="149">
        <v>646.39</v>
      </c>
      <c r="H105" s="150"/>
      <c r="I105" s="151"/>
      <c r="J105" s="151"/>
      <c r="K105" s="151"/>
      <c r="L105" s="151"/>
      <c r="M105" s="151"/>
      <c r="N105" s="151"/>
      <c r="O105" s="151"/>
      <c r="P105" s="151"/>
      <c r="Q105" s="151"/>
      <c r="R105" s="152">
        <v>0.06</v>
      </c>
      <c r="S105" s="175">
        <v>646.39</v>
      </c>
    </row>
    <row r="106" spans="1:19" ht="25.5" x14ac:dyDescent="0.2">
      <c r="A106" s="159">
        <v>86</v>
      </c>
      <c r="B106" s="144" t="s">
        <v>306</v>
      </c>
      <c r="C106" s="145" t="s">
        <v>301</v>
      </c>
      <c r="D106" s="146" t="s">
        <v>294</v>
      </c>
      <c r="E106" s="147">
        <v>9727.3700000000008</v>
      </c>
      <c r="F106" s="148">
        <v>-2.9000000000000001E-2</v>
      </c>
      <c r="G106" s="149">
        <v>-282.08999999999997</v>
      </c>
      <c r="H106" s="150"/>
      <c r="I106" s="151"/>
      <c r="J106" s="151"/>
      <c r="K106" s="151"/>
      <c r="L106" s="151"/>
      <c r="M106" s="151"/>
      <c r="N106" s="151"/>
      <c r="O106" s="151"/>
      <c r="P106" s="151"/>
      <c r="Q106" s="151"/>
      <c r="R106" s="152">
        <v>-2.9000000000000001E-2</v>
      </c>
      <c r="S106" s="175">
        <v>-282.08999999999997</v>
      </c>
    </row>
    <row r="107" spans="1:19" ht="13.5" x14ac:dyDescent="0.2">
      <c r="A107" s="159">
        <v>87</v>
      </c>
      <c r="B107" s="144" t="s">
        <v>171</v>
      </c>
      <c r="C107" s="145" t="s">
        <v>105</v>
      </c>
      <c r="D107" s="146" t="s">
        <v>40</v>
      </c>
      <c r="E107" s="153"/>
      <c r="F107" s="148">
        <v>0.36</v>
      </c>
      <c r="G107" s="150"/>
      <c r="H107" s="150"/>
      <c r="I107" s="151"/>
      <c r="J107" s="151"/>
      <c r="K107" s="151"/>
      <c r="L107" s="151"/>
      <c r="M107" s="151"/>
      <c r="N107" s="151"/>
      <c r="O107" s="151"/>
      <c r="P107" s="151"/>
      <c r="Q107" s="151"/>
      <c r="R107" s="152">
        <v>0.36</v>
      </c>
      <c r="S107" s="174"/>
    </row>
    <row r="108" spans="1:19" ht="13.5" x14ac:dyDescent="0.2">
      <c r="A108" s="159">
        <v>88</v>
      </c>
      <c r="B108" s="144" t="s">
        <v>172</v>
      </c>
      <c r="C108" s="145" t="s">
        <v>38</v>
      </c>
      <c r="D108" s="146" t="s">
        <v>40</v>
      </c>
      <c r="E108" s="153"/>
      <c r="F108" s="148">
        <v>2.9000000000000001E-2</v>
      </c>
      <c r="G108" s="150"/>
      <c r="H108" s="150"/>
      <c r="I108" s="151"/>
      <c r="J108" s="151"/>
      <c r="K108" s="151"/>
      <c r="L108" s="151"/>
      <c r="M108" s="151"/>
      <c r="N108" s="151"/>
      <c r="O108" s="151"/>
      <c r="P108" s="151"/>
      <c r="Q108" s="151"/>
      <c r="R108" s="152">
        <v>2.9000000000000001E-2</v>
      </c>
      <c r="S108" s="174"/>
    </row>
    <row r="109" spans="1:19" ht="12.75" customHeight="1" x14ac:dyDescent="0.2">
      <c r="A109" s="199" t="s">
        <v>56</v>
      </c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90"/>
    </row>
    <row r="110" spans="1:19" ht="51" x14ac:dyDescent="0.2">
      <c r="A110" s="159">
        <v>89</v>
      </c>
      <c r="B110" s="144" t="s">
        <v>173</v>
      </c>
      <c r="C110" s="145" t="s">
        <v>58</v>
      </c>
      <c r="D110" s="146" t="s">
        <v>60</v>
      </c>
      <c r="E110" s="147">
        <v>3.28</v>
      </c>
      <c r="F110" s="148">
        <v>1.7</v>
      </c>
      <c r="G110" s="149">
        <v>5.58</v>
      </c>
      <c r="H110" s="150"/>
      <c r="I110" s="151"/>
      <c r="J110" s="151"/>
      <c r="K110" s="151"/>
      <c r="L110" s="151"/>
      <c r="M110" s="151"/>
      <c r="N110" s="151"/>
      <c r="O110" s="151"/>
      <c r="P110" s="151"/>
      <c r="Q110" s="151"/>
      <c r="R110" s="152">
        <v>1.7</v>
      </c>
      <c r="S110" s="175">
        <v>5.58</v>
      </c>
    </row>
    <row r="111" spans="1:19" ht="63.75" x14ac:dyDescent="0.2">
      <c r="A111" s="159">
        <v>90</v>
      </c>
      <c r="B111" s="144" t="s">
        <v>174</v>
      </c>
      <c r="C111" s="145" t="s">
        <v>110</v>
      </c>
      <c r="D111" s="146" t="s">
        <v>60</v>
      </c>
      <c r="E111" s="147">
        <v>8.39</v>
      </c>
      <c r="F111" s="148">
        <v>1.05</v>
      </c>
      <c r="G111" s="149">
        <v>8.81</v>
      </c>
      <c r="H111" s="150"/>
      <c r="I111" s="151"/>
      <c r="J111" s="151"/>
      <c r="K111" s="151"/>
      <c r="L111" s="151"/>
      <c r="M111" s="151"/>
      <c r="N111" s="151"/>
      <c r="O111" s="151"/>
      <c r="P111" s="151"/>
      <c r="Q111" s="151"/>
      <c r="R111" s="152">
        <v>1.05</v>
      </c>
      <c r="S111" s="175">
        <v>8.81</v>
      </c>
    </row>
    <row r="112" spans="1:19" ht="38.25" x14ac:dyDescent="0.2">
      <c r="A112" s="159">
        <v>91</v>
      </c>
      <c r="B112" s="144" t="s">
        <v>175</v>
      </c>
      <c r="C112" s="145" t="s">
        <v>68</v>
      </c>
      <c r="D112" s="146" t="s">
        <v>60</v>
      </c>
      <c r="E112" s="147">
        <v>3.86</v>
      </c>
      <c r="F112" s="148">
        <v>2.75</v>
      </c>
      <c r="G112" s="149">
        <v>10.62</v>
      </c>
      <c r="H112" s="150"/>
      <c r="I112" s="151"/>
      <c r="J112" s="151"/>
      <c r="K112" s="151"/>
      <c r="L112" s="151"/>
      <c r="M112" s="151"/>
      <c r="N112" s="151"/>
      <c r="O112" s="151"/>
      <c r="P112" s="151"/>
      <c r="Q112" s="151"/>
      <c r="R112" s="152">
        <v>2.75</v>
      </c>
      <c r="S112" s="175">
        <v>10.62</v>
      </c>
    </row>
    <row r="113" spans="1:19" ht="14.25" x14ac:dyDescent="0.2">
      <c r="A113" s="188" t="s">
        <v>177</v>
      </c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90"/>
    </row>
    <row r="114" spans="1:19" ht="51" x14ac:dyDescent="0.2">
      <c r="A114" s="159">
        <v>92</v>
      </c>
      <c r="B114" s="144" t="s">
        <v>178</v>
      </c>
      <c r="C114" s="145" t="s">
        <v>18</v>
      </c>
      <c r="D114" s="146" t="s">
        <v>12</v>
      </c>
      <c r="E114" s="147">
        <v>379.68</v>
      </c>
      <c r="F114" s="148">
        <v>7.4499999999999997E-2</v>
      </c>
      <c r="G114" s="149">
        <v>28.29</v>
      </c>
      <c r="H114" s="150"/>
      <c r="I114" s="151"/>
      <c r="J114" s="151"/>
      <c r="K114" s="151"/>
      <c r="L114" s="151"/>
      <c r="M114" s="151"/>
      <c r="N114" s="151"/>
      <c r="O114" s="151"/>
      <c r="P114" s="151"/>
      <c r="Q114" s="151"/>
      <c r="R114" s="152">
        <v>7.4499999999999997E-2</v>
      </c>
      <c r="S114" s="175">
        <v>28.29</v>
      </c>
    </row>
    <row r="115" spans="1:19" ht="25.5" x14ac:dyDescent="0.2">
      <c r="A115" s="159">
        <v>93</v>
      </c>
      <c r="B115" s="144" t="s">
        <v>179</v>
      </c>
      <c r="C115" s="145" t="s">
        <v>21</v>
      </c>
      <c r="D115" s="146" t="s">
        <v>12</v>
      </c>
      <c r="E115" s="147">
        <v>348.46</v>
      </c>
      <c r="F115" s="148">
        <v>3.5799999999999998E-2</v>
      </c>
      <c r="G115" s="149">
        <v>12.48</v>
      </c>
      <c r="H115" s="150"/>
      <c r="I115" s="151"/>
      <c r="J115" s="151"/>
      <c r="K115" s="151"/>
      <c r="L115" s="151"/>
      <c r="M115" s="151"/>
      <c r="N115" s="151"/>
      <c r="O115" s="151"/>
      <c r="P115" s="151"/>
      <c r="Q115" s="151"/>
      <c r="R115" s="152">
        <v>3.5799999999999998E-2</v>
      </c>
      <c r="S115" s="175">
        <v>12.48</v>
      </c>
    </row>
    <row r="116" spans="1:19" ht="25.5" x14ac:dyDescent="0.2">
      <c r="A116" s="159">
        <v>94</v>
      </c>
      <c r="B116" s="144" t="s">
        <v>180</v>
      </c>
      <c r="C116" s="145" t="s">
        <v>24</v>
      </c>
      <c r="D116" s="146" t="s">
        <v>12</v>
      </c>
      <c r="E116" s="147">
        <v>5459.07</v>
      </c>
      <c r="F116" s="148">
        <v>3.6299999999999999E-2</v>
      </c>
      <c r="G116" s="149">
        <v>198.17</v>
      </c>
      <c r="H116" s="150"/>
      <c r="I116" s="151"/>
      <c r="J116" s="151"/>
      <c r="K116" s="151"/>
      <c r="L116" s="151"/>
      <c r="M116" s="151"/>
      <c r="N116" s="151"/>
      <c r="O116" s="151"/>
      <c r="P116" s="151"/>
      <c r="Q116" s="151"/>
      <c r="R116" s="152">
        <v>3.6299999999999999E-2</v>
      </c>
      <c r="S116" s="175">
        <v>198.17</v>
      </c>
    </row>
    <row r="117" spans="1:19" ht="13.5" x14ac:dyDescent="0.2">
      <c r="A117" s="159">
        <v>95</v>
      </c>
      <c r="B117" s="144" t="s">
        <v>181</v>
      </c>
      <c r="C117" s="145" t="s">
        <v>27</v>
      </c>
      <c r="D117" s="146" t="s">
        <v>29</v>
      </c>
      <c r="E117" s="147">
        <v>646.32000000000005</v>
      </c>
      <c r="F117" s="148">
        <v>4.5739999999999998</v>
      </c>
      <c r="G117" s="149">
        <v>2991.74</v>
      </c>
      <c r="H117" s="150"/>
      <c r="I117" s="151"/>
      <c r="J117" s="151"/>
      <c r="K117" s="151"/>
      <c r="L117" s="151"/>
      <c r="M117" s="151"/>
      <c r="N117" s="151"/>
      <c r="O117" s="151"/>
      <c r="P117" s="151"/>
      <c r="Q117" s="151"/>
      <c r="R117" s="152">
        <v>4.5739999999999998</v>
      </c>
      <c r="S117" s="175">
        <v>2991.74</v>
      </c>
    </row>
    <row r="118" spans="1:19" ht="25.5" x14ac:dyDescent="0.2">
      <c r="A118" s="159">
        <v>96</v>
      </c>
      <c r="B118" s="144" t="s">
        <v>182</v>
      </c>
      <c r="C118" s="145" t="s">
        <v>101</v>
      </c>
      <c r="D118" s="146" t="s">
        <v>103</v>
      </c>
      <c r="E118" s="147">
        <v>10773.12</v>
      </c>
      <c r="F118" s="148">
        <v>0.06</v>
      </c>
      <c r="G118" s="149">
        <v>646.39</v>
      </c>
      <c r="H118" s="150"/>
      <c r="I118" s="151"/>
      <c r="J118" s="151"/>
      <c r="K118" s="151"/>
      <c r="L118" s="151"/>
      <c r="M118" s="151"/>
      <c r="N118" s="151"/>
      <c r="O118" s="151"/>
      <c r="P118" s="151"/>
      <c r="Q118" s="151"/>
      <c r="R118" s="152">
        <v>0.06</v>
      </c>
      <c r="S118" s="175">
        <v>646.39</v>
      </c>
    </row>
    <row r="119" spans="1:19" ht="25.5" x14ac:dyDescent="0.2">
      <c r="A119" s="159">
        <v>97</v>
      </c>
      <c r="B119" s="144" t="s">
        <v>307</v>
      </c>
      <c r="C119" s="145" t="s">
        <v>301</v>
      </c>
      <c r="D119" s="146" t="s">
        <v>294</v>
      </c>
      <c r="E119" s="147">
        <v>9727.3700000000008</v>
      </c>
      <c r="F119" s="148">
        <v>-2.9000000000000001E-2</v>
      </c>
      <c r="G119" s="149">
        <v>-282.08999999999997</v>
      </c>
      <c r="H119" s="150"/>
      <c r="I119" s="151"/>
      <c r="J119" s="151"/>
      <c r="K119" s="151"/>
      <c r="L119" s="151"/>
      <c r="M119" s="151"/>
      <c r="N119" s="151"/>
      <c r="O119" s="151"/>
      <c r="P119" s="151"/>
      <c r="Q119" s="151"/>
      <c r="R119" s="152">
        <v>-2.9000000000000001E-2</v>
      </c>
      <c r="S119" s="175">
        <v>-282.08999999999997</v>
      </c>
    </row>
    <row r="120" spans="1:19" ht="13.5" x14ac:dyDescent="0.2">
      <c r="A120" s="159">
        <v>98</v>
      </c>
      <c r="B120" s="144" t="s">
        <v>183</v>
      </c>
      <c r="C120" s="145" t="s">
        <v>105</v>
      </c>
      <c r="D120" s="146" t="s">
        <v>40</v>
      </c>
      <c r="E120" s="153"/>
      <c r="F120" s="148">
        <v>0.36</v>
      </c>
      <c r="G120" s="150"/>
      <c r="H120" s="150"/>
      <c r="I120" s="151"/>
      <c r="J120" s="151"/>
      <c r="K120" s="151"/>
      <c r="L120" s="151"/>
      <c r="M120" s="151"/>
      <c r="N120" s="151"/>
      <c r="O120" s="151"/>
      <c r="P120" s="151"/>
      <c r="Q120" s="151"/>
      <c r="R120" s="152">
        <v>0.36</v>
      </c>
      <c r="S120" s="174"/>
    </row>
    <row r="121" spans="1:19" ht="13.5" x14ac:dyDescent="0.2">
      <c r="A121" s="159">
        <v>99</v>
      </c>
      <c r="B121" s="144" t="s">
        <v>184</v>
      </c>
      <c r="C121" s="145" t="s">
        <v>38</v>
      </c>
      <c r="D121" s="146" t="s">
        <v>40</v>
      </c>
      <c r="E121" s="153"/>
      <c r="F121" s="148">
        <v>2.9000000000000001E-2</v>
      </c>
      <c r="G121" s="150"/>
      <c r="H121" s="150"/>
      <c r="I121" s="151"/>
      <c r="J121" s="151"/>
      <c r="K121" s="151"/>
      <c r="L121" s="151"/>
      <c r="M121" s="151"/>
      <c r="N121" s="151"/>
      <c r="O121" s="151"/>
      <c r="P121" s="151"/>
      <c r="Q121" s="151"/>
      <c r="R121" s="152">
        <v>2.9000000000000001E-2</v>
      </c>
      <c r="S121" s="174"/>
    </row>
    <row r="122" spans="1:19" ht="12.75" customHeight="1" x14ac:dyDescent="0.2">
      <c r="A122" s="199" t="s">
        <v>56</v>
      </c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90"/>
    </row>
    <row r="123" spans="1:19" ht="51" x14ac:dyDescent="0.2">
      <c r="A123" s="159">
        <v>100</v>
      </c>
      <c r="B123" s="144" t="s">
        <v>185</v>
      </c>
      <c r="C123" s="145" t="s">
        <v>58</v>
      </c>
      <c r="D123" s="146" t="s">
        <v>60</v>
      </c>
      <c r="E123" s="147">
        <v>3.28</v>
      </c>
      <c r="F123" s="148">
        <v>13.01</v>
      </c>
      <c r="G123" s="149">
        <v>42.67</v>
      </c>
      <c r="H123" s="150"/>
      <c r="I123" s="151"/>
      <c r="J123" s="151"/>
      <c r="K123" s="151"/>
      <c r="L123" s="151"/>
      <c r="M123" s="151"/>
      <c r="N123" s="151"/>
      <c r="O123" s="151"/>
      <c r="P123" s="151"/>
      <c r="Q123" s="151"/>
      <c r="R123" s="152">
        <v>13.01</v>
      </c>
      <c r="S123" s="175">
        <v>42.67</v>
      </c>
    </row>
    <row r="124" spans="1:19" ht="63.75" x14ac:dyDescent="0.2">
      <c r="A124" s="159">
        <v>101</v>
      </c>
      <c r="B124" s="144" t="s">
        <v>186</v>
      </c>
      <c r="C124" s="145" t="s">
        <v>110</v>
      </c>
      <c r="D124" s="146" t="s">
        <v>60</v>
      </c>
      <c r="E124" s="147">
        <v>8.39</v>
      </c>
      <c r="F124" s="148">
        <v>2.34</v>
      </c>
      <c r="G124" s="149">
        <v>19.63</v>
      </c>
      <c r="H124" s="150"/>
      <c r="I124" s="151"/>
      <c r="J124" s="151"/>
      <c r="K124" s="151"/>
      <c r="L124" s="151"/>
      <c r="M124" s="151"/>
      <c r="N124" s="151"/>
      <c r="O124" s="151"/>
      <c r="P124" s="151"/>
      <c r="Q124" s="151"/>
      <c r="R124" s="152">
        <v>2.34</v>
      </c>
      <c r="S124" s="175">
        <v>19.63</v>
      </c>
    </row>
    <row r="125" spans="1:19" ht="38.25" x14ac:dyDescent="0.2">
      <c r="A125" s="159">
        <v>102</v>
      </c>
      <c r="B125" s="144" t="s">
        <v>187</v>
      </c>
      <c r="C125" s="145" t="s">
        <v>124</v>
      </c>
      <c r="D125" s="146" t="s">
        <v>60</v>
      </c>
      <c r="E125" s="147">
        <v>10.88</v>
      </c>
      <c r="F125" s="148">
        <v>0.76</v>
      </c>
      <c r="G125" s="149">
        <v>8.27</v>
      </c>
      <c r="H125" s="150"/>
      <c r="I125" s="151"/>
      <c r="J125" s="151"/>
      <c r="K125" s="151"/>
      <c r="L125" s="151"/>
      <c r="M125" s="151"/>
      <c r="N125" s="151"/>
      <c r="O125" s="151"/>
      <c r="P125" s="151"/>
      <c r="Q125" s="151"/>
      <c r="R125" s="152">
        <v>0.76</v>
      </c>
      <c r="S125" s="175">
        <v>8.27</v>
      </c>
    </row>
    <row r="126" spans="1:19" ht="38.25" x14ac:dyDescent="0.2">
      <c r="A126" s="159">
        <v>103</v>
      </c>
      <c r="B126" s="144" t="s">
        <v>188</v>
      </c>
      <c r="C126" s="145" t="s">
        <v>68</v>
      </c>
      <c r="D126" s="146" t="s">
        <v>60</v>
      </c>
      <c r="E126" s="147">
        <v>3.86</v>
      </c>
      <c r="F126" s="148">
        <v>16.11</v>
      </c>
      <c r="G126" s="149">
        <v>62.18</v>
      </c>
      <c r="H126" s="150"/>
      <c r="I126" s="151"/>
      <c r="J126" s="151"/>
      <c r="K126" s="151"/>
      <c r="L126" s="151"/>
      <c r="M126" s="151"/>
      <c r="N126" s="151"/>
      <c r="O126" s="151"/>
      <c r="P126" s="151"/>
      <c r="Q126" s="151"/>
      <c r="R126" s="152">
        <v>16.11</v>
      </c>
      <c r="S126" s="175">
        <v>62.18</v>
      </c>
    </row>
    <row r="127" spans="1:19" ht="14.25" x14ac:dyDescent="0.2">
      <c r="A127" s="188" t="s">
        <v>190</v>
      </c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90"/>
    </row>
    <row r="128" spans="1:19" ht="25.5" x14ac:dyDescent="0.2">
      <c r="A128" s="159">
        <v>104</v>
      </c>
      <c r="B128" s="144" t="s">
        <v>191</v>
      </c>
      <c r="C128" s="145" t="s">
        <v>73</v>
      </c>
      <c r="D128" s="146" t="s">
        <v>75</v>
      </c>
      <c r="E128" s="147">
        <v>426.66</v>
      </c>
      <c r="F128" s="148">
        <v>1</v>
      </c>
      <c r="G128" s="149">
        <v>426.66</v>
      </c>
      <c r="H128" s="150"/>
      <c r="I128" s="151"/>
      <c r="J128" s="151"/>
      <c r="K128" s="151"/>
      <c r="L128" s="151"/>
      <c r="M128" s="151"/>
      <c r="N128" s="152">
        <v>1</v>
      </c>
      <c r="O128" s="152">
        <v>426.66</v>
      </c>
      <c r="P128" s="151"/>
      <c r="Q128" s="151"/>
      <c r="R128" s="151"/>
      <c r="S128" s="174"/>
    </row>
    <row r="129" spans="1:19" ht="51" x14ac:dyDescent="0.2">
      <c r="A129" s="159">
        <v>105</v>
      </c>
      <c r="B129" s="144" t="s">
        <v>192</v>
      </c>
      <c r="C129" s="145" t="s">
        <v>18</v>
      </c>
      <c r="D129" s="146" t="s">
        <v>12</v>
      </c>
      <c r="E129" s="147">
        <v>379.68</v>
      </c>
      <c r="F129" s="148">
        <v>0.23699999999999999</v>
      </c>
      <c r="G129" s="149">
        <v>89.98</v>
      </c>
      <c r="H129" s="150"/>
      <c r="I129" s="151"/>
      <c r="J129" s="151"/>
      <c r="K129" s="151"/>
      <c r="L129" s="151"/>
      <c r="M129" s="151"/>
      <c r="N129" s="152">
        <v>0.1807</v>
      </c>
      <c r="O129" s="152">
        <v>68.61</v>
      </c>
      <c r="P129" s="151"/>
      <c r="Q129" s="151"/>
      <c r="R129" s="152">
        <v>5.6300000000000003E-2</v>
      </c>
      <c r="S129" s="175">
        <v>21.37</v>
      </c>
    </row>
    <row r="130" spans="1:19" ht="25.5" x14ac:dyDescent="0.2">
      <c r="A130" s="159">
        <v>106</v>
      </c>
      <c r="B130" s="144" t="s">
        <v>193</v>
      </c>
      <c r="C130" s="145" t="s">
        <v>21</v>
      </c>
      <c r="D130" s="146" t="s">
        <v>12</v>
      </c>
      <c r="E130" s="147">
        <v>348.46</v>
      </c>
      <c r="F130" s="148">
        <v>0.11559999999999999</v>
      </c>
      <c r="G130" s="149">
        <v>40.29</v>
      </c>
      <c r="H130" s="150"/>
      <c r="I130" s="151"/>
      <c r="J130" s="151"/>
      <c r="K130" s="151"/>
      <c r="L130" s="151"/>
      <c r="M130" s="151"/>
      <c r="N130" s="152">
        <v>9.8599999999999993E-2</v>
      </c>
      <c r="O130" s="152">
        <v>34.36</v>
      </c>
      <c r="P130" s="151"/>
      <c r="Q130" s="151"/>
      <c r="R130" s="152">
        <v>1.7000000000000001E-2</v>
      </c>
      <c r="S130" s="175">
        <v>5.93</v>
      </c>
    </row>
    <row r="131" spans="1:19" ht="25.5" x14ac:dyDescent="0.2">
      <c r="A131" s="159">
        <v>107</v>
      </c>
      <c r="B131" s="144" t="s">
        <v>194</v>
      </c>
      <c r="C131" s="145" t="s">
        <v>24</v>
      </c>
      <c r="D131" s="146" t="s">
        <v>12</v>
      </c>
      <c r="E131" s="147">
        <v>5459.07</v>
      </c>
      <c r="F131" s="148">
        <v>0.11600000000000001</v>
      </c>
      <c r="G131" s="149">
        <v>633.25</v>
      </c>
      <c r="H131" s="150"/>
      <c r="I131" s="151"/>
      <c r="J131" s="151"/>
      <c r="K131" s="151"/>
      <c r="L131" s="151"/>
      <c r="M131" s="151"/>
      <c r="N131" s="152">
        <v>9.8599999999999993E-2</v>
      </c>
      <c r="O131" s="152">
        <v>538.26</v>
      </c>
      <c r="P131" s="151"/>
      <c r="Q131" s="151"/>
      <c r="R131" s="152">
        <v>1.7399999999999999E-2</v>
      </c>
      <c r="S131" s="175">
        <v>94.99</v>
      </c>
    </row>
    <row r="132" spans="1:19" ht="13.5" x14ac:dyDescent="0.2">
      <c r="A132" s="159">
        <v>108</v>
      </c>
      <c r="B132" s="144" t="s">
        <v>195</v>
      </c>
      <c r="C132" s="145" t="s">
        <v>27</v>
      </c>
      <c r="D132" s="146" t="s">
        <v>29</v>
      </c>
      <c r="E132" s="147">
        <v>646.32000000000005</v>
      </c>
      <c r="F132" s="148">
        <v>14.62</v>
      </c>
      <c r="G132" s="149">
        <v>9562.59</v>
      </c>
      <c r="H132" s="150"/>
      <c r="I132" s="151"/>
      <c r="J132" s="151"/>
      <c r="K132" s="151"/>
      <c r="L132" s="151"/>
      <c r="M132" s="151"/>
      <c r="N132" s="152">
        <v>12.4236</v>
      </c>
      <c r="O132" s="152">
        <v>8125.98</v>
      </c>
      <c r="P132" s="151"/>
      <c r="Q132" s="151"/>
      <c r="R132" s="152">
        <v>2.1964000000000001</v>
      </c>
      <c r="S132" s="175">
        <v>1436.61</v>
      </c>
    </row>
    <row r="133" spans="1:19" ht="51" x14ac:dyDescent="0.2">
      <c r="A133" s="159">
        <v>109</v>
      </c>
      <c r="B133" s="144" t="s">
        <v>196</v>
      </c>
      <c r="C133" s="145" t="s">
        <v>134</v>
      </c>
      <c r="D133" s="146" t="s">
        <v>75</v>
      </c>
      <c r="E133" s="147">
        <v>8918.8799999999992</v>
      </c>
      <c r="F133" s="148">
        <v>1</v>
      </c>
      <c r="G133" s="149">
        <v>8918.8799999999992</v>
      </c>
      <c r="H133" s="150"/>
      <c r="I133" s="151"/>
      <c r="J133" s="151"/>
      <c r="K133" s="151"/>
      <c r="L133" s="151"/>
      <c r="M133" s="151"/>
      <c r="N133" s="152">
        <v>1</v>
      </c>
      <c r="O133" s="152">
        <v>8918.8799999999992</v>
      </c>
      <c r="P133" s="151"/>
      <c r="Q133" s="151"/>
      <c r="R133" s="151"/>
      <c r="S133" s="174"/>
    </row>
    <row r="134" spans="1:19" ht="13.5" x14ac:dyDescent="0.2">
      <c r="A134" s="159">
        <v>110</v>
      </c>
      <c r="B134" s="144" t="s">
        <v>197</v>
      </c>
      <c r="C134" s="145" t="s">
        <v>137</v>
      </c>
      <c r="D134" s="146" t="s">
        <v>139</v>
      </c>
      <c r="E134" s="153"/>
      <c r="F134" s="148">
        <v>1</v>
      </c>
      <c r="G134" s="150"/>
      <c r="H134" s="150"/>
      <c r="I134" s="151"/>
      <c r="J134" s="151"/>
      <c r="K134" s="151"/>
      <c r="L134" s="151"/>
      <c r="M134" s="151"/>
      <c r="N134" s="152">
        <v>1</v>
      </c>
      <c r="O134" s="151"/>
      <c r="P134" s="151"/>
      <c r="Q134" s="151"/>
      <c r="R134" s="151"/>
      <c r="S134" s="174"/>
    </row>
    <row r="135" spans="1:19" ht="25.5" x14ac:dyDescent="0.2">
      <c r="A135" s="159">
        <v>111</v>
      </c>
      <c r="B135" s="144" t="s">
        <v>198</v>
      </c>
      <c r="C135" s="145" t="s">
        <v>141</v>
      </c>
      <c r="D135" s="146" t="s">
        <v>139</v>
      </c>
      <c r="E135" s="153"/>
      <c r="F135" s="148">
        <v>1</v>
      </c>
      <c r="G135" s="150"/>
      <c r="H135" s="150"/>
      <c r="I135" s="151"/>
      <c r="J135" s="151"/>
      <c r="K135" s="151"/>
      <c r="L135" s="151"/>
      <c r="M135" s="151"/>
      <c r="N135" s="152">
        <v>1</v>
      </c>
      <c r="O135" s="151"/>
      <c r="P135" s="151"/>
      <c r="Q135" s="151"/>
      <c r="R135" s="151"/>
      <c r="S135" s="174"/>
    </row>
    <row r="136" spans="1:19" ht="51" x14ac:dyDescent="0.2">
      <c r="A136" s="159">
        <v>112</v>
      </c>
      <c r="B136" s="144" t="s">
        <v>199</v>
      </c>
      <c r="C136" s="145" t="s">
        <v>144</v>
      </c>
      <c r="D136" s="146" t="s">
        <v>33</v>
      </c>
      <c r="E136" s="147">
        <v>1184.79</v>
      </c>
      <c r="F136" s="148">
        <v>1</v>
      </c>
      <c r="G136" s="149">
        <v>1184.79</v>
      </c>
      <c r="H136" s="150"/>
      <c r="I136" s="151"/>
      <c r="J136" s="151"/>
      <c r="K136" s="151"/>
      <c r="L136" s="151"/>
      <c r="M136" s="151"/>
      <c r="N136" s="152">
        <v>1</v>
      </c>
      <c r="O136" s="152">
        <v>1184.79</v>
      </c>
      <c r="P136" s="151"/>
      <c r="Q136" s="151"/>
      <c r="R136" s="151"/>
      <c r="S136" s="174"/>
    </row>
    <row r="137" spans="1:19" ht="25.5" x14ac:dyDescent="0.2">
      <c r="A137" s="159">
        <v>113</v>
      </c>
      <c r="B137" s="144" t="s">
        <v>308</v>
      </c>
      <c r="C137" s="145" t="s">
        <v>304</v>
      </c>
      <c r="D137" s="146" t="s">
        <v>33</v>
      </c>
      <c r="E137" s="147">
        <v>266.67</v>
      </c>
      <c r="F137" s="148">
        <v>-2</v>
      </c>
      <c r="G137" s="149">
        <v>-533.34</v>
      </c>
      <c r="H137" s="150"/>
      <c r="I137" s="151"/>
      <c r="J137" s="151"/>
      <c r="K137" s="151"/>
      <c r="L137" s="151"/>
      <c r="M137" s="151"/>
      <c r="N137" s="152">
        <v>-2</v>
      </c>
      <c r="O137" s="152">
        <v>-533.34</v>
      </c>
      <c r="P137" s="151"/>
      <c r="Q137" s="151"/>
      <c r="R137" s="151"/>
      <c r="S137" s="174"/>
    </row>
    <row r="138" spans="1:19" ht="13.5" x14ac:dyDescent="0.2">
      <c r="A138" s="159">
        <v>114</v>
      </c>
      <c r="B138" s="144" t="s">
        <v>200</v>
      </c>
      <c r="C138" s="145" t="s">
        <v>147</v>
      </c>
      <c r="D138" s="146" t="s">
        <v>33</v>
      </c>
      <c r="E138" s="153"/>
      <c r="F138" s="148">
        <v>2</v>
      </c>
      <c r="G138" s="150"/>
      <c r="H138" s="150"/>
      <c r="I138" s="151"/>
      <c r="J138" s="151"/>
      <c r="K138" s="151"/>
      <c r="L138" s="151"/>
      <c r="M138" s="151"/>
      <c r="N138" s="152">
        <v>2</v>
      </c>
      <c r="O138" s="151"/>
      <c r="P138" s="151"/>
      <c r="Q138" s="151"/>
      <c r="R138" s="151"/>
      <c r="S138" s="174"/>
    </row>
    <row r="139" spans="1:19" ht="38.25" x14ac:dyDescent="0.2">
      <c r="A139" s="159">
        <v>115</v>
      </c>
      <c r="B139" s="144" t="s">
        <v>201</v>
      </c>
      <c r="C139" s="145" t="s">
        <v>150</v>
      </c>
      <c r="D139" s="146" t="s">
        <v>33</v>
      </c>
      <c r="E139" s="153"/>
      <c r="F139" s="148">
        <v>1</v>
      </c>
      <c r="G139" s="150"/>
      <c r="H139" s="150"/>
      <c r="I139" s="151"/>
      <c r="J139" s="151"/>
      <c r="K139" s="151"/>
      <c r="L139" s="151"/>
      <c r="M139" s="151"/>
      <c r="N139" s="152">
        <v>1</v>
      </c>
      <c r="O139" s="151"/>
      <c r="P139" s="151"/>
      <c r="Q139" s="151"/>
      <c r="R139" s="151"/>
      <c r="S139" s="174"/>
    </row>
    <row r="140" spans="1:19" ht="13.5" x14ac:dyDescent="0.2">
      <c r="A140" s="159">
        <v>116</v>
      </c>
      <c r="B140" s="144" t="s">
        <v>202</v>
      </c>
      <c r="C140" s="145" t="s">
        <v>153</v>
      </c>
      <c r="D140" s="146" t="s">
        <v>33</v>
      </c>
      <c r="E140" s="153"/>
      <c r="F140" s="148">
        <v>1</v>
      </c>
      <c r="G140" s="150"/>
      <c r="H140" s="150"/>
      <c r="I140" s="151"/>
      <c r="J140" s="151"/>
      <c r="K140" s="151"/>
      <c r="L140" s="151"/>
      <c r="M140" s="151"/>
      <c r="N140" s="152">
        <v>1</v>
      </c>
      <c r="O140" s="151"/>
      <c r="P140" s="151"/>
      <c r="Q140" s="151"/>
      <c r="R140" s="151"/>
      <c r="S140" s="174"/>
    </row>
    <row r="141" spans="1:19" ht="25.5" x14ac:dyDescent="0.2">
      <c r="A141" s="159">
        <v>117</v>
      </c>
      <c r="B141" s="144" t="s">
        <v>203</v>
      </c>
      <c r="C141" s="145" t="s">
        <v>101</v>
      </c>
      <c r="D141" s="146" t="s">
        <v>103</v>
      </c>
      <c r="E141" s="147">
        <v>10773.12</v>
      </c>
      <c r="F141" s="148">
        <v>0.06</v>
      </c>
      <c r="G141" s="149">
        <v>646.39</v>
      </c>
      <c r="H141" s="150"/>
      <c r="I141" s="151"/>
      <c r="J141" s="151"/>
      <c r="K141" s="151"/>
      <c r="L141" s="151"/>
      <c r="M141" s="151"/>
      <c r="N141" s="151"/>
      <c r="O141" s="151"/>
      <c r="P141" s="151"/>
      <c r="Q141" s="151"/>
      <c r="R141" s="152">
        <v>0.06</v>
      </c>
      <c r="S141" s="175">
        <v>646.39</v>
      </c>
    </row>
    <row r="142" spans="1:19" ht="25.5" x14ac:dyDescent="0.2">
      <c r="A142" s="159">
        <v>118</v>
      </c>
      <c r="B142" s="144" t="s">
        <v>309</v>
      </c>
      <c r="C142" s="145" t="s">
        <v>301</v>
      </c>
      <c r="D142" s="146" t="s">
        <v>294</v>
      </c>
      <c r="E142" s="147">
        <v>9727.3700000000008</v>
      </c>
      <c r="F142" s="148">
        <v>-2.9000000000000001E-2</v>
      </c>
      <c r="G142" s="149">
        <v>-282.08999999999997</v>
      </c>
      <c r="H142" s="150"/>
      <c r="I142" s="151"/>
      <c r="J142" s="151"/>
      <c r="K142" s="151"/>
      <c r="L142" s="151"/>
      <c r="M142" s="151"/>
      <c r="N142" s="151"/>
      <c r="O142" s="151"/>
      <c r="P142" s="151"/>
      <c r="Q142" s="151"/>
      <c r="R142" s="152">
        <v>-2.9000000000000001E-2</v>
      </c>
      <c r="S142" s="175">
        <v>-282.08999999999997</v>
      </c>
    </row>
    <row r="143" spans="1:19" ht="13.5" x14ac:dyDescent="0.2">
      <c r="A143" s="159">
        <v>119</v>
      </c>
      <c r="B143" s="144" t="s">
        <v>204</v>
      </c>
      <c r="C143" s="145" t="s">
        <v>105</v>
      </c>
      <c r="D143" s="146" t="s">
        <v>40</v>
      </c>
      <c r="E143" s="153"/>
      <c r="F143" s="148">
        <v>0.36</v>
      </c>
      <c r="G143" s="150"/>
      <c r="H143" s="150"/>
      <c r="I143" s="151"/>
      <c r="J143" s="151"/>
      <c r="K143" s="151"/>
      <c r="L143" s="151"/>
      <c r="M143" s="151"/>
      <c r="N143" s="151"/>
      <c r="O143" s="151"/>
      <c r="P143" s="151"/>
      <c r="Q143" s="151"/>
      <c r="R143" s="152">
        <v>0.36</v>
      </c>
      <c r="S143" s="174"/>
    </row>
    <row r="144" spans="1:19" ht="13.5" x14ac:dyDescent="0.2">
      <c r="A144" s="159">
        <v>120</v>
      </c>
      <c r="B144" s="144" t="s">
        <v>205</v>
      </c>
      <c r="C144" s="145" t="s">
        <v>38</v>
      </c>
      <c r="D144" s="146" t="s">
        <v>40</v>
      </c>
      <c r="E144" s="153"/>
      <c r="F144" s="148">
        <v>2.9000000000000001E-2</v>
      </c>
      <c r="G144" s="150"/>
      <c r="H144" s="150"/>
      <c r="I144" s="151"/>
      <c r="J144" s="151"/>
      <c r="K144" s="151"/>
      <c r="L144" s="151"/>
      <c r="M144" s="151"/>
      <c r="N144" s="151"/>
      <c r="O144" s="151"/>
      <c r="P144" s="151"/>
      <c r="Q144" s="151"/>
      <c r="R144" s="152">
        <v>2.9000000000000001E-2</v>
      </c>
      <c r="S144" s="174"/>
    </row>
    <row r="145" spans="1:19" ht="25.5" x14ac:dyDescent="0.2">
      <c r="A145" s="159">
        <v>121</v>
      </c>
      <c r="B145" s="144" t="s">
        <v>206</v>
      </c>
      <c r="C145" s="145" t="s">
        <v>158</v>
      </c>
      <c r="D145" s="146" t="s">
        <v>55</v>
      </c>
      <c r="E145" s="147">
        <v>243909.64</v>
      </c>
      <c r="F145" s="148">
        <v>1.3299999999999999E-2</v>
      </c>
      <c r="G145" s="149">
        <v>3244</v>
      </c>
      <c r="H145" s="150"/>
      <c r="I145" s="151"/>
      <c r="J145" s="151"/>
      <c r="K145" s="151"/>
      <c r="L145" s="151"/>
      <c r="M145" s="151"/>
      <c r="N145" s="152">
        <v>1.315E-2</v>
      </c>
      <c r="O145" s="152">
        <v>3207.41</v>
      </c>
      <c r="P145" s="151"/>
      <c r="Q145" s="151"/>
      <c r="R145" s="152">
        <v>1.4999999999999999E-4</v>
      </c>
      <c r="S145" s="175">
        <v>36.590000000000003</v>
      </c>
    </row>
    <row r="146" spans="1:19" ht="12.75" customHeight="1" x14ac:dyDescent="0.2">
      <c r="A146" s="199" t="s">
        <v>56</v>
      </c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90"/>
    </row>
    <row r="147" spans="1:19" ht="51" x14ac:dyDescent="0.2">
      <c r="A147" s="159">
        <v>122</v>
      </c>
      <c r="B147" s="144" t="s">
        <v>207</v>
      </c>
      <c r="C147" s="145" t="s">
        <v>58</v>
      </c>
      <c r="D147" s="146" t="s">
        <v>60</v>
      </c>
      <c r="E147" s="147">
        <v>3.28</v>
      </c>
      <c r="F147" s="148">
        <v>41.5</v>
      </c>
      <c r="G147" s="149">
        <v>136.12</v>
      </c>
      <c r="H147" s="150"/>
      <c r="I147" s="151"/>
      <c r="J147" s="151"/>
      <c r="K147" s="151"/>
      <c r="L147" s="151"/>
      <c r="M147" s="151"/>
      <c r="N147" s="152">
        <v>31.622499999999999</v>
      </c>
      <c r="O147" s="152">
        <v>103.72</v>
      </c>
      <c r="P147" s="151"/>
      <c r="Q147" s="151"/>
      <c r="R147" s="152">
        <v>9.8774999999999995</v>
      </c>
      <c r="S147" s="175">
        <v>32.4</v>
      </c>
    </row>
    <row r="148" spans="1:19" ht="63.75" x14ac:dyDescent="0.2">
      <c r="A148" s="159">
        <v>123</v>
      </c>
      <c r="B148" s="144" t="s">
        <v>208</v>
      </c>
      <c r="C148" s="145" t="s">
        <v>110</v>
      </c>
      <c r="D148" s="146" t="s">
        <v>60</v>
      </c>
      <c r="E148" s="147">
        <v>8.39</v>
      </c>
      <c r="F148" s="148">
        <v>9.9</v>
      </c>
      <c r="G148" s="149">
        <v>83.06</v>
      </c>
      <c r="H148" s="150"/>
      <c r="I148" s="151"/>
      <c r="J148" s="151"/>
      <c r="K148" s="151"/>
      <c r="L148" s="151"/>
      <c r="M148" s="151"/>
      <c r="N148" s="152">
        <v>8.85</v>
      </c>
      <c r="O148" s="152">
        <v>74.25</v>
      </c>
      <c r="P148" s="151"/>
      <c r="Q148" s="151"/>
      <c r="R148" s="152">
        <v>1.05</v>
      </c>
      <c r="S148" s="175">
        <v>8.81</v>
      </c>
    </row>
    <row r="149" spans="1:19" ht="38.25" x14ac:dyDescent="0.2">
      <c r="A149" s="159">
        <v>124</v>
      </c>
      <c r="B149" s="144" t="s">
        <v>209</v>
      </c>
      <c r="C149" s="145" t="s">
        <v>124</v>
      </c>
      <c r="D149" s="146" t="s">
        <v>60</v>
      </c>
      <c r="E149" s="147">
        <v>10.88</v>
      </c>
      <c r="F149" s="148">
        <v>5</v>
      </c>
      <c r="G149" s="149">
        <v>54.4</v>
      </c>
      <c r="H149" s="150"/>
      <c r="I149" s="151"/>
      <c r="J149" s="151"/>
      <c r="K149" s="151"/>
      <c r="L149" s="151"/>
      <c r="M149" s="151"/>
      <c r="N149" s="152">
        <v>5</v>
      </c>
      <c r="O149" s="152">
        <v>54.4</v>
      </c>
      <c r="P149" s="151"/>
      <c r="Q149" s="151"/>
      <c r="R149" s="151"/>
      <c r="S149" s="174"/>
    </row>
    <row r="150" spans="1:19" ht="38.25" x14ac:dyDescent="0.2">
      <c r="A150" s="159">
        <v>125</v>
      </c>
      <c r="B150" s="144" t="s">
        <v>210</v>
      </c>
      <c r="C150" s="145" t="s">
        <v>68</v>
      </c>
      <c r="D150" s="146" t="s">
        <v>60</v>
      </c>
      <c r="E150" s="147">
        <v>3.86</v>
      </c>
      <c r="F150" s="148">
        <v>56.4</v>
      </c>
      <c r="G150" s="149">
        <v>217.7</v>
      </c>
      <c r="H150" s="150"/>
      <c r="I150" s="151"/>
      <c r="J150" s="151"/>
      <c r="K150" s="151"/>
      <c r="L150" s="151"/>
      <c r="M150" s="151"/>
      <c r="N150" s="152">
        <v>45.67</v>
      </c>
      <c r="O150" s="152">
        <v>176.29</v>
      </c>
      <c r="P150" s="151"/>
      <c r="Q150" s="151"/>
      <c r="R150" s="152">
        <v>10.73</v>
      </c>
      <c r="S150" s="175">
        <v>41.42</v>
      </c>
    </row>
    <row r="151" spans="1:19" ht="14.25" x14ac:dyDescent="0.2">
      <c r="A151" s="188" t="s">
        <v>212</v>
      </c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90"/>
    </row>
    <row r="152" spans="1:19" ht="25.5" x14ac:dyDescent="0.2">
      <c r="A152" s="159">
        <v>126</v>
      </c>
      <c r="B152" s="144" t="s">
        <v>213</v>
      </c>
      <c r="C152" s="145" t="s">
        <v>73</v>
      </c>
      <c r="D152" s="146" t="s">
        <v>75</v>
      </c>
      <c r="E152" s="147">
        <v>426.66</v>
      </c>
      <c r="F152" s="148">
        <v>1</v>
      </c>
      <c r="G152" s="149">
        <v>426.66</v>
      </c>
      <c r="H152" s="150"/>
      <c r="I152" s="151"/>
      <c r="J152" s="151"/>
      <c r="K152" s="151"/>
      <c r="L152" s="151"/>
      <c r="M152" s="151"/>
      <c r="N152" s="152">
        <v>1</v>
      </c>
      <c r="O152" s="152">
        <v>426.66</v>
      </c>
      <c r="P152" s="151"/>
      <c r="Q152" s="151"/>
      <c r="R152" s="151"/>
      <c r="S152" s="174"/>
    </row>
    <row r="153" spans="1:19" ht="51" x14ac:dyDescent="0.2">
      <c r="A153" s="159">
        <v>127</v>
      </c>
      <c r="B153" s="144" t="s">
        <v>214</v>
      </c>
      <c r="C153" s="145" t="s">
        <v>18</v>
      </c>
      <c r="D153" s="146" t="s">
        <v>12</v>
      </c>
      <c r="E153" s="147">
        <v>379.68</v>
      </c>
      <c r="F153" s="148">
        <v>0.23599999999999999</v>
      </c>
      <c r="G153" s="149">
        <v>89.6</v>
      </c>
      <c r="H153" s="150"/>
      <c r="I153" s="151"/>
      <c r="J153" s="151"/>
      <c r="K153" s="151"/>
      <c r="L153" s="151"/>
      <c r="M153" s="151"/>
      <c r="N153" s="152">
        <v>0.18329999999999999</v>
      </c>
      <c r="O153" s="152">
        <v>69.599999999999994</v>
      </c>
      <c r="P153" s="151"/>
      <c r="Q153" s="151"/>
      <c r="R153" s="152">
        <v>5.2699999999999997E-2</v>
      </c>
      <c r="S153" s="175">
        <v>20.010000000000002</v>
      </c>
    </row>
    <row r="154" spans="1:19" ht="25.5" x14ac:dyDescent="0.2">
      <c r="A154" s="159">
        <v>128</v>
      </c>
      <c r="B154" s="144" t="s">
        <v>215</v>
      </c>
      <c r="C154" s="145" t="s">
        <v>21</v>
      </c>
      <c r="D154" s="146" t="s">
        <v>12</v>
      </c>
      <c r="E154" s="147">
        <v>348.46</v>
      </c>
      <c r="F154" s="148">
        <v>0.1152</v>
      </c>
      <c r="G154" s="149">
        <v>40.14</v>
      </c>
      <c r="H154" s="150"/>
      <c r="I154" s="151"/>
      <c r="J154" s="151"/>
      <c r="K154" s="151"/>
      <c r="L154" s="151"/>
      <c r="M154" s="151"/>
      <c r="N154" s="152">
        <v>9.4399999999999998E-2</v>
      </c>
      <c r="O154" s="152">
        <v>32.9</v>
      </c>
      <c r="P154" s="151"/>
      <c r="Q154" s="151"/>
      <c r="R154" s="152">
        <v>2.0799999999999999E-2</v>
      </c>
      <c r="S154" s="175">
        <v>7.24</v>
      </c>
    </row>
    <row r="155" spans="1:19" ht="25.5" x14ac:dyDescent="0.2">
      <c r="A155" s="159">
        <v>129</v>
      </c>
      <c r="B155" s="144" t="s">
        <v>216</v>
      </c>
      <c r="C155" s="145" t="s">
        <v>24</v>
      </c>
      <c r="D155" s="146" t="s">
        <v>12</v>
      </c>
      <c r="E155" s="147">
        <v>5459.07</v>
      </c>
      <c r="F155" s="148">
        <v>0.115</v>
      </c>
      <c r="G155" s="149">
        <v>627.79</v>
      </c>
      <c r="H155" s="150"/>
      <c r="I155" s="151"/>
      <c r="J155" s="151"/>
      <c r="K155" s="151"/>
      <c r="L155" s="151"/>
      <c r="M155" s="151"/>
      <c r="N155" s="152">
        <v>9.4399999999999998E-2</v>
      </c>
      <c r="O155" s="152">
        <v>515.33000000000004</v>
      </c>
      <c r="P155" s="151"/>
      <c r="Q155" s="151"/>
      <c r="R155" s="152">
        <v>2.06E-2</v>
      </c>
      <c r="S155" s="175">
        <v>112.46</v>
      </c>
    </row>
    <row r="156" spans="1:19" ht="13.5" x14ac:dyDescent="0.2">
      <c r="A156" s="159">
        <v>130</v>
      </c>
      <c r="B156" s="144" t="s">
        <v>217</v>
      </c>
      <c r="C156" s="145" t="s">
        <v>27</v>
      </c>
      <c r="D156" s="146" t="s">
        <v>29</v>
      </c>
      <c r="E156" s="147">
        <v>646.32000000000005</v>
      </c>
      <c r="F156" s="148">
        <v>14.49</v>
      </c>
      <c r="G156" s="149">
        <v>9477.56</v>
      </c>
      <c r="H156" s="150"/>
      <c r="I156" s="151"/>
      <c r="J156" s="151"/>
      <c r="K156" s="151"/>
      <c r="L156" s="151"/>
      <c r="M156" s="151"/>
      <c r="N156" s="152">
        <v>11.894399999999999</v>
      </c>
      <c r="O156" s="152">
        <v>7779.84</v>
      </c>
      <c r="P156" s="151"/>
      <c r="Q156" s="151"/>
      <c r="R156" s="152">
        <v>2.5956000000000001</v>
      </c>
      <c r="S156" s="175">
        <v>1697.72</v>
      </c>
    </row>
    <row r="157" spans="1:19" ht="51" x14ac:dyDescent="0.2">
      <c r="A157" s="159">
        <v>131</v>
      </c>
      <c r="B157" s="144" t="s">
        <v>218</v>
      </c>
      <c r="C157" s="145" t="s">
        <v>134</v>
      </c>
      <c r="D157" s="146" t="s">
        <v>75</v>
      </c>
      <c r="E157" s="147">
        <v>8918.8799999999992</v>
      </c>
      <c r="F157" s="148">
        <v>1</v>
      </c>
      <c r="G157" s="149">
        <v>8918.8799999999992</v>
      </c>
      <c r="H157" s="150"/>
      <c r="I157" s="151"/>
      <c r="J157" s="151"/>
      <c r="K157" s="151"/>
      <c r="L157" s="151"/>
      <c r="M157" s="151"/>
      <c r="N157" s="152">
        <v>1</v>
      </c>
      <c r="O157" s="152">
        <v>8918.8799999999992</v>
      </c>
      <c r="P157" s="151"/>
      <c r="Q157" s="151"/>
      <c r="R157" s="151"/>
      <c r="S157" s="174"/>
    </row>
    <row r="158" spans="1:19" ht="13.5" x14ac:dyDescent="0.2">
      <c r="A158" s="159">
        <v>132</v>
      </c>
      <c r="B158" s="144" t="s">
        <v>219</v>
      </c>
      <c r="C158" s="145" t="s">
        <v>137</v>
      </c>
      <c r="D158" s="146" t="s">
        <v>139</v>
      </c>
      <c r="E158" s="153"/>
      <c r="F158" s="148">
        <v>1</v>
      </c>
      <c r="G158" s="150"/>
      <c r="H158" s="150"/>
      <c r="I158" s="151"/>
      <c r="J158" s="151"/>
      <c r="K158" s="151"/>
      <c r="L158" s="151"/>
      <c r="M158" s="151"/>
      <c r="N158" s="152">
        <v>1</v>
      </c>
      <c r="O158" s="151"/>
      <c r="P158" s="151"/>
      <c r="Q158" s="151"/>
      <c r="R158" s="151"/>
      <c r="S158" s="174"/>
    </row>
    <row r="159" spans="1:19" ht="25.5" x14ac:dyDescent="0.2">
      <c r="A159" s="159">
        <v>133</v>
      </c>
      <c r="B159" s="144" t="s">
        <v>220</v>
      </c>
      <c r="C159" s="145" t="s">
        <v>221</v>
      </c>
      <c r="D159" s="146" t="s">
        <v>139</v>
      </c>
      <c r="E159" s="153"/>
      <c r="F159" s="148">
        <v>1</v>
      </c>
      <c r="G159" s="150"/>
      <c r="H159" s="150"/>
      <c r="I159" s="151"/>
      <c r="J159" s="151"/>
      <c r="K159" s="151"/>
      <c r="L159" s="151"/>
      <c r="M159" s="151"/>
      <c r="N159" s="152">
        <v>1</v>
      </c>
      <c r="O159" s="151"/>
      <c r="P159" s="151"/>
      <c r="Q159" s="151"/>
      <c r="R159" s="151"/>
      <c r="S159" s="174"/>
    </row>
    <row r="160" spans="1:19" ht="51" x14ac:dyDescent="0.2">
      <c r="A160" s="159">
        <v>134</v>
      </c>
      <c r="B160" s="144" t="s">
        <v>222</v>
      </c>
      <c r="C160" s="145" t="s">
        <v>144</v>
      </c>
      <c r="D160" s="146" t="s">
        <v>33</v>
      </c>
      <c r="E160" s="147">
        <v>1184.79</v>
      </c>
      <c r="F160" s="148">
        <v>1</v>
      </c>
      <c r="G160" s="149">
        <v>1184.79</v>
      </c>
      <c r="H160" s="150"/>
      <c r="I160" s="151"/>
      <c r="J160" s="151"/>
      <c r="K160" s="151"/>
      <c r="L160" s="151"/>
      <c r="M160" s="151"/>
      <c r="N160" s="152">
        <v>1</v>
      </c>
      <c r="O160" s="152">
        <v>1184.79</v>
      </c>
      <c r="P160" s="151"/>
      <c r="Q160" s="151"/>
      <c r="R160" s="151"/>
      <c r="S160" s="174"/>
    </row>
    <row r="161" spans="1:19" ht="25.5" x14ac:dyDescent="0.2">
      <c r="A161" s="159">
        <v>135</v>
      </c>
      <c r="B161" s="144" t="s">
        <v>310</v>
      </c>
      <c r="C161" s="145" t="s">
        <v>304</v>
      </c>
      <c r="D161" s="146" t="s">
        <v>33</v>
      </c>
      <c r="E161" s="147">
        <v>266.67</v>
      </c>
      <c r="F161" s="148">
        <v>-2</v>
      </c>
      <c r="G161" s="149">
        <v>-533.34</v>
      </c>
      <c r="H161" s="150"/>
      <c r="I161" s="151"/>
      <c r="J161" s="151"/>
      <c r="K161" s="151"/>
      <c r="L161" s="151"/>
      <c r="M161" s="151"/>
      <c r="N161" s="152">
        <v>-2</v>
      </c>
      <c r="O161" s="152">
        <v>-533.34</v>
      </c>
      <c r="P161" s="151"/>
      <c r="Q161" s="151"/>
      <c r="R161" s="151"/>
      <c r="S161" s="174"/>
    </row>
    <row r="162" spans="1:19" ht="13.5" x14ac:dyDescent="0.2">
      <c r="A162" s="159">
        <v>136</v>
      </c>
      <c r="B162" s="144" t="s">
        <v>223</v>
      </c>
      <c r="C162" s="145" t="s">
        <v>147</v>
      </c>
      <c r="D162" s="146" t="s">
        <v>33</v>
      </c>
      <c r="E162" s="153"/>
      <c r="F162" s="148">
        <v>2</v>
      </c>
      <c r="G162" s="150"/>
      <c r="H162" s="150"/>
      <c r="I162" s="151"/>
      <c r="J162" s="151"/>
      <c r="K162" s="151"/>
      <c r="L162" s="151"/>
      <c r="M162" s="151"/>
      <c r="N162" s="152">
        <v>2</v>
      </c>
      <c r="O162" s="151"/>
      <c r="P162" s="151"/>
      <c r="Q162" s="151"/>
      <c r="R162" s="151"/>
      <c r="S162" s="174"/>
    </row>
    <row r="163" spans="1:19" ht="38.25" x14ac:dyDescent="0.2">
      <c r="A163" s="159">
        <v>137</v>
      </c>
      <c r="B163" s="144" t="s">
        <v>224</v>
      </c>
      <c r="C163" s="145" t="s">
        <v>150</v>
      </c>
      <c r="D163" s="146" t="s">
        <v>33</v>
      </c>
      <c r="E163" s="153"/>
      <c r="F163" s="148">
        <v>1</v>
      </c>
      <c r="G163" s="150"/>
      <c r="H163" s="150"/>
      <c r="I163" s="151"/>
      <c r="J163" s="151"/>
      <c r="K163" s="151"/>
      <c r="L163" s="151"/>
      <c r="M163" s="151"/>
      <c r="N163" s="152">
        <v>1</v>
      </c>
      <c r="O163" s="151"/>
      <c r="P163" s="151"/>
      <c r="Q163" s="151"/>
      <c r="R163" s="151"/>
      <c r="S163" s="174"/>
    </row>
    <row r="164" spans="1:19" ht="13.5" x14ac:dyDescent="0.2">
      <c r="A164" s="159">
        <v>138</v>
      </c>
      <c r="B164" s="144" t="s">
        <v>225</v>
      </c>
      <c r="C164" s="145" t="s">
        <v>153</v>
      </c>
      <c r="D164" s="146" t="s">
        <v>33</v>
      </c>
      <c r="E164" s="153"/>
      <c r="F164" s="148">
        <v>1</v>
      </c>
      <c r="G164" s="150"/>
      <c r="H164" s="150"/>
      <c r="I164" s="151"/>
      <c r="J164" s="151"/>
      <c r="K164" s="151"/>
      <c r="L164" s="151"/>
      <c r="M164" s="151"/>
      <c r="N164" s="152">
        <v>1</v>
      </c>
      <c r="O164" s="151"/>
      <c r="P164" s="151"/>
      <c r="Q164" s="151"/>
      <c r="R164" s="151"/>
      <c r="S164" s="174"/>
    </row>
    <row r="165" spans="1:19" ht="25.5" x14ac:dyDescent="0.2">
      <c r="A165" s="159">
        <v>139</v>
      </c>
      <c r="B165" s="144" t="s">
        <v>226</v>
      </c>
      <c r="C165" s="145" t="s">
        <v>101</v>
      </c>
      <c r="D165" s="146" t="s">
        <v>103</v>
      </c>
      <c r="E165" s="147">
        <v>10738.91</v>
      </c>
      <c r="F165" s="148">
        <v>0.06</v>
      </c>
      <c r="G165" s="149">
        <v>644.33000000000004</v>
      </c>
      <c r="H165" s="150"/>
      <c r="I165" s="151"/>
      <c r="J165" s="151"/>
      <c r="K165" s="151"/>
      <c r="L165" s="151"/>
      <c r="M165" s="151"/>
      <c r="N165" s="151"/>
      <c r="O165" s="151"/>
      <c r="P165" s="151"/>
      <c r="Q165" s="151"/>
      <c r="R165" s="152">
        <v>0.06</v>
      </c>
      <c r="S165" s="175">
        <v>644.33000000000004</v>
      </c>
    </row>
    <row r="166" spans="1:19" ht="25.5" x14ac:dyDescent="0.2">
      <c r="A166" s="159">
        <v>140</v>
      </c>
      <c r="B166" s="144" t="s">
        <v>311</v>
      </c>
      <c r="C166" s="145" t="s">
        <v>301</v>
      </c>
      <c r="D166" s="146" t="s">
        <v>294</v>
      </c>
      <c r="E166" s="147">
        <v>9727.3700000000008</v>
      </c>
      <c r="F166" s="148">
        <v>-2.9000000000000001E-2</v>
      </c>
      <c r="G166" s="149">
        <v>-282.08999999999997</v>
      </c>
      <c r="H166" s="150"/>
      <c r="I166" s="151"/>
      <c r="J166" s="151"/>
      <c r="K166" s="151"/>
      <c r="L166" s="151"/>
      <c r="M166" s="151"/>
      <c r="N166" s="151"/>
      <c r="O166" s="151"/>
      <c r="P166" s="151"/>
      <c r="Q166" s="151"/>
      <c r="R166" s="152">
        <v>-2.9000000000000001E-2</v>
      </c>
      <c r="S166" s="175">
        <v>-282.08999999999997</v>
      </c>
    </row>
    <row r="167" spans="1:19" ht="13.5" x14ac:dyDescent="0.2">
      <c r="A167" s="159">
        <v>141</v>
      </c>
      <c r="B167" s="144" t="s">
        <v>227</v>
      </c>
      <c r="C167" s="145" t="s">
        <v>105</v>
      </c>
      <c r="D167" s="146" t="s">
        <v>40</v>
      </c>
      <c r="E167" s="153"/>
      <c r="F167" s="148">
        <v>0.36</v>
      </c>
      <c r="G167" s="150"/>
      <c r="H167" s="150"/>
      <c r="I167" s="151"/>
      <c r="J167" s="151"/>
      <c r="K167" s="151"/>
      <c r="L167" s="151"/>
      <c r="M167" s="151"/>
      <c r="N167" s="151"/>
      <c r="O167" s="151"/>
      <c r="P167" s="151"/>
      <c r="Q167" s="151"/>
      <c r="R167" s="152">
        <v>0.36</v>
      </c>
      <c r="S167" s="174"/>
    </row>
    <row r="168" spans="1:19" ht="13.5" x14ac:dyDescent="0.2">
      <c r="A168" s="159">
        <v>142</v>
      </c>
      <c r="B168" s="144" t="s">
        <v>228</v>
      </c>
      <c r="C168" s="145" t="s">
        <v>38</v>
      </c>
      <c r="D168" s="146" t="s">
        <v>40</v>
      </c>
      <c r="E168" s="153"/>
      <c r="F168" s="148">
        <v>2.9000000000000001E-2</v>
      </c>
      <c r="G168" s="150"/>
      <c r="H168" s="150"/>
      <c r="I168" s="151"/>
      <c r="J168" s="151"/>
      <c r="K168" s="151"/>
      <c r="L168" s="151"/>
      <c r="M168" s="151"/>
      <c r="N168" s="151"/>
      <c r="O168" s="151"/>
      <c r="P168" s="151"/>
      <c r="Q168" s="151"/>
      <c r="R168" s="152">
        <v>2.9000000000000001E-2</v>
      </c>
      <c r="S168" s="174"/>
    </row>
    <row r="169" spans="1:19" ht="25.5" x14ac:dyDescent="0.2">
      <c r="A169" s="159">
        <v>143</v>
      </c>
      <c r="B169" s="144" t="s">
        <v>229</v>
      </c>
      <c r="C169" s="145" t="s">
        <v>158</v>
      </c>
      <c r="D169" s="146" t="s">
        <v>55</v>
      </c>
      <c r="E169" s="147">
        <v>243909.64</v>
      </c>
      <c r="F169" s="148">
        <v>1.3299999999999999E-2</v>
      </c>
      <c r="G169" s="149">
        <v>3244</v>
      </c>
      <c r="H169" s="150"/>
      <c r="I169" s="151"/>
      <c r="J169" s="151"/>
      <c r="K169" s="151"/>
      <c r="L169" s="151"/>
      <c r="M169" s="151"/>
      <c r="N169" s="152">
        <v>1.223E-2</v>
      </c>
      <c r="O169" s="152">
        <v>2983.01</v>
      </c>
      <c r="P169" s="151"/>
      <c r="Q169" s="151"/>
      <c r="R169" s="152">
        <v>1.07E-3</v>
      </c>
      <c r="S169" s="175">
        <v>260.99</v>
      </c>
    </row>
    <row r="170" spans="1:19" ht="12.75" customHeight="1" x14ac:dyDescent="0.2">
      <c r="A170" s="199" t="s">
        <v>56</v>
      </c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90"/>
    </row>
    <row r="171" spans="1:19" ht="51" x14ac:dyDescent="0.2">
      <c r="A171" s="159">
        <v>144</v>
      </c>
      <c r="B171" s="144" t="s">
        <v>230</v>
      </c>
      <c r="C171" s="145" t="s">
        <v>58</v>
      </c>
      <c r="D171" s="146" t="s">
        <v>60</v>
      </c>
      <c r="E171" s="147">
        <v>3.28</v>
      </c>
      <c r="F171" s="148">
        <v>41.3</v>
      </c>
      <c r="G171" s="149">
        <v>135.46</v>
      </c>
      <c r="H171" s="150"/>
      <c r="I171" s="151"/>
      <c r="J171" s="151"/>
      <c r="K171" s="151"/>
      <c r="L171" s="151"/>
      <c r="M171" s="151"/>
      <c r="N171" s="152">
        <v>32.077500000000001</v>
      </c>
      <c r="O171" s="152">
        <v>105.21</v>
      </c>
      <c r="P171" s="151"/>
      <c r="Q171" s="151"/>
      <c r="R171" s="152">
        <v>9.2225000000000001</v>
      </c>
      <c r="S171" s="175">
        <v>30.25</v>
      </c>
    </row>
    <row r="172" spans="1:19" ht="63.75" x14ac:dyDescent="0.2">
      <c r="A172" s="159">
        <v>145</v>
      </c>
      <c r="B172" s="144" t="s">
        <v>231</v>
      </c>
      <c r="C172" s="145" t="s">
        <v>110</v>
      </c>
      <c r="D172" s="146" t="s">
        <v>60</v>
      </c>
      <c r="E172" s="147">
        <v>8.39</v>
      </c>
      <c r="F172" s="148">
        <v>12.1</v>
      </c>
      <c r="G172" s="149">
        <v>101.52</v>
      </c>
      <c r="H172" s="150"/>
      <c r="I172" s="151"/>
      <c r="J172" s="151"/>
      <c r="K172" s="151"/>
      <c r="L172" s="151"/>
      <c r="M172" s="151"/>
      <c r="N172" s="152">
        <v>8.85</v>
      </c>
      <c r="O172" s="152">
        <v>74.25</v>
      </c>
      <c r="P172" s="151"/>
      <c r="Q172" s="151"/>
      <c r="R172" s="152">
        <v>3.25</v>
      </c>
      <c r="S172" s="175">
        <v>27.27</v>
      </c>
    </row>
    <row r="173" spans="1:19" ht="38.25" x14ac:dyDescent="0.2">
      <c r="A173" s="159">
        <v>146</v>
      </c>
      <c r="B173" s="144" t="s">
        <v>232</v>
      </c>
      <c r="C173" s="145" t="s">
        <v>124</v>
      </c>
      <c r="D173" s="146" t="s">
        <v>60</v>
      </c>
      <c r="E173" s="147">
        <v>10.88</v>
      </c>
      <c r="F173" s="148">
        <v>5</v>
      </c>
      <c r="G173" s="149">
        <v>54.4</v>
      </c>
      <c r="H173" s="150"/>
      <c r="I173" s="151"/>
      <c r="J173" s="151"/>
      <c r="K173" s="151"/>
      <c r="L173" s="151"/>
      <c r="M173" s="151"/>
      <c r="N173" s="152">
        <v>4.16</v>
      </c>
      <c r="O173" s="152">
        <v>45.26</v>
      </c>
      <c r="P173" s="151"/>
      <c r="Q173" s="151"/>
      <c r="R173" s="152">
        <v>0.84</v>
      </c>
      <c r="S173" s="175">
        <v>9.14</v>
      </c>
    </row>
    <row r="174" spans="1:19" ht="38.25" x14ac:dyDescent="0.2">
      <c r="A174" s="159">
        <v>147</v>
      </c>
      <c r="B174" s="144" t="s">
        <v>233</v>
      </c>
      <c r="C174" s="145" t="s">
        <v>68</v>
      </c>
      <c r="D174" s="146" t="s">
        <v>60</v>
      </c>
      <c r="E174" s="147">
        <v>3.86</v>
      </c>
      <c r="F174" s="148">
        <v>58.4</v>
      </c>
      <c r="G174" s="149">
        <v>225.42</v>
      </c>
      <c r="H174" s="150"/>
      <c r="I174" s="151"/>
      <c r="J174" s="151"/>
      <c r="K174" s="151"/>
      <c r="L174" s="151"/>
      <c r="M174" s="151"/>
      <c r="N174" s="152">
        <v>45.09</v>
      </c>
      <c r="O174" s="152">
        <v>174.05</v>
      </c>
      <c r="P174" s="151"/>
      <c r="Q174" s="151"/>
      <c r="R174" s="152">
        <v>13.31</v>
      </c>
      <c r="S174" s="175">
        <v>51.38</v>
      </c>
    </row>
    <row r="175" spans="1:19" ht="14.25" x14ac:dyDescent="0.2">
      <c r="A175" s="188" t="s">
        <v>235</v>
      </c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90"/>
    </row>
    <row r="176" spans="1:19" ht="25.5" x14ac:dyDescent="0.2">
      <c r="A176" s="159">
        <v>148</v>
      </c>
      <c r="B176" s="144" t="s">
        <v>236</v>
      </c>
      <c r="C176" s="145" t="s">
        <v>73</v>
      </c>
      <c r="D176" s="146" t="s">
        <v>75</v>
      </c>
      <c r="E176" s="147">
        <v>426.66</v>
      </c>
      <c r="F176" s="148">
        <v>1</v>
      </c>
      <c r="G176" s="149">
        <v>426.66</v>
      </c>
      <c r="H176" s="150"/>
      <c r="I176" s="151"/>
      <c r="J176" s="152">
        <v>1</v>
      </c>
      <c r="K176" s="152">
        <v>426.66</v>
      </c>
      <c r="L176" s="151"/>
      <c r="M176" s="151"/>
      <c r="N176" s="151"/>
      <c r="O176" s="151"/>
      <c r="P176" s="151"/>
      <c r="Q176" s="151"/>
      <c r="R176" s="151"/>
      <c r="S176" s="174"/>
    </row>
    <row r="177" spans="1:19" ht="51" x14ac:dyDescent="0.2">
      <c r="A177" s="159">
        <v>149</v>
      </c>
      <c r="B177" s="144" t="s">
        <v>237</v>
      </c>
      <c r="C177" s="145" t="s">
        <v>18</v>
      </c>
      <c r="D177" s="146" t="s">
        <v>12</v>
      </c>
      <c r="E177" s="147">
        <v>379.68</v>
      </c>
      <c r="F177" s="148">
        <v>0.28399999999999997</v>
      </c>
      <c r="G177" s="149">
        <v>107.83</v>
      </c>
      <c r="H177" s="150"/>
      <c r="I177" s="151"/>
      <c r="J177" s="152">
        <v>0.2051</v>
      </c>
      <c r="K177" s="152">
        <v>77.88</v>
      </c>
      <c r="L177" s="151"/>
      <c r="M177" s="151"/>
      <c r="N177" s="151"/>
      <c r="O177" s="151"/>
      <c r="P177" s="151"/>
      <c r="Q177" s="151"/>
      <c r="R177" s="152">
        <v>7.8899999999999998E-2</v>
      </c>
      <c r="S177" s="175">
        <v>29.96</v>
      </c>
    </row>
    <row r="178" spans="1:19" ht="25.5" x14ac:dyDescent="0.2">
      <c r="A178" s="159">
        <v>150</v>
      </c>
      <c r="B178" s="144" t="s">
        <v>238</v>
      </c>
      <c r="C178" s="145" t="s">
        <v>21</v>
      </c>
      <c r="D178" s="146" t="s">
        <v>12</v>
      </c>
      <c r="E178" s="147">
        <v>348.46</v>
      </c>
      <c r="F178" s="148">
        <v>0.1336</v>
      </c>
      <c r="G178" s="149">
        <v>46.56</v>
      </c>
      <c r="H178" s="150"/>
      <c r="I178" s="151"/>
      <c r="J178" s="152">
        <v>9.5500000000000002E-2</v>
      </c>
      <c r="K178" s="152">
        <v>33.28</v>
      </c>
      <c r="L178" s="151"/>
      <c r="M178" s="151"/>
      <c r="N178" s="151"/>
      <c r="O178" s="151"/>
      <c r="P178" s="151"/>
      <c r="Q178" s="151"/>
      <c r="R178" s="152">
        <v>3.8100000000000002E-2</v>
      </c>
      <c r="S178" s="175">
        <v>13.27</v>
      </c>
    </row>
    <row r="179" spans="1:19" ht="25.5" x14ac:dyDescent="0.2">
      <c r="A179" s="159">
        <v>151</v>
      </c>
      <c r="B179" s="144" t="s">
        <v>239</v>
      </c>
      <c r="C179" s="145" t="s">
        <v>24</v>
      </c>
      <c r="D179" s="146" t="s">
        <v>12</v>
      </c>
      <c r="E179" s="147">
        <v>5459.07</v>
      </c>
      <c r="F179" s="148">
        <v>0.13400000000000001</v>
      </c>
      <c r="G179" s="149">
        <v>731.51</v>
      </c>
      <c r="H179" s="150"/>
      <c r="I179" s="151"/>
      <c r="J179" s="152">
        <v>9.5500000000000002E-2</v>
      </c>
      <c r="K179" s="152">
        <v>521.34</v>
      </c>
      <c r="L179" s="151"/>
      <c r="M179" s="151"/>
      <c r="N179" s="151"/>
      <c r="O179" s="151"/>
      <c r="P179" s="151"/>
      <c r="Q179" s="151"/>
      <c r="R179" s="152">
        <v>3.85E-2</v>
      </c>
      <c r="S179" s="175">
        <v>210.18</v>
      </c>
    </row>
    <row r="180" spans="1:19" ht="13.5" x14ac:dyDescent="0.2">
      <c r="A180" s="159">
        <v>152</v>
      </c>
      <c r="B180" s="144" t="s">
        <v>240</v>
      </c>
      <c r="C180" s="145" t="s">
        <v>27</v>
      </c>
      <c r="D180" s="146" t="s">
        <v>29</v>
      </c>
      <c r="E180" s="147">
        <v>646.32000000000005</v>
      </c>
      <c r="F180" s="148">
        <v>14.49</v>
      </c>
      <c r="G180" s="149">
        <v>9477.56</v>
      </c>
      <c r="H180" s="150"/>
      <c r="I180" s="151"/>
      <c r="J180" s="152">
        <v>12.032999999999999</v>
      </c>
      <c r="K180" s="152">
        <v>7870.49</v>
      </c>
      <c r="L180" s="151"/>
      <c r="M180" s="151"/>
      <c r="N180" s="151"/>
      <c r="O180" s="151"/>
      <c r="P180" s="151"/>
      <c r="Q180" s="151"/>
      <c r="R180" s="152">
        <v>2.4569999999999999</v>
      </c>
      <c r="S180" s="175">
        <v>1607.06</v>
      </c>
    </row>
    <row r="181" spans="1:19" ht="51" x14ac:dyDescent="0.2">
      <c r="A181" s="159">
        <v>153</v>
      </c>
      <c r="B181" s="144" t="s">
        <v>241</v>
      </c>
      <c r="C181" s="145" t="s">
        <v>134</v>
      </c>
      <c r="D181" s="146" t="s">
        <v>75</v>
      </c>
      <c r="E181" s="147">
        <v>8918.8799999999992</v>
      </c>
      <c r="F181" s="148">
        <v>1</v>
      </c>
      <c r="G181" s="149">
        <v>8918.8799999999992</v>
      </c>
      <c r="H181" s="150"/>
      <c r="I181" s="151"/>
      <c r="J181" s="152">
        <v>1</v>
      </c>
      <c r="K181" s="152">
        <v>8918.8799999999992</v>
      </c>
      <c r="L181" s="151"/>
      <c r="M181" s="151"/>
      <c r="N181" s="151"/>
      <c r="O181" s="151"/>
      <c r="P181" s="151"/>
      <c r="Q181" s="151"/>
      <c r="R181" s="151"/>
      <c r="S181" s="174"/>
    </row>
    <row r="182" spans="1:19" ht="13.5" x14ac:dyDescent="0.2">
      <c r="A182" s="159">
        <v>154</v>
      </c>
      <c r="B182" s="144" t="s">
        <v>242</v>
      </c>
      <c r="C182" s="145" t="s">
        <v>137</v>
      </c>
      <c r="D182" s="146" t="s">
        <v>139</v>
      </c>
      <c r="E182" s="153"/>
      <c r="F182" s="148">
        <v>1</v>
      </c>
      <c r="G182" s="150"/>
      <c r="H182" s="150"/>
      <c r="I182" s="151"/>
      <c r="J182" s="152">
        <v>1</v>
      </c>
      <c r="K182" s="151"/>
      <c r="L182" s="151"/>
      <c r="M182" s="151"/>
      <c r="N182" s="151"/>
      <c r="O182" s="151"/>
      <c r="P182" s="151"/>
      <c r="Q182" s="151"/>
      <c r="R182" s="151"/>
      <c r="S182" s="174"/>
    </row>
    <row r="183" spans="1:19" ht="25.5" x14ac:dyDescent="0.2">
      <c r="A183" s="159">
        <v>155</v>
      </c>
      <c r="B183" s="144" t="s">
        <v>244</v>
      </c>
      <c r="C183" s="145" t="s">
        <v>141</v>
      </c>
      <c r="D183" s="146" t="s">
        <v>139</v>
      </c>
      <c r="E183" s="153"/>
      <c r="F183" s="148">
        <v>1</v>
      </c>
      <c r="G183" s="150"/>
      <c r="H183" s="150"/>
      <c r="I183" s="151"/>
      <c r="J183" s="152">
        <v>1</v>
      </c>
      <c r="K183" s="151"/>
      <c r="L183" s="151"/>
      <c r="M183" s="151"/>
      <c r="N183" s="151"/>
      <c r="O183" s="151"/>
      <c r="P183" s="151"/>
      <c r="Q183" s="151"/>
      <c r="R183" s="151"/>
      <c r="S183" s="174"/>
    </row>
    <row r="184" spans="1:19" ht="51" x14ac:dyDescent="0.2">
      <c r="A184" s="159">
        <v>156</v>
      </c>
      <c r="B184" s="144" t="s">
        <v>245</v>
      </c>
      <c r="C184" s="145" t="s">
        <v>144</v>
      </c>
      <c r="D184" s="146" t="s">
        <v>33</v>
      </c>
      <c r="E184" s="147">
        <v>1184.79</v>
      </c>
      <c r="F184" s="148">
        <v>1</v>
      </c>
      <c r="G184" s="149">
        <v>1184.79</v>
      </c>
      <c r="H184" s="150"/>
      <c r="I184" s="151"/>
      <c r="J184" s="152">
        <v>1</v>
      </c>
      <c r="K184" s="152">
        <v>1184.79</v>
      </c>
      <c r="L184" s="151"/>
      <c r="M184" s="151"/>
      <c r="N184" s="151"/>
      <c r="O184" s="151"/>
      <c r="P184" s="151"/>
      <c r="Q184" s="151"/>
      <c r="R184" s="151"/>
      <c r="S184" s="174"/>
    </row>
    <row r="185" spans="1:19" ht="25.5" x14ac:dyDescent="0.2">
      <c r="A185" s="159">
        <v>157</v>
      </c>
      <c r="B185" s="144" t="s">
        <v>312</v>
      </c>
      <c r="C185" s="145" t="s">
        <v>304</v>
      </c>
      <c r="D185" s="146" t="s">
        <v>33</v>
      </c>
      <c r="E185" s="147">
        <v>266.67</v>
      </c>
      <c r="F185" s="148">
        <v>-2</v>
      </c>
      <c r="G185" s="149">
        <v>-533.34</v>
      </c>
      <c r="H185" s="150"/>
      <c r="I185" s="151"/>
      <c r="J185" s="152">
        <v>-2</v>
      </c>
      <c r="K185" s="152">
        <v>-533.34</v>
      </c>
      <c r="L185" s="151"/>
      <c r="M185" s="151"/>
      <c r="N185" s="151"/>
      <c r="O185" s="151"/>
      <c r="P185" s="151"/>
      <c r="Q185" s="151"/>
      <c r="R185" s="151"/>
      <c r="S185" s="174"/>
    </row>
    <row r="186" spans="1:19" ht="13.5" x14ac:dyDescent="0.2">
      <c r="A186" s="159">
        <v>158</v>
      </c>
      <c r="B186" s="144" t="s">
        <v>246</v>
      </c>
      <c r="C186" s="145" t="s">
        <v>147</v>
      </c>
      <c r="D186" s="146" t="s">
        <v>33</v>
      </c>
      <c r="E186" s="153"/>
      <c r="F186" s="148">
        <v>2</v>
      </c>
      <c r="G186" s="150"/>
      <c r="H186" s="150"/>
      <c r="I186" s="151"/>
      <c r="J186" s="152">
        <v>2</v>
      </c>
      <c r="K186" s="151"/>
      <c r="L186" s="151"/>
      <c r="M186" s="151"/>
      <c r="N186" s="151"/>
      <c r="O186" s="151"/>
      <c r="P186" s="151"/>
      <c r="Q186" s="151"/>
      <c r="R186" s="151"/>
      <c r="S186" s="174"/>
    </row>
    <row r="187" spans="1:19" ht="38.25" x14ac:dyDescent="0.2">
      <c r="A187" s="159">
        <v>159</v>
      </c>
      <c r="B187" s="144" t="s">
        <v>247</v>
      </c>
      <c r="C187" s="145" t="s">
        <v>150</v>
      </c>
      <c r="D187" s="146" t="s">
        <v>33</v>
      </c>
      <c r="E187" s="153"/>
      <c r="F187" s="148">
        <v>1</v>
      </c>
      <c r="G187" s="150"/>
      <c r="H187" s="150"/>
      <c r="I187" s="151"/>
      <c r="J187" s="152">
        <v>1</v>
      </c>
      <c r="K187" s="151"/>
      <c r="L187" s="151"/>
      <c r="M187" s="151"/>
      <c r="N187" s="151"/>
      <c r="O187" s="151"/>
      <c r="P187" s="151"/>
      <c r="Q187" s="151"/>
      <c r="R187" s="151"/>
      <c r="S187" s="174"/>
    </row>
    <row r="188" spans="1:19" ht="13.5" x14ac:dyDescent="0.2">
      <c r="A188" s="159">
        <v>160</v>
      </c>
      <c r="B188" s="144" t="s">
        <v>248</v>
      </c>
      <c r="C188" s="145" t="s">
        <v>153</v>
      </c>
      <c r="D188" s="146" t="s">
        <v>33</v>
      </c>
      <c r="E188" s="153"/>
      <c r="F188" s="148">
        <v>1</v>
      </c>
      <c r="G188" s="150"/>
      <c r="H188" s="150"/>
      <c r="I188" s="151"/>
      <c r="J188" s="152">
        <v>1</v>
      </c>
      <c r="K188" s="151"/>
      <c r="L188" s="151"/>
      <c r="M188" s="151"/>
      <c r="N188" s="151"/>
      <c r="O188" s="151"/>
      <c r="P188" s="151"/>
      <c r="Q188" s="151"/>
      <c r="R188" s="151"/>
      <c r="S188" s="174"/>
    </row>
    <row r="189" spans="1:19" ht="25.5" x14ac:dyDescent="0.2">
      <c r="A189" s="159">
        <v>161</v>
      </c>
      <c r="B189" s="144" t="s">
        <v>249</v>
      </c>
      <c r="C189" s="145" t="s">
        <v>101</v>
      </c>
      <c r="D189" s="146" t="s">
        <v>103</v>
      </c>
      <c r="E189" s="147">
        <v>10666.63</v>
      </c>
      <c r="F189" s="148">
        <v>0.06</v>
      </c>
      <c r="G189" s="149">
        <v>640</v>
      </c>
      <c r="H189" s="150"/>
      <c r="I189" s="151"/>
      <c r="J189" s="151"/>
      <c r="K189" s="151"/>
      <c r="L189" s="151"/>
      <c r="M189" s="151"/>
      <c r="N189" s="151"/>
      <c r="O189" s="151"/>
      <c r="P189" s="151"/>
      <c r="Q189" s="151"/>
      <c r="R189" s="152">
        <v>0.06</v>
      </c>
      <c r="S189" s="175">
        <v>640</v>
      </c>
    </row>
    <row r="190" spans="1:19" ht="25.5" x14ac:dyDescent="0.2">
      <c r="A190" s="159">
        <v>162</v>
      </c>
      <c r="B190" s="144" t="s">
        <v>313</v>
      </c>
      <c r="C190" s="145" t="s">
        <v>301</v>
      </c>
      <c r="D190" s="146" t="s">
        <v>294</v>
      </c>
      <c r="E190" s="147">
        <v>9727</v>
      </c>
      <c r="F190" s="148">
        <v>-2.9000000000000001E-2</v>
      </c>
      <c r="G190" s="149">
        <v>-282.08</v>
      </c>
      <c r="H190" s="150"/>
      <c r="I190" s="151"/>
      <c r="J190" s="151"/>
      <c r="K190" s="151"/>
      <c r="L190" s="151"/>
      <c r="M190" s="151"/>
      <c r="N190" s="151"/>
      <c r="O190" s="151"/>
      <c r="P190" s="151"/>
      <c r="Q190" s="151"/>
      <c r="R190" s="152">
        <v>-2.9000000000000001E-2</v>
      </c>
      <c r="S190" s="175">
        <v>-282.08</v>
      </c>
    </row>
    <row r="191" spans="1:19" ht="13.5" x14ac:dyDescent="0.2">
      <c r="A191" s="159">
        <v>163</v>
      </c>
      <c r="B191" s="144" t="s">
        <v>250</v>
      </c>
      <c r="C191" s="145" t="s">
        <v>105</v>
      </c>
      <c r="D191" s="146" t="s">
        <v>40</v>
      </c>
      <c r="E191" s="153"/>
      <c r="F191" s="148">
        <v>0.36</v>
      </c>
      <c r="G191" s="150"/>
      <c r="H191" s="150"/>
      <c r="I191" s="151"/>
      <c r="J191" s="151"/>
      <c r="K191" s="151"/>
      <c r="L191" s="151"/>
      <c r="M191" s="151"/>
      <c r="N191" s="151"/>
      <c r="O191" s="151"/>
      <c r="P191" s="151"/>
      <c r="Q191" s="151"/>
      <c r="R191" s="152">
        <v>0.36</v>
      </c>
      <c r="S191" s="174"/>
    </row>
    <row r="192" spans="1:19" ht="13.5" x14ac:dyDescent="0.2">
      <c r="A192" s="159">
        <v>164</v>
      </c>
      <c r="B192" s="144" t="s">
        <v>251</v>
      </c>
      <c r="C192" s="145" t="s">
        <v>38</v>
      </c>
      <c r="D192" s="146" t="s">
        <v>40</v>
      </c>
      <c r="E192" s="153"/>
      <c r="F192" s="148">
        <v>2.9000000000000001E-2</v>
      </c>
      <c r="G192" s="150"/>
      <c r="H192" s="150"/>
      <c r="I192" s="151"/>
      <c r="J192" s="151"/>
      <c r="K192" s="151"/>
      <c r="L192" s="151"/>
      <c r="M192" s="151"/>
      <c r="N192" s="151"/>
      <c r="O192" s="151"/>
      <c r="P192" s="151"/>
      <c r="Q192" s="151"/>
      <c r="R192" s="152">
        <v>2.9000000000000001E-2</v>
      </c>
      <c r="S192" s="174"/>
    </row>
    <row r="193" spans="1:19" ht="25.5" x14ac:dyDescent="0.2">
      <c r="A193" s="159">
        <v>165</v>
      </c>
      <c r="B193" s="144" t="s">
        <v>252</v>
      </c>
      <c r="C193" s="145" t="s">
        <v>158</v>
      </c>
      <c r="D193" s="146" t="s">
        <v>55</v>
      </c>
      <c r="E193" s="147">
        <v>243952.09</v>
      </c>
      <c r="F193" s="148">
        <v>1.3299999999999999E-2</v>
      </c>
      <c r="G193" s="149">
        <v>3244.56</v>
      </c>
      <c r="H193" s="150"/>
      <c r="I193" s="151"/>
      <c r="J193" s="152">
        <v>1.2500000000000001E-2</v>
      </c>
      <c r="K193" s="152">
        <v>3049.4</v>
      </c>
      <c r="L193" s="151"/>
      <c r="M193" s="151"/>
      <c r="N193" s="151"/>
      <c r="O193" s="151"/>
      <c r="P193" s="151"/>
      <c r="Q193" s="151"/>
      <c r="R193" s="152">
        <v>8.0000000000000004E-4</v>
      </c>
      <c r="S193" s="175">
        <v>195.17</v>
      </c>
    </row>
    <row r="194" spans="1:19" ht="12.75" customHeight="1" x14ac:dyDescent="0.2">
      <c r="A194" s="199" t="s">
        <v>56</v>
      </c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90"/>
    </row>
    <row r="195" spans="1:19" ht="51" x14ac:dyDescent="0.2">
      <c r="A195" s="159">
        <v>166</v>
      </c>
      <c r="B195" s="144" t="s">
        <v>253</v>
      </c>
      <c r="C195" s="145" t="s">
        <v>58</v>
      </c>
      <c r="D195" s="146" t="s">
        <v>60</v>
      </c>
      <c r="E195" s="147">
        <v>3.28</v>
      </c>
      <c r="F195" s="148">
        <v>49.6</v>
      </c>
      <c r="G195" s="149">
        <v>162.69</v>
      </c>
      <c r="H195" s="150"/>
      <c r="I195" s="151"/>
      <c r="J195" s="152">
        <v>35.89</v>
      </c>
      <c r="K195" s="152">
        <v>117.72</v>
      </c>
      <c r="L195" s="151"/>
      <c r="M195" s="151"/>
      <c r="N195" s="151"/>
      <c r="O195" s="151"/>
      <c r="P195" s="151"/>
      <c r="Q195" s="151"/>
      <c r="R195" s="152">
        <v>13.71</v>
      </c>
      <c r="S195" s="175">
        <v>44.97</v>
      </c>
    </row>
    <row r="196" spans="1:19" ht="63.75" x14ac:dyDescent="0.2">
      <c r="A196" s="159">
        <v>167</v>
      </c>
      <c r="B196" s="144" t="s">
        <v>254</v>
      </c>
      <c r="C196" s="145" t="s">
        <v>110</v>
      </c>
      <c r="D196" s="146" t="s">
        <v>60</v>
      </c>
      <c r="E196" s="147">
        <v>8.39</v>
      </c>
      <c r="F196" s="148">
        <v>9.9</v>
      </c>
      <c r="G196" s="149">
        <v>83.06</v>
      </c>
      <c r="H196" s="150"/>
      <c r="I196" s="151"/>
      <c r="J196" s="152">
        <v>8.85</v>
      </c>
      <c r="K196" s="152">
        <v>74.25</v>
      </c>
      <c r="L196" s="151"/>
      <c r="M196" s="151"/>
      <c r="N196" s="151"/>
      <c r="O196" s="151"/>
      <c r="P196" s="151"/>
      <c r="Q196" s="151"/>
      <c r="R196" s="152">
        <v>1.05</v>
      </c>
      <c r="S196" s="175">
        <v>8.81</v>
      </c>
    </row>
    <row r="197" spans="1:19" ht="38.25" x14ac:dyDescent="0.2">
      <c r="A197" s="159">
        <v>168</v>
      </c>
      <c r="B197" s="144" t="s">
        <v>255</v>
      </c>
      <c r="C197" s="145" t="s">
        <v>124</v>
      </c>
      <c r="D197" s="146" t="s">
        <v>60</v>
      </c>
      <c r="E197" s="147">
        <v>10.88</v>
      </c>
      <c r="F197" s="148">
        <v>5</v>
      </c>
      <c r="G197" s="149">
        <v>54.4</v>
      </c>
      <c r="H197" s="150"/>
      <c r="I197" s="151"/>
      <c r="J197" s="152">
        <v>4.16</v>
      </c>
      <c r="K197" s="152">
        <v>45.26</v>
      </c>
      <c r="L197" s="151"/>
      <c r="M197" s="151"/>
      <c r="N197" s="151"/>
      <c r="O197" s="151"/>
      <c r="P197" s="151"/>
      <c r="Q197" s="151"/>
      <c r="R197" s="152">
        <v>0.84</v>
      </c>
      <c r="S197" s="175">
        <v>9.14</v>
      </c>
    </row>
    <row r="198" spans="1:19" ht="39" thickBot="1" x14ac:dyDescent="0.25">
      <c r="A198" s="163">
        <v>169</v>
      </c>
      <c r="B198" s="164" t="s">
        <v>256</v>
      </c>
      <c r="C198" s="165" t="s">
        <v>68</v>
      </c>
      <c r="D198" s="166" t="s">
        <v>60</v>
      </c>
      <c r="E198" s="167">
        <v>3.85</v>
      </c>
      <c r="F198" s="168">
        <v>64.5</v>
      </c>
      <c r="G198" s="169">
        <v>248.33</v>
      </c>
      <c r="H198" s="170"/>
      <c r="I198" s="171"/>
      <c r="J198" s="172">
        <v>48.902999999999999</v>
      </c>
      <c r="K198" s="172">
        <v>188.28</v>
      </c>
      <c r="L198" s="171"/>
      <c r="M198" s="171"/>
      <c r="N198" s="171"/>
      <c r="O198" s="171"/>
      <c r="P198" s="171"/>
      <c r="Q198" s="171"/>
      <c r="R198" s="172">
        <v>15.597</v>
      </c>
      <c r="S198" s="177">
        <v>60.05</v>
      </c>
    </row>
    <row r="199" spans="1:19" ht="18.75" customHeight="1" thickTop="1" thickBot="1" x14ac:dyDescent="0.25">
      <c r="A199" s="197" t="s">
        <v>314</v>
      </c>
      <c r="B199" s="198"/>
      <c r="C199" s="198"/>
      <c r="D199" s="179"/>
      <c r="E199" s="179"/>
      <c r="F199" s="179"/>
      <c r="G199" s="180">
        <v>14942963.1</v>
      </c>
      <c r="H199" s="181"/>
      <c r="I199" s="180">
        <v>1687298.94</v>
      </c>
      <c r="J199" s="181"/>
      <c r="K199" s="180">
        <v>2558438.2799999998</v>
      </c>
      <c r="L199" s="181"/>
      <c r="M199" s="180">
        <v>875341.31</v>
      </c>
      <c r="N199" s="181"/>
      <c r="O199" s="180">
        <v>3118035.46</v>
      </c>
      <c r="P199" s="181"/>
      <c r="Q199" s="180">
        <v>3623157.94</v>
      </c>
      <c r="R199" s="181"/>
      <c r="S199" s="182">
        <v>3080694.79</v>
      </c>
    </row>
    <row r="201" spans="1:19" ht="13.5" thickBot="1" x14ac:dyDescent="0.25">
      <c r="C201" s="127" t="s">
        <v>320</v>
      </c>
      <c r="D201" s="180">
        <v>20884792.210000001</v>
      </c>
      <c r="F201" s="130" t="s">
        <v>319</v>
      </c>
      <c r="G201" s="180">
        <v>6186795.7000000002</v>
      </c>
    </row>
    <row r="203" spans="1:19" ht="13.5" thickBot="1" x14ac:dyDescent="0.25">
      <c r="F203" s="130" t="s">
        <v>321</v>
      </c>
      <c r="G203" s="200">
        <f>G199+G201</f>
        <v>21129758.800000001</v>
      </c>
      <c r="H203" s="155" t="s">
        <v>322</v>
      </c>
    </row>
  </sheetData>
  <autoFilter ref="A8:S199" xr:uid="{87B2BA4F-973D-4DA3-A410-8162136F7A04}"/>
  <mergeCells count="7">
    <mergeCell ref="R7:S7"/>
    <mergeCell ref="H6:S6"/>
    <mergeCell ref="H7:I7"/>
    <mergeCell ref="J7:K7"/>
    <mergeCell ref="L7:M7"/>
    <mergeCell ref="N7:O7"/>
    <mergeCell ref="P7:Q7"/>
  </mergeCells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1E9E-BF7A-440D-A997-FB5D65A312D2}">
  <sheetPr>
    <pageSetUpPr autoPageBreaks="0"/>
  </sheetPr>
  <dimension ref="A1:Q199"/>
  <sheetViews>
    <sheetView showGridLines="0" zoomScaleNormal="100" zoomScaleSheetLayoutView="100" workbookViewId="0">
      <pane ySplit="8" topLeftCell="A207" activePane="bottomLeft" state="frozen"/>
      <selection pane="bottomLeft" activeCell="T18" sqref="T18"/>
    </sheetView>
  </sheetViews>
  <sheetFormatPr defaultColWidth="9.140625" defaultRowHeight="12.75" outlineLevelRow="1" x14ac:dyDescent="0.2"/>
  <cols>
    <col min="1" max="1" width="4.7109375" style="154" customWidth="1"/>
    <col min="2" max="2" width="4.7109375" style="133" customWidth="1"/>
    <col min="3" max="3" width="47.85546875" style="127" customWidth="1"/>
    <col min="4" max="4" width="8.42578125" style="130" customWidth="1"/>
    <col min="5" max="5" width="9.28515625" style="130" customWidth="1"/>
    <col min="6" max="6" width="9.140625" style="130" customWidth="1"/>
    <col min="7" max="7" width="12" style="155" customWidth="1"/>
    <col min="8" max="15" width="12.7109375" style="156" customWidth="1"/>
    <col min="16" max="16384" width="9.140625" style="125"/>
  </cols>
  <sheetData>
    <row r="1" spans="1:17" s="123" customFormat="1" ht="5.25" customHeight="1" x14ac:dyDescent="0.25">
      <c r="A1" s="136"/>
      <c r="B1" s="133"/>
      <c r="C1" s="127"/>
      <c r="D1" s="127"/>
      <c r="E1" s="134"/>
      <c r="F1" s="134"/>
      <c r="G1" s="135"/>
      <c r="H1" s="135"/>
      <c r="I1" s="135"/>
      <c r="J1" s="135"/>
      <c r="K1" s="135"/>
      <c r="L1" s="135"/>
      <c r="M1" s="135"/>
      <c r="N1" s="135"/>
      <c r="O1" s="135"/>
    </row>
    <row r="2" spans="1:17" s="123" customFormat="1" x14ac:dyDescent="0.25">
      <c r="A2" s="136"/>
      <c r="B2" s="133"/>
      <c r="C2" s="127"/>
      <c r="D2" s="127"/>
      <c r="E2" s="135"/>
      <c r="F2" s="135"/>
      <c r="G2" s="128" t="s">
        <v>271</v>
      </c>
      <c r="H2" s="135"/>
      <c r="I2" s="135"/>
      <c r="J2" s="135"/>
      <c r="K2" s="135"/>
      <c r="L2" s="135"/>
      <c r="M2" s="135"/>
      <c r="N2" s="135"/>
      <c r="O2" s="135"/>
    </row>
    <row r="3" spans="1:17" s="123" customFormat="1" ht="5.25" customHeight="1" x14ac:dyDescent="0.25">
      <c r="A3" s="136"/>
      <c r="B3" s="133"/>
      <c r="C3" s="127"/>
      <c r="D3" s="127"/>
      <c r="E3" s="134"/>
      <c r="F3" s="134"/>
      <c r="G3" s="137"/>
      <c r="H3" s="135"/>
      <c r="I3" s="135"/>
      <c r="J3" s="135"/>
      <c r="K3" s="135"/>
      <c r="L3" s="135"/>
      <c r="M3" s="135"/>
      <c r="N3" s="135"/>
      <c r="O3" s="135"/>
    </row>
    <row r="4" spans="1:17" s="123" customFormat="1" outlineLevel="1" x14ac:dyDescent="0.2">
      <c r="A4" s="136"/>
      <c r="B4" s="133"/>
      <c r="C4" s="127"/>
      <c r="D4" s="138" t="s">
        <v>273</v>
      </c>
      <c r="E4" s="139"/>
      <c r="F4" s="130"/>
      <c r="G4" s="130"/>
      <c r="H4" s="135"/>
      <c r="I4" s="135"/>
      <c r="J4" s="135"/>
      <c r="K4" s="135"/>
      <c r="L4" s="135"/>
      <c r="M4" s="135"/>
      <c r="N4" s="135"/>
      <c r="O4" s="135"/>
    </row>
    <row r="5" spans="1:17" s="123" customFormat="1" ht="13.5" outlineLevel="1" thickBot="1" x14ac:dyDescent="0.25">
      <c r="A5" s="136"/>
      <c r="B5" s="133"/>
      <c r="C5" s="127"/>
      <c r="D5" s="140"/>
      <c r="E5" s="141"/>
      <c r="F5" s="131"/>
      <c r="G5" s="131"/>
      <c r="H5" s="135"/>
      <c r="I5" s="135"/>
      <c r="J5" s="135"/>
      <c r="K5" s="135"/>
      <c r="L5" s="135"/>
      <c r="M5" s="135"/>
      <c r="N5" s="135"/>
      <c r="O5" s="135"/>
    </row>
    <row r="6" spans="1:17" s="124" customFormat="1" ht="18.75" customHeight="1" x14ac:dyDescent="0.25">
      <c r="A6" s="280" t="s">
        <v>275</v>
      </c>
      <c r="B6" s="281"/>
      <c r="C6" s="282" t="s">
        <v>276</v>
      </c>
      <c r="D6" s="282" t="s">
        <v>277</v>
      </c>
      <c r="E6" s="284" t="s">
        <v>278</v>
      </c>
      <c r="F6" s="284" t="s">
        <v>279</v>
      </c>
      <c r="G6" s="282" t="s">
        <v>280</v>
      </c>
      <c r="H6" s="250"/>
      <c r="I6" s="250"/>
      <c r="J6" s="250"/>
      <c r="K6" s="251"/>
    </row>
    <row r="7" spans="1:17" s="124" customFormat="1" ht="21.75" customHeight="1" x14ac:dyDescent="0.25">
      <c r="A7" s="278" t="s">
        <v>282</v>
      </c>
      <c r="B7" s="279" t="s">
        <v>283</v>
      </c>
      <c r="C7" s="283"/>
      <c r="D7" s="283"/>
      <c r="E7" s="285"/>
      <c r="F7" s="285"/>
      <c r="G7" s="283"/>
      <c r="H7" s="254" t="s">
        <v>318</v>
      </c>
      <c r="I7" s="255"/>
      <c r="J7" s="254" t="s">
        <v>317</v>
      </c>
      <c r="K7" s="269"/>
      <c r="L7" s="254" t="s">
        <v>318</v>
      </c>
      <c r="M7" s="255"/>
      <c r="N7" s="254" t="s">
        <v>317</v>
      </c>
      <c r="O7" s="269"/>
    </row>
    <row r="8" spans="1:17" s="124" customFormat="1" ht="21" customHeight="1" x14ac:dyDescent="0.25">
      <c r="A8" s="265"/>
      <c r="B8" s="266"/>
      <c r="C8" s="253"/>
      <c r="D8" s="253"/>
      <c r="E8" s="268"/>
      <c r="F8" s="268"/>
      <c r="G8" s="253"/>
      <c r="H8" s="143" t="s">
        <v>315</v>
      </c>
      <c r="I8" s="143" t="s">
        <v>316</v>
      </c>
      <c r="J8" s="143" t="s">
        <v>315</v>
      </c>
      <c r="K8" s="173" t="s">
        <v>316</v>
      </c>
      <c r="L8" s="143" t="s">
        <v>315</v>
      </c>
      <c r="M8" s="143" t="s">
        <v>316</v>
      </c>
      <c r="N8" s="143" t="s">
        <v>315</v>
      </c>
      <c r="O8" s="173" t="s">
        <v>316</v>
      </c>
    </row>
    <row r="9" spans="1:17" ht="14.25" x14ac:dyDescent="0.2">
      <c r="A9" s="275" t="s">
        <v>8</v>
      </c>
      <c r="B9" s="276"/>
      <c r="C9" s="276"/>
      <c r="D9" s="276"/>
      <c r="E9" s="276"/>
      <c r="F9" s="276"/>
      <c r="G9" s="276"/>
      <c r="H9" s="276"/>
      <c r="I9" s="276"/>
      <c r="J9" s="276"/>
      <c r="K9" s="277"/>
      <c r="L9" s="125"/>
      <c r="M9" s="125"/>
      <c r="N9" s="125"/>
      <c r="O9" s="125"/>
    </row>
    <row r="10" spans="1:17" ht="25.5" x14ac:dyDescent="0.2">
      <c r="A10" s="159">
        <v>1</v>
      </c>
      <c r="B10" s="144" t="s">
        <v>9</v>
      </c>
      <c r="C10" s="145" t="s">
        <v>10</v>
      </c>
      <c r="D10" s="146" t="s">
        <v>12</v>
      </c>
      <c r="E10" s="147">
        <v>920.4</v>
      </c>
      <c r="F10" s="148">
        <v>0.17549999999999999</v>
      </c>
      <c r="G10" s="149">
        <v>161.53</v>
      </c>
      <c r="H10" s="151"/>
      <c r="I10" s="151"/>
      <c r="J10" s="152">
        <v>0.17549999999999999</v>
      </c>
      <c r="K10" s="175">
        <v>161.53</v>
      </c>
      <c r="L10" s="151"/>
      <c r="M10" s="151"/>
      <c r="N10" s="152">
        <v>0.17549999999999999</v>
      </c>
      <c r="O10" s="175">
        <v>161.53</v>
      </c>
      <c r="P10" s="125">
        <f>H10-L10</f>
        <v>0</v>
      </c>
      <c r="Q10" s="125">
        <f>J10-N10</f>
        <v>0</v>
      </c>
    </row>
    <row r="11" spans="1:17" ht="25.5" x14ac:dyDescent="0.2">
      <c r="A11" s="159">
        <v>2</v>
      </c>
      <c r="B11" s="144" t="s">
        <v>13</v>
      </c>
      <c r="C11" s="145" t="s">
        <v>14</v>
      </c>
      <c r="D11" s="146" t="s">
        <v>16</v>
      </c>
      <c r="E11" s="147">
        <v>10609.83</v>
      </c>
      <c r="F11" s="148">
        <v>0.69040000000000001</v>
      </c>
      <c r="G11" s="149">
        <v>7325.03</v>
      </c>
      <c r="H11" s="152">
        <v>0.12609999999999999</v>
      </c>
      <c r="I11" s="152">
        <v>1337.9</v>
      </c>
      <c r="J11" s="152">
        <v>0.33100000000000002</v>
      </c>
      <c r="K11" s="175">
        <v>3511.85</v>
      </c>
      <c r="L11" s="152">
        <v>0.12609999999999999</v>
      </c>
      <c r="M11" s="152">
        <v>1337.9</v>
      </c>
      <c r="N11" s="152">
        <v>0.33100000000000002</v>
      </c>
      <c r="O11" s="175">
        <v>3511.85</v>
      </c>
      <c r="P11" s="125">
        <f t="shared" ref="P11:P74" si="0">H11-L11</f>
        <v>0</v>
      </c>
      <c r="Q11" s="125">
        <f t="shared" ref="Q11:Q74" si="1">J11-N11</f>
        <v>0</v>
      </c>
    </row>
    <row r="12" spans="1:17" ht="38.25" x14ac:dyDescent="0.2">
      <c r="A12" s="159">
        <v>3</v>
      </c>
      <c r="B12" s="144" t="s">
        <v>17</v>
      </c>
      <c r="C12" s="145" t="s">
        <v>18</v>
      </c>
      <c r="D12" s="146" t="s">
        <v>12</v>
      </c>
      <c r="E12" s="147">
        <v>379.68</v>
      </c>
      <c r="F12" s="148">
        <v>3.7871000000000001</v>
      </c>
      <c r="G12" s="149">
        <v>1437.89</v>
      </c>
      <c r="H12" s="152">
        <v>0.96450000000000002</v>
      </c>
      <c r="I12" s="152">
        <v>366.2</v>
      </c>
      <c r="J12" s="152">
        <v>1.05</v>
      </c>
      <c r="K12" s="175">
        <v>398.66</v>
      </c>
      <c r="L12" s="152">
        <v>0.96450000000000002</v>
      </c>
      <c r="M12" s="152">
        <v>366.2</v>
      </c>
      <c r="N12" s="152">
        <v>1.05</v>
      </c>
      <c r="O12" s="175">
        <v>398.66</v>
      </c>
      <c r="P12" s="125">
        <f t="shared" si="0"/>
        <v>0</v>
      </c>
      <c r="Q12" s="125">
        <f t="shared" si="1"/>
        <v>0</v>
      </c>
    </row>
    <row r="13" spans="1:17" ht="25.5" x14ac:dyDescent="0.2">
      <c r="A13" s="159">
        <v>4</v>
      </c>
      <c r="B13" s="144" t="s">
        <v>20</v>
      </c>
      <c r="C13" s="145" t="s">
        <v>21</v>
      </c>
      <c r="D13" s="146" t="s">
        <v>12</v>
      </c>
      <c r="E13" s="147">
        <v>348.46</v>
      </c>
      <c r="F13" s="148">
        <v>1.7325999999999999</v>
      </c>
      <c r="G13" s="149">
        <v>603.74</v>
      </c>
      <c r="H13" s="152">
        <v>0.45879999999999999</v>
      </c>
      <c r="I13" s="152">
        <v>159.88</v>
      </c>
      <c r="J13" s="152">
        <v>0.43</v>
      </c>
      <c r="K13" s="175">
        <v>149.84</v>
      </c>
      <c r="L13" s="152">
        <v>0.45879999999999999</v>
      </c>
      <c r="M13" s="152">
        <v>159.88</v>
      </c>
      <c r="N13" s="152">
        <v>0.43</v>
      </c>
      <c r="O13" s="175">
        <v>149.84</v>
      </c>
      <c r="P13" s="125">
        <f t="shared" si="0"/>
        <v>0</v>
      </c>
      <c r="Q13" s="125">
        <f t="shared" si="1"/>
        <v>0</v>
      </c>
    </row>
    <row r="14" spans="1:17" ht="25.5" x14ac:dyDescent="0.2">
      <c r="A14" s="159">
        <v>5</v>
      </c>
      <c r="B14" s="144" t="s">
        <v>23</v>
      </c>
      <c r="C14" s="145" t="s">
        <v>24</v>
      </c>
      <c r="D14" s="146" t="s">
        <v>12</v>
      </c>
      <c r="E14" s="147">
        <v>5459.07</v>
      </c>
      <c r="F14" s="148">
        <v>1.7325999999999999</v>
      </c>
      <c r="G14" s="149">
        <v>9458.3799999999992</v>
      </c>
      <c r="H14" s="152">
        <v>0.45879999999999999</v>
      </c>
      <c r="I14" s="152">
        <v>2504.63</v>
      </c>
      <c r="J14" s="152">
        <v>0.43</v>
      </c>
      <c r="K14" s="175">
        <v>2347.4</v>
      </c>
      <c r="L14" s="152">
        <v>0.45879999999999999</v>
      </c>
      <c r="M14" s="152">
        <v>2504.63</v>
      </c>
      <c r="N14" s="152">
        <v>0.43</v>
      </c>
      <c r="O14" s="175">
        <v>2347.4</v>
      </c>
      <c r="P14" s="125">
        <f t="shared" si="0"/>
        <v>0</v>
      </c>
      <c r="Q14" s="125">
        <f t="shared" si="1"/>
        <v>0</v>
      </c>
    </row>
    <row r="15" spans="1:17" ht="13.5" x14ac:dyDescent="0.2">
      <c r="A15" s="159">
        <v>6</v>
      </c>
      <c r="B15" s="144" t="s">
        <v>26</v>
      </c>
      <c r="C15" s="145" t="s">
        <v>27</v>
      </c>
      <c r="D15" s="146" t="s">
        <v>29</v>
      </c>
      <c r="E15" s="147">
        <v>646.32000000000005</v>
      </c>
      <c r="F15" s="148">
        <v>218.30760000000001</v>
      </c>
      <c r="G15" s="149">
        <v>142789.73000000001</v>
      </c>
      <c r="H15" s="152">
        <v>57.3292</v>
      </c>
      <c r="I15" s="152">
        <v>37497.64</v>
      </c>
      <c r="J15" s="152">
        <v>54.659599999999998</v>
      </c>
      <c r="K15" s="175">
        <v>35751.519999999997</v>
      </c>
      <c r="L15" s="152">
        <v>57.3292</v>
      </c>
      <c r="M15" s="152">
        <v>37497.64</v>
      </c>
      <c r="N15" s="152">
        <v>54.66</v>
      </c>
      <c r="O15" s="175">
        <v>35751.79</v>
      </c>
      <c r="P15" s="125">
        <f t="shared" si="0"/>
        <v>0</v>
      </c>
      <c r="Q15" s="125">
        <f t="shared" si="1"/>
        <v>-3.9999999999906798E-4</v>
      </c>
    </row>
    <row r="16" spans="1:17" ht="38.25" x14ac:dyDescent="0.2">
      <c r="A16" s="159">
        <v>7</v>
      </c>
      <c r="B16" s="144" t="s">
        <v>30</v>
      </c>
      <c r="C16" s="145" t="s">
        <v>31</v>
      </c>
      <c r="D16" s="146" t="s">
        <v>16</v>
      </c>
      <c r="E16" s="147">
        <v>1527303.83</v>
      </c>
      <c r="F16" s="148">
        <v>0.36870000000000003</v>
      </c>
      <c r="G16" s="149">
        <v>563116.93000000005</v>
      </c>
      <c r="H16" s="152">
        <v>0.126</v>
      </c>
      <c r="I16" s="152">
        <v>192440.28</v>
      </c>
      <c r="J16" s="152">
        <v>9.4199999999999996E-3</v>
      </c>
      <c r="K16" s="175">
        <v>14387.2</v>
      </c>
      <c r="L16" s="152">
        <v>0.126</v>
      </c>
      <c r="M16" s="152">
        <v>192440.28</v>
      </c>
      <c r="N16" s="152">
        <v>9.4199999999999996E-3</v>
      </c>
      <c r="O16" s="175">
        <v>14387.2</v>
      </c>
      <c r="P16" s="125">
        <f t="shared" si="0"/>
        <v>0</v>
      </c>
      <c r="Q16" s="125">
        <f t="shared" si="1"/>
        <v>0</v>
      </c>
    </row>
    <row r="17" spans="1:17" ht="25.5" x14ac:dyDescent="0.2">
      <c r="A17" s="159">
        <v>8</v>
      </c>
      <c r="B17" s="144" t="s">
        <v>288</v>
      </c>
      <c r="C17" s="145" t="s">
        <v>289</v>
      </c>
      <c r="D17" s="146" t="s">
        <v>33</v>
      </c>
      <c r="E17" s="147">
        <v>188.1</v>
      </c>
      <c r="F17" s="148">
        <v>-678</v>
      </c>
      <c r="G17" s="149">
        <v>-127531.8</v>
      </c>
      <c r="H17" s="152">
        <v>-231.84</v>
      </c>
      <c r="I17" s="152">
        <v>-43609.1</v>
      </c>
      <c r="J17" s="152">
        <v>-16.540800000000001</v>
      </c>
      <c r="K17" s="175">
        <v>-3111.32</v>
      </c>
      <c r="L17" s="152">
        <v>-231.84</v>
      </c>
      <c r="M17" s="152">
        <v>-43609.1</v>
      </c>
      <c r="N17" s="152">
        <v>-16.540800000000001</v>
      </c>
      <c r="O17" s="175">
        <v>-3111.32</v>
      </c>
      <c r="P17" s="125">
        <f t="shared" si="0"/>
        <v>0</v>
      </c>
      <c r="Q17" s="125">
        <f t="shared" si="1"/>
        <v>0</v>
      </c>
    </row>
    <row r="18" spans="1:17" ht="25.5" x14ac:dyDescent="0.2">
      <c r="A18" s="159">
        <v>9</v>
      </c>
      <c r="B18" s="144" t="s">
        <v>290</v>
      </c>
      <c r="C18" s="145" t="s">
        <v>291</v>
      </c>
      <c r="D18" s="146" t="s">
        <v>33</v>
      </c>
      <c r="E18" s="147">
        <v>43.61</v>
      </c>
      <c r="F18" s="148">
        <v>-1357</v>
      </c>
      <c r="G18" s="149">
        <v>-59178.77</v>
      </c>
      <c r="H18" s="152">
        <v>-463.68</v>
      </c>
      <c r="I18" s="152">
        <v>-20221.080000000002</v>
      </c>
      <c r="J18" s="152">
        <v>-35.081600000000002</v>
      </c>
      <c r="K18" s="175">
        <v>-1529.91</v>
      </c>
      <c r="L18" s="152">
        <v>-463.68</v>
      </c>
      <c r="M18" s="152">
        <v>-20221.080000000002</v>
      </c>
      <c r="N18" s="152">
        <v>-35.081600000000002</v>
      </c>
      <c r="O18" s="175">
        <v>-1529.91</v>
      </c>
      <c r="P18" s="125">
        <f t="shared" si="0"/>
        <v>0</v>
      </c>
      <c r="Q18" s="125">
        <f t="shared" si="1"/>
        <v>0</v>
      </c>
    </row>
    <row r="19" spans="1:17" ht="25.5" x14ac:dyDescent="0.2">
      <c r="A19" s="159">
        <v>10</v>
      </c>
      <c r="B19" s="144" t="s">
        <v>34</v>
      </c>
      <c r="C19" s="145" t="s">
        <v>35</v>
      </c>
      <c r="D19" s="146" t="s">
        <v>33</v>
      </c>
      <c r="E19" s="153"/>
      <c r="F19" s="148">
        <v>694</v>
      </c>
      <c r="G19" s="150"/>
      <c r="H19" s="152">
        <v>231.84</v>
      </c>
      <c r="I19" s="151"/>
      <c r="J19" s="152">
        <v>70.16</v>
      </c>
      <c r="K19" s="174"/>
      <c r="L19" s="152">
        <v>231.84</v>
      </c>
      <c r="M19" s="152">
        <v>333448.33</v>
      </c>
      <c r="N19" s="152">
        <v>70.16</v>
      </c>
      <c r="O19" s="175">
        <v>100908.97</v>
      </c>
      <c r="P19" s="125">
        <f t="shared" si="0"/>
        <v>0</v>
      </c>
      <c r="Q19" s="125">
        <f t="shared" si="1"/>
        <v>0</v>
      </c>
    </row>
    <row r="20" spans="1:17" ht="25.5" x14ac:dyDescent="0.2">
      <c r="A20" s="159">
        <v>11</v>
      </c>
      <c r="B20" s="144" t="s">
        <v>292</v>
      </c>
      <c r="C20" s="145" t="s">
        <v>293</v>
      </c>
      <c r="D20" s="146" t="s">
        <v>294</v>
      </c>
      <c r="E20" s="147">
        <v>10424</v>
      </c>
      <c r="F20" s="148">
        <v>-0.24399999999999999</v>
      </c>
      <c r="G20" s="149">
        <v>-2543.46</v>
      </c>
      <c r="H20" s="152">
        <v>-8.3159999999999998E-2</v>
      </c>
      <c r="I20" s="152">
        <v>-866.86</v>
      </c>
      <c r="J20" s="152">
        <v>-4.0460000000000003E-2</v>
      </c>
      <c r="K20" s="175">
        <v>-421.76</v>
      </c>
      <c r="L20" s="152">
        <v>-8.3159999999999998E-2</v>
      </c>
      <c r="M20" s="152">
        <v>-866.86</v>
      </c>
      <c r="N20" s="152">
        <v>-4.0460000000000003E-2</v>
      </c>
      <c r="O20" s="175">
        <v>-421.76</v>
      </c>
      <c r="P20" s="125">
        <f t="shared" si="0"/>
        <v>0</v>
      </c>
      <c r="Q20" s="125">
        <f t="shared" si="1"/>
        <v>0</v>
      </c>
    </row>
    <row r="21" spans="1:17" ht="13.5" x14ac:dyDescent="0.2">
      <c r="A21" s="159">
        <v>12</v>
      </c>
      <c r="B21" s="144" t="s">
        <v>37</v>
      </c>
      <c r="C21" s="145" t="s">
        <v>38</v>
      </c>
      <c r="D21" s="146" t="s">
        <v>40</v>
      </c>
      <c r="E21" s="153"/>
      <c r="F21" s="148">
        <v>0.16500000000000001</v>
      </c>
      <c r="G21" s="150"/>
      <c r="H21" s="151"/>
      <c r="I21" s="151"/>
      <c r="J21" s="151"/>
      <c r="K21" s="174"/>
      <c r="L21" s="151"/>
      <c r="M21" s="151"/>
      <c r="N21" s="151"/>
      <c r="O21" s="174"/>
      <c r="P21" s="125">
        <f t="shared" si="0"/>
        <v>0</v>
      </c>
      <c r="Q21" s="125">
        <f t="shared" si="1"/>
        <v>0</v>
      </c>
    </row>
    <row r="22" spans="1:17" ht="13.5" x14ac:dyDescent="0.2">
      <c r="A22" s="159">
        <v>13</v>
      </c>
      <c r="B22" s="144" t="s">
        <v>295</v>
      </c>
      <c r="C22" s="145" t="s">
        <v>296</v>
      </c>
      <c r="D22" s="146" t="s">
        <v>33</v>
      </c>
      <c r="E22" s="147">
        <v>145.30000000000001</v>
      </c>
      <c r="F22" s="148">
        <v>-118</v>
      </c>
      <c r="G22" s="149">
        <v>-17145.400000000001</v>
      </c>
      <c r="H22" s="152">
        <v>-40.32</v>
      </c>
      <c r="I22" s="152">
        <v>-5858.5</v>
      </c>
      <c r="J22" s="152">
        <v>-3.3984000000000001</v>
      </c>
      <c r="K22" s="175">
        <v>-493.79</v>
      </c>
      <c r="L22" s="152">
        <v>-40.32</v>
      </c>
      <c r="M22" s="152">
        <v>-5858.5</v>
      </c>
      <c r="N22" s="152">
        <v>-3.3984000000000001</v>
      </c>
      <c r="O22" s="175">
        <v>-493.79</v>
      </c>
      <c r="P22" s="125">
        <f t="shared" si="0"/>
        <v>0</v>
      </c>
      <c r="Q22" s="125">
        <f t="shared" si="1"/>
        <v>0</v>
      </c>
    </row>
    <row r="23" spans="1:17" ht="13.5" x14ac:dyDescent="0.2">
      <c r="A23" s="159">
        <v>14</v>
      </c>
      <c r="B23" s="144" t="s">
        <v>41</v>
      </c>
      <c r="C23" s="145" t="s">
        <v>42</v>
      </c>
      <c r="D23" s="146" t="s">
        <v>40</v>
      </c>
      <c r="E23" s="153"/>
      <c r="F23" s="148">
        <v>2.2200000000000002</v>
      </c>
      <c r="G23" s="150"/>
      <c r="H23" s="152">
        <v>0.36</v>
      </c>
      <c r="I23" s="151"/>
      <c r="J23" s="151"/>
      <c r="K23" s="174"/>
      <c r="L23" s="152">
        <v>0.36</v>
      </c>
      <c r="M23" s="152">
        <v>14126.77</v>
      </c>
      <c r="N23" s="151"/>
      <c r="O23" s="174"/>
      <c r="P23" s="125">
        <f t="shared" si="0"/>
        <v>0</v>
      </c>
      <c r="Q23" s="125">
        <f t="shared" si="1"/>
        <v>0</v>
      </c>
    </row>
    <row r="24" spans="1:17" ht="13.5" x14ac:dyDescent="0.2">
      <c r="A24" s="159">
        <v>15</v>
      </c>
      <c r="B24" s="144" t="s">
        <v>297</v>
      </c>
      <c r="C24" s="145" t="s">
        <v>298</v>
      </c>
      <c r="D24" s="146" t="s">
        <v>299</v>
      </c>
      <c r="E24" s="147">
        <v>351.2</v>
      </c>
      <c r="F24" s="148">
        <v>-737.4</v>
      </c>
      <c r="G24" s="149">
        <v>-258974.88</v>
      </c>
      <c r="H24" s="152">
        <v>-252</v>
      </c>
      <c r="I24" s="152">
        <v>-88502.399999999994</v>
      </c>
      <c r="J24" s="152">
        <v>-18.64</v>
      </c>
      <c r="K24" s="175">
        <v>-6546.37</v>
      </c>
      <c r="L24" s="152">
        <v>-252</v>
      </c>
      <c r="M24" s="152">
        <v>-88502.399999999994</v>
      </c>
      <c r="N24" s="152">
        <v>-18.64</v>
      </c>
      <c r="O24" s="175">
        <v>-6546.37</v>
      </c>
      <c r="P24" s="125">
        <f t="shared" si="0"/>
        <v>0</v>
      </c>
      <c r="Q24" s="125">
        <f t="shared" si="1"/>
        <v>0</v>
      </c>
    </row>
    <row r="25" spans="1:17" ht="13.5" x14ac:dyDescent="0.2">
      <c r="A25" s="159">
        <v>16</v>
      </c>
      <c r="B25" s="144" t="s">
        <v>43</v>
      </c>
      <c r="C25" s="145" t="s">
        <v>44</v>
      </c>
      <c r="D25" s="146" t="s">
        <v>40</v>
      </c>
      <c r="E25" s="153"/>
      <c r="F25" s="148">
        <v>48.29</v>
      </c>
      <c r="G25" s="150"/>
      <c r="H25" s="152">
        <v>16.372</v>
      </c>
      <c r="I25" s="151"/>
      <c r="J25" s="152">
        <v>1.65</v>
      </c>
      <c r="K25" s="174"/>
      <c r="L25" s="152">
        <v>16.372</v>
      </c>
      <c r="M25" s="152">
        <v>299395.06</v>
      </c>
      <c r="N25" s="152">
        <v>1.65</v>
      </c>
      <c r="O25" s="175">
        <v>30173.58</v>
      </c>
      <c r="P25" s="125">
        <f t="shared" si="0"/>
        <v>0</v>
      </c>
      <c r="Q25" s="125">
        <f t="shared" si="1"/>
        <v>0</v>
      </c>
    </row>
    <row r="26" spans="1:17" ht="13.5" x14ac:dyDescent="0.2">
      <c r="A26" s="159">
        <v>17</v>
      </c>
      <c r="B26" s="144" t="s">
        <v>45</v>
      </c>
      <c r="C26" s="145" t="s">
        <v>46</v>
      </c>
      <c r="D26" s="146" t="s">
        <v>47</v>
      </c>
      <c r="E26" s="153"/>
      <c r="F26" s="148">
        <v>10</v>
      </c>
      <c r="G26" s="150"/>
      <c r="H26" s="151"/>
      <c r="I26" s="151"/>
      <c r="J26" s="151"/>
      <c r="K26" s="174"/>
      <c r="L26" s="151"/>
      <c r="M26" s="151"/>
      <c r="N26" s="151"/>
      <c r="O26" s="174"/>
      <c r="P26" s="125">
        <f t="shared" si="0"/>
        <v>0</v>
      </c>
      <c r="Q26" s="125">
        <f t="shared" si="1"/>
        <v>0</v>
      </c>
    </row>
    <row r="27" spans="1:17" ht="25.5" x14ac:dyDescent="0.2">
      <c r="A27" s="159">
        <v>18</v>
      </c>
      <c r="B27" s="144" t="s">
        <v>48</v>
      </c>
      <c r="C27" s="145" t="s">
        <v>49</v>
      </c>
      <c r="D27" s="146" t="s">
        <v>51</v>
      </c>
      <c r="E27" s="147">
        <v>3.05</v>
      </c>
      <c r="F27" s="148">
        <v>6.84</v>
      </c>
      <c r="G27" s="149">
        <v>20.86</v>
      </c>
      <c r="H27" s="151"/>
      <c r="I27" s="151"/>
      <c r="J27" s="152">
        <v>6.84</v>
      </c>
      <c r="K27" s="175">
        <v>20.86</v>
      </c>
      <c r="L27" s="151"/>
      <c r="M27" s="151"/>
      <c r="N27" s="152">
        <v>6.84</v>
      </c>
      <c r="O27" s="175">
        <v>20.86</v>
      </c>
      <c r="P27" s="125">
        <f t="shared" si="0"/>
        <v>0</v>
      </c>
      <c r="Q27" s="125">
        <f t="shared" si="1"/>
        <v>0</v>
      </c>
    </row>
    <row r="28" spans="1:17" ht="25.5" x14ac:dyDescent="0.2">
      <c r="A28" s="159">
        <v>19</v>
      </c>
      <c r="B28" s="144" t="s">
        <v>52</v>
      </c>
      <c r="C28" s="145" t="s">
        <v>53</v>
      </c>
      <c r="D28" s="146" t="s">
        <v>55</v>
      </c>
      <c r="E28" s="147">
        <v>243627.48</v>
      </c>
      <c r="F28" s="148">
        <v>0.16603999999999999</v>
      </c>
      <c r="G28" s="149">
        <v>40451.910000000003</v>
      </c>
      <c r="H28" s="152">
        <v>2.12E-2</v>
      </c>
      <c r="I28" s="152">
        <v>5164.8999999999996</v>
      </c>
      <c r="J28" s="152">
        <v>5.0020000000000002E-2</v>
      </c>
      <c r="K28" s="175">
        <v>12186.24</v>
      </c>
      <c r="L28" s="152">
        <v>2.12E-2</v>
      </c>
      <c r="M28" s="152">
        <v>5164.8999999999996</v>
      </c>
      <c r="N28" s="152">
        <v>5.0020000000000002E-2</v>
      </c>
      <c r="O28" s="175">
        <v>12186.24</v>
      </c>
      <c r="P28" s="125">
        <f t="shared" si="0"/>
        <v>0</v>
      </c>
      <c r="Q28" s="125">
        <f t="shared" si="1"/>
        <v>0</v>
      </c>
    </row>
    <row r="29" spans="1:17" x14ac:dyDescent="0.2">
      <c r="A29" s="286" t="s">
        <v>56</v>
      </c>
      <c r="B29" s="287"/>
      <c r="C29" s="287"/>
      <c r="D29" s="287"/>
      <c r="E29" s="287"/>
      <c r="F29" s="287"/>
      <c r="G29" s="287"/>
      <c r="H29" s="287"/>
      <c r="I29" s="287"/>
      <c r="J29" s="287"/>
      <c r="K29" s="288"/>
      <c r="L29" s="125"/>
      <c r="M29" s="125"/>
      <c r="N29" s="125"/>
      <c r="O29" s="125"/>
      <c r="P29" s="125">
        <f t="shared" si="0"/>
        <v>0</v>
      </c>
      <c r="Q29" s="125">
        <f t="shared" si="1"/>
        <v>0</v>
      </c>
    </row>
    <row r="30" spans="1:17" ht="51" x14ac:dyDescent="0.2">
      <c r="A30" s="159">
        <v>20</v>
      </c>
      <c r="B30" s="144" t="s">
        <v>57</v>
      </c>
      <c r="C30" s="145" t="s">
        <v>58</v>
      </c>
      <c r="D30" s="146" t="s">
        <v>60</v>
      </c>
      <c r="E30" s="147">
        <v>3.28</v>
      </c>
      <c r="F30" s="148">
        <v>693.44200000000001</v>
      </c>
      <c r="G30" s="149">
        <v>2274.4899999999998</v>
      </c>
      <c r="H30" s="152">
        <v>167.6465</v>
      </c>
      <c r="I30" s="152">
        <v>549.88</v>
      </c>
      <c r="J30" s="152">
        <v>215.59</v>
      </c>
      <c r="K30" s="175">
        <v>707.14</v>
      </c>
      <c r="L30" s="152">
        <v>167.6465</v>
      </c>
      <c r="M30" s="152">
        <v>549.88</v>
      </c>
      <c r="N30" s="152">
        <v>215.59</v>
      </c>
      <c r="O30" s="175">
        <v>707.14</v>
      </c>
      <c r="P30" s="125">
        <f t="shared" si="0"/>
        <v>0</v>
      </c>
      <c r="Q30" s="125">
        <f t="shared" si="1"/>
        <v>0</v>
      </c>
    </row>
    <row r="31" spans="1:17" ht="51" x14ac:dyDescent="0.2">
      <c r="A31" s="159">
        <v>21</v>
      </c>
      <c r="B31" s="144" t="s">
        <v>61</v>
      </c>
      <c r="C31" s="145" t="s">
        <v>62</v>
      </c>
      <c r="D31" s="146" t="s">
        <v>60</v>
      </c>
      <c r="E31" s="147">
        <v>8.39</v>
      </c>
      <c r="F31" s="148">
        <v>86.37</v>
      </c>
      <c r="G31" s="149">
        <v>724.64</v>
      </c>
      <c r="H31" s="151"/>
      <c r="I31" s="151"/>
      <c r="J31" s="152">
        <v>86.37</v>
      </c>
      <c r="K31" s="175">
        <v>724.64</v>
      </c>
      <c r="L31" s="151"/>
      <c r="M31" s="151"/>
      <c r="N31" s="152">
        <v>86.37</v>
      </c>
      <c r="O31" s="175">
        <v>724.64</v>
      </c>
      <c r="P31" s="125">
        <f t="shared" si="0"/>
        <v>0</v>
      </c>
      <c r="Q31" s="125">
        <f t="shared" si="1"/>
        <v>0</v>
      </c>
    </row>
    <row r="32" spans="1:17" ht="38.25" x14ac:dyDescent="0.2">
      <c r="A32" s="159">
        <v>22</v>
      </c>
      <c r="B32" s="144" t="s">
        <v>64</v>
      </c>
      <c r="C32" s="145" t="s">
        <v>65</v>
      </c>
      <c r="D32" s="146" t="s">
        <v>60</v>
      </c>
      <c r="E32" s="147">
        <v>10.88</v>
      </c>
      <c r="F32" s="148">
        <v>133.68</v>
      </c>
      <c r="G32" s="149">
        <v>1454.44</v>
      </c>
      <c r="H32" s="151"/>
      <c r="I32" s="151"/>
      <c r="J32" s="152">
        <v>133.68</v>
      </c>
      <c r="K32" s="175">
        <v>1454.44</v>
      </c>
      <c r="L32" s="151"/>
      <c r="M32" s="151"/>
      <c r="N32" s="152">
        <v>133.68</v>
      </c>
      <c r="O32" s="175">
        <v>1454.44</v>
      </c>
      <c r="P32" s="125">
        <f t="shared" si="0"/>
        <v>0</v>
      </c>
      <c r="Q32" s="125">
        <f t="shared" si="1"/>
        <v>0</v>
      </c>
    </row>
    <row r="33" spans="1:17" ht="38.25" x14ac:dyDescent="0.2">
      <c r="A33" s="159">
        <v>23</v>
      </c>
      <c r="B33" s="144" t="s">
        <v>67</v>
      </c>
      <c r="C33" s="145" t="s">
        <v>68</v>
      </c>
      <c r="D33" s="146" t="s">
        <v>60</v>
      </c>
      <c r="E33" s="147">
        <v>3.86</v>
      </c>
      <c r="F33" s="148">
        <v>913.49199999999996</v>
      </c>
      <c r="G33" s="149">
        <v>3526.08</v>
      </c>
      <c r="H33" s="152">
        <v>168.28649999999999</v>
      </c>
      <c r="I33" s="152">
        <v>649.59</v>
      </c>
      <c r="J33" s="152">
        <v>435</v>
      </c>
      <c r="K33" s="175">
        <v>1679.1</v>
      </c>
      <c r="L33" s="152">
        <v>168.28649999999999</v>
      </c>
      <c r="M33" s="152">
        <v>649.59</v>
      </c>
      <c r="N33" s="152">
        <v>435</v>
      </c>
      <c r="O33" s="175">
        <v>1679.1</v>
      </c>
      <c r="P33" s="125">
        <f t="shared" si="0"/>
        <v>0</v>
      </c>
      <c r="Q33" s="125">
        <f t="shared" si="1"/>
        <v>0</v>
      </c>
    </row>
    <row r="34" spans="1:17" ht="14.25" x14ac:dyDescent="0.2">
      <c r="A34" s="275" t="s">
        <v>71</v>
      </c>
      <c r="B34" s="276"/>
      <c r="C34" s="276"/>
      <c r="D34" s="276"/>
      <c r="E34" s="276"/>
      <c r="F34" s="276"/>
      <c r="G34" s="276"/>
      <c r="H34" s="276"/>
      <c r="I34" s="276"/>
      <c r="J34" s="276"/>
      <c r="K34" s="277"/>
      <c r="L34" s="125"/>
      <c r="M34" s="125"/>
      <c r="N34" s="125"/>
      <c r="O34" s="125"/>
      <c r="P34" s="125">
        <f t="shared" si="0"/>
        <v>0</v>
      </c>
      <c r="Q34" s="125">
        <f t="shared" si="1"/>
        <v>0</v>
      </c>
    </row>
    <row r="35" spans="1:17" ht="25.5" x14ac:dyDescent="0.2">
      <c r="A35" s="159">
        <v>24</v>
      </c>
      <c r="B35" s="144" t="s">
        <v>72</v>
      </c>
      <c r="C35" s="145" t="s">
        <v>73</v>
      </c>
      <c r="D35" s="146" t="s">
        <v>75</v>
      </c>
      <c r="E35" s="147">
        <v>426.66</v>
      </c>
      <c r="F35" s="148">
        <v>1</v>
      </c>
      <c r="G35" s="149">
        <v>426.66</v>
      </c>
      <c r="H35" s="151"/>
      <c r="I35" s="151"/>
      <c r="J35" s="152">
        <v>1</v>
      </c>
      <c r="K35" s="175">
        <v>426.66</v>
      </c>
      <c r="L35" s="151"/>
      <c r="M35" s="151"/>
      <c r="N35" s="152">
        <v>1</v>
      </c>
      <c r="O35" s="175">
        <v>426.66</v>
      </c>
      <c r="P35" s="125">
        <f t="shared" si="0"/>
        <v>0</v>
      </c>
      <c r="Q35" s="125">
        <f t="shared" si="1"/>
        <v>0</v>
      </c>
    </row>
    <row r="36" spans="1:17" ht="25.5" x14ac:dyDescent="0.2">
      <c r="A36" s="159">
        <v>25</v>
      </c>
      <c r="B36" s="144" t="s">
        <v>76</v>
      </c>
      <c r="C36" s="145" t="s">
        <v>77</v>
      </c>
      <c r="D36" s="146" t="s">
        <v>60</v>
      </c>
      <c r="E36" s="147">
        <v>8.39</v>
      </c>
      <c r="F36" s="148">
        <v>8.6199999999999992</v>
      </c>
      <c r="G36" s="149">
        <v>72.319999999999993</v>
      </c>
      <c r="H36" s="151"/>
      <c r="I36" s="151"/>
      <c r="J36" s="152">
        <v>8.6199999999999992</v>
      </c>
      <c r="K36" s="175">
        <v>72.319999999999993</v>
      </c>
      <c r="L36" s="151"/>
      <c r="M36" s="151"/>
      <c r="N36" s="152">
        <v>8.6199999999999992</v>
      </c>
      <c r="O36" s="175">
        <v>72.319999999999993</v>
      </c>
      <c r="P36" s="125">
        <f t="shared" si="0"/>
        <v>0</v>
      </c>
      <c r="Q36" s="125">
        <f t="shared" si="1"/>
        <v>0</v>
      </c>
    </row>
    <row r="37" spans="1:17" ht="25.5" x14ac:dyDescent="0.2">
      <c r="A37" s="159">
        <v>26</v>
      </c>
      <c r="B37" s="144" t="s">
        <v>78</v>
      </c>
      <c r="C37" s="145" t="s">
        <v>79</v>
      </c>
      <c r="D37" s="146" t="s">
        <v>60</v>
      </c>
      <c r="E37" s="147">
        <v>10.88</v>
      </c>
      <c r="F37" s="148">
        <v>5.04</v>
      </c>
      <c r="G37" s="149">
        <v>54.84</v>
      </c>
      <c r="H37" s="151"/>
      <c r="I37" s="151"/>
      <c r="J37" s="152">
        <v>5.04</v>
      </c>
      <c r="K37" s="175">
        <v>54.84</v>
      </c>
      <c r="L37" s="151"/>
      <c r="M37" s="151"/>
      <c r="N37" s="152">
        <v>5.04</v>
      </c>
      <c r="O37" s="175">
        <v>54.84</v>
      </c>
      <c r="P37" s="125">
        <f t="shared" si="0"/>
        <v>0</v>
      </c>
      <c r="Q37" s="125">
        <f t="shared" si="1"/>
        <v>0</v>
      </c>
    </row>
    <row r="38" spans="1:17" ht="38.25" x14ac:dyDescent="0.2">
      <c r="A38" s="159">
        <v>27</v>
      </c>
      <c r="B38" s="144" t="s">
        <v>80</v>
      </c>
      <c r="C38" s="145" t="s">
        <v>68</v>
      </c>
      <c r="D38" s="146" t="s">
        <v>60</v>
      </c>
      <c r="E38" s="147">
        <v>3.86</v>
      </c>
      <c r="F38" s="148">
        <v>13.66</v>
      </c>
      <c r="G38" s="149">
        <v>52.73</v>
      </c>
      <c r="H38" s="151"/>
      <c r="I38" s="151"/>
      <c r="J38" s="152">
        <v>13.66</v>
      </c>
      <c r="K38" s="175">
        <v>52.73</v>
      </c>
      <c r="L38" s="151"/>
      <c r="M38" s="151"/>
      <c r="N38" s="152">
        <v>13.66</v>
      </c>
      <c r="O38" s="175">
        <v>52.73</v>
      </c>
      <c r="P38" s="125">
        <f t="shared" si="0"/>
        <v>0</v>
      </c>
      <c r="Q38" s="125">
        <f t="shared" si="1"/>
        <v>0</v>
      </c>
    </row>
    <row r="39" spans="1:17" ht="14.25" x14ac:dyDescent="0.2">
      <c r="A39" s="275" t="s">
        <v>82</v>
      </c>
      <c r="B39" s="276"/>
      <c r="C39" s="276"/>
      <c r="D39" s="276"/>
      <c r="E39" s="276"/>
      <c r="F39" s="276"/>
      <c r="G39" s="276"/>
      <c r="H39" s="276"/>
      <c r="I39" s="276"/>
      <c r="J39" s="276"/>
      <c r="K39" s="277"/>
      <c r="L39" s="125"/>
      <c r="M39" s="125"/>
      <c r="N39" s="125"/>
      <c r="O39" s="125"/>
      <c r="P39" s="125">
        <f t="shared" si="0"/>
        <v>0</v>
      </c>
      <c r="Q39" s="125">
        <f t="shared" si="1"/>
        <v>0</v>
      </c>
    </row>
    <row r="40" spans="1:17" ht="25.5" x14ac:dyDescent="0.2">
      <c r="A40" s="159">
        <v>28</v>
      </c>
      <c r="B40" s="144" t="s">
        <v>83</v>
      </c>
      <c r="C40" s="145" t="s">
        <v>73</v>
      </c>
      <c r="D40" s="146" t="s">
        <v>75</v>
      </c>
      <c r="E40" s="147">
        <v>426.66</v>
      </c>
      <c r="F40" s="148">
        <v>1</v>
      </c>
      <c r="G40" s="149">
        <v>426.66</v>
      </c>
      <c r="H40" s="151"/>
      <c r="I40" s="151"/>
      <c r="J40" s="152">
        <v>1</v>
      </c>
      <c r="K40" s="175">
        <v>426.66</v>
      </c>
      <c r="L40" s="151"/>
      <c r="M40" s="151"/>
      <c r="N40" s="152">
        <v>1</v>
      </c>
      <c r="O40" s="175">
        <v>426.66</v>
      </c>
      <c r="P40" s="125">
        <f t="shared" si="0"/>
        <v>0</v>
      </c>
      <c r="Q40" s="125">
        <f t="shared" si="1"/>
        <v>0</v>
      </c>
    </row>
    <row r="41" spans="1:17" ht="25.5" x14ac:dyDescent="0.2">
      <c r="A41" s="159">
        <v>29</v>
      </c>
      <c r="B41" s="144" t="s">
        <v>84</v>
      </c>
      <c r="C41" s="145" t="s">
        <v>77</v>
      </c>
      <c r="D41" s="146" t="s">
        <v>60</v>
      </c>
      <c r="E41" s="147">
        <v>8.39</v>
      </c>
      <c r="F41" s="148">
        <v>8.6199999999999992</v>
      </c>
      <c r="G41" s="149">
        <v>72.319999999999993</v>
      </c>
      <c r="H41" s="151"/>
      <c r="I41" s="151"/>
      <c r="J41" s="152">
        <v>8.6199999999999992</v>
      </c>
      <c r="K41" s="175">
        <v>72.319999999999993</v>
      </c>
      <c r="L41" s="151"/>
      <c r="M41" s="151"/>
      <c r="N41" s="152">
        <v>8.6199999999999992</v>
      </c>
      <c r="O41" s="175">
        <v>72.319999999999993</v>
      </c>
      <c r="P41" s="125">
        <f t="shared" si="0"/>
        <v>0</v>
      </c>
      <c r="Q41" s="125">
        <f t="shared" si="1"/>
        <v>0</v>
      </c>
    </row>
    <row r="42" spans="1:17" ht="25.5" x14ac:dyDescent="0.2">
      <c r="A42" s="159">
        <v>30</v>
      </c>
      <c r="B42" s="144" t="s">
        <v>85</v>
      </c>
      <c r="C42" s="145" t="s">
        <v>79</v>
      </c>
      <c r="D42" s="146" t="s">
        <v>60</v>
      </c>
      <c r="E42" s="147">
        <v>10.88</v>
      </c>
      <c r="F42" s="148">
        <v>5.04</v>
      </c>
      <c r="G42" s="149">
        <v>54.84</v>
      </c>
      <c r="H42" s="151"/>
      <c r="I42" s="151"/>
      <c r="J42" s="152">
        <v>5.04</v>
      </c>
      <c r="K42" s="175">
        <v>54.84</v>
      </c>
      <c r="L42" s="151"/>
      <c r="M42" s="151"/>
      <c r="N42" s="152">
        <v>5.04</v>
      </c>
      <c r="O42" s="175">
        <v>54.84</v>
      </c>
      <c r="P42" s="125">
        <f t="shared" si="0"/>
        <v>0</v>
      </c>
      <c r="Q42" s="125">
        <f t="shared" si="1"/>
        <v>0</v>
      </c>
    </row>
    <row r="43" spans="1:17" ht="38.25" x14ac:dyDescent="0.2">
      <c r="A43" s="159">
        <v>31</v>
      </c>
      <c r="B43" s="144" t="s">
        <v>86</v>
      </c>
      <c r="C43" s="145" t="s">
        <v>68</v>
      </c>
      <c r="D43" s="146" t="s">
        <v>60</v>
      </c>
      <c r="E43" s="147">
        <v>3.86</v>
      </c>
      <c r="F43" s="148">
        <v>13.66</v>
      </c>
      <c r="G43" s="149">
        <v>52.73</v>
      </c>
      <c r="H43" s="151"/>
      <c r="I43" s="151"/>
      <c r="J43" s="152">
        <v>13.66</v>
      </c>
      <c r="K43" s="175">
        <v>52.73</v>
      </c>
      <c r="L43" s="151"/>
      <c r="M43" s="151"/>
      <c r="N43" s="152">
        <v>13.66</v>
      </c>
      <c r="O43" s="175">
        <v>52.73</v>
      </c>
      <c r="P43" s="125">
        <f t="shared" si="0"/>
        <v>0</v>
      </c>
      <c r="Q43" s="125">
        <f t="shared" si="1"/>
        <v>0</v>
      </c>
    </row>
    <row r="44" spans="1:17" ht="14.25" x14ac:dyDescent="0.2">
      <c r="A44" s="275" t="s">
        <v>88</v>
      </c>
      <c r="B44" s="276"/>
      <c r="C44" s="276"/>
      <c r="D44" s="276"/>
      <c r="E44" s="276"/>
      <c r="F44" s="276"/>
      <c r="G44" s="276"/>
      <c r="H44" s="276"/>
      <c r="I44" s="276"/>
      <c r="J44" s="276"/>
      <c r="K44" s="277"/>
      <c r="L44" s="125"/>
      <c r="M44" s="125"/>
      <c r="N44" s="125"/>
      <c r="O44" s="125"/>
      <c r="P44" s="125">
        <f t="shared" si="0"/>
        <v>0</v>
      </c>
      <c r="Q44" s="125">
        <f t="shared" si="1"/>
        <v>0</v>
      </c>
    </row>
    <row r="45" spans="1:17" ht="25.5" x14ac:dyDescent="0.2">
      <c r="A45" s="159">
        <v>32</v>
      </c>
      <c r="B45" s="144" t="s">
        <v>89</v>
      </c>
      <c r="C45" s="145" t="s">
        <v>73</v>
      </c>
      <c r="D45" s="146" t="s">
        <v>75</v>
      </c>
      <c r="E45" s="147">
        <v>426.66</v>
      </c>
      <c r="F45" s="148">
        <v>1</v>
      </c>
      <c r="G45" s="149">
        <v>426.66</v>
      </c>
      <c r="H45" s="151"/>
      <c r="I45" s="151"/>
      <c r="J45" s="152">
        <v>1</v>
      </c>
      <c r="K45" s="175">
        <v>426.66</v>
      </c>
      <c r="L45" s="151"/>
      <c r="M45" s="151"/>
      <c r="N45" s="152">
        <v>1</v>
      </c>
      <c r="O45" s="175">
        <v>426.66</v>
      </c>
      <c r="P45" s="125">
        <f t="shared" si="0"/>
        <v>0</v>
      </c>
      <c r="Q45" s="125">
        <f t="shared" si="1"/>
        <v>0</v>
      </c>
    </row>
    <row r="46" spans="1:17" ht="25.5" x14ac:dyDescent="0.2">
      <c r="A46" s="159">
        <v>33</v>
      </c>
      <c r="B46" s="144" t="s">
        <v>90</v>
      </c>
      <c r="C46" s="145" t="s">
        <v>77</v>
      </c>
      <c r="D46" s="146" t="s">
        <v>60</v>
      </c>
      <c r="E46" s="147">
        <v>8.39</v>
      </c>
      <c r="F46" s="148">
        <v>11.71</v>
      </c>
      <c r="G46" s="149">
        <v>98.25</v>
      </c>
      <c r="H46" s="151"/>
      <c r="I46" s="151"/>
      <c r="J46" s="152">
        <v>11.71</v>
      </c>
      <c r="K46" s="175">
        <v>98.25</v>
      </c>
      <c r="L46" s="151"/>
      <c r="M46" s="151"/>
      <c r="N46" s="152">
        <v>11.71</v>
      </c>
      <c r="O46" s="175">
        <v>98.25</v>
      </c>
      <c r="P46" s="125">
        <f t="shared" si="0"/>
        <v>0</v>
      </c>
      <c r="Q46" s="125">
        <f t="shared" si="1"/>
        <v>0</v>
      </c>
    </row>
    <row r="47" spans="1:17" ht="25.5" x14ac:dyDescent="0.2">
      <c r="A47" s="159">
        <v>34</v>
      </c>
      <c r="B47" s="144" t="s">
        <v>91</v>
      </c>
      <c r="C47" s="145" t="s">
        <v>79</v>
      </c>
      <c r="D47" s="146" t="s">
        <v>60</v>
      </c>
      <c r="E47" s="147">
        <v>10.88</v>
      </c>
      <c r="F47" s="148">
        <v>5.04</v>
      </c>
      <c r="G47" s="149">
        <v>54.84</v>
      </c>
      <c r="H47" s="151"/>
      <c r="I47" s="151"/>
      <c r="J47" s="152">
        <v>5.04</v>
      </c>
      <c r="K47" s="175">
        <v>54.84</v>
      </c>
      <c r="L47" s="151"/>
      <c r="M47" s="151"/>
      <c r="N47" s="152">
        <v>5.04</v>
      </c>
      <c r="O47" s="175">
        <v>54.84</v>
      </c>
      <c r="P47" s="125">
        <f t="shared" si="0"/>
        <v>0</v>
      </c>
      <c r="Q47" s="125">
        <f t="shared" si="1"/>
        <v>0</v>
      </c>
    </row>
    <row r="48" spans="1:17" ht="38.25" x14ac:dyDescent="0.2">
      <c r="A48" s="159">
        <v>35</v>
      </c>
      <c r="B48" s="144" t="s">
        <v>92</v>
      </c>
      <c r="C48" s="145" t="s">
        <v>68</v>
      </c>
      <c r="D48" s="146" t="s">
        <v>60</v>
      </c>
      <c r="E48" s="147">
        <v>3.86</v>
      </c>
      <c r="F48" s="148">
        <v>16.75</v>
      </c>
      <c r="G48" s="149">
        <v>64.66</v>
      </c>
      <c r="H48" s="151"/>
      <c r="I48" s="151"/>
      <c r="J48" s="152">
        <v>16.75</v>
      </c>
      <c r="K48" s="175">
        <v>64.66</v>
      </c>
      <c r="L48" s="151"/>
      <c r="M48" s="151"/>
      <c r="N48" s="152">
        <v>16.75</v>
      </c>
      <c r="O48" s="175">
        <v>64.66</v>
      </c>
      <c r="P48" s="125">
        <f t="shared" si="0"/>
        <v>0</v>
      </c>
      <c r="Q48" s="125">
        <f t="shared" si="1"/>
        <v>0</v>
      </c>
    </row>
    <row r="49" spans="1:17" ht="14.25" x14ac:dyDescent="0.2">
      <c r="A49" s="275" t="s">
        <v>94</v>
      </c>
      <c r="B49" s="276"/>
      <c r="C49" s="276"/>
      <c r="D49" s="276"/>
      <c r="E49" s="276"/>
      <c r="F49" s="276"/>
      <c r="G49" s="276"/>
      <c r="H49" s="276"/>
      <c r="I49" s="276"/>
      <c r="J49" s="276"/>
      <c r="K49" s="277"/>
      <c r="L49" s="125"/>
      <c r="M49" s="125"/>
      <c r="N49" s="125"/>
      <c r="O49" s="125"/>
      <c r="P49" s="125">
        <f t="shared" si="0"/>
        <v>0</v>
      </c>
      <c r="Q49" s="125">
        <f t="shared" si="1"/>
        <v>0</v>
      </c>
    </row>
    <row r="50" spans="1:17" ht="38.25" x14ac:dyDescent="0.2">
      <c r="A50" s="159">
        <v>36</v>
      </c>
      <c r="B50" s="144" t="s">
        <v>95</v>
      </c>
      <c r="C50" s="145" t="s">
        <v>18</v>
      </c>
      <c r="D50" s="146" t="s">
        <v>12</v>
      </c>
      <c r="E50" s="147">
        <v>379.68</v>
      </c>
      <c r="F50" s="148">
        <v>0.13900000000000001</v>
      </c>
      <c r="G50" s="149">
        <v>52.78</v>
      </c>
      <c r="H50" s="151"/>
      <c r="I50" s="151"/>
      <c r="J50" s="152">
        <v>0.13900000000000001</v>
      </c>
      <c r="K50" s="175">
        <v>52.78</v>
      </c>
      <c r="L50" s="151"/>
      <c r="M50" s="151"/>
      <c r="N50" s="152">
        <v>0.13900000000000001</v>
      </c>
      <c r="O50" s="175">
        <v>52.78</v>
      </c>
      <c r="P50" s="125">
        <f t="shared" si="0"/>
        <v>0</v>
      </c>
      <c r="Q50" s="125">
        <f t="shared" si="1"/>
        <v>0</v>
      </c>
    </row>
    <row r="51" spans="1:17" ht="25.5" x14ac:dyDescent="0.2">
      <c r="A51" s="159">
        <v>37</v>
      </c>
      <c r="B51" s="144" t="s">
        <v>96</v>
      </c>
      <c r="C51" s="145" t="s">
        <v>21</v>
      </c>
      <c r="D51" s="146" t="s">
        <v>12</v>
      </c>
      <c r="E51" s="147">
        <v>348.46</v>
      </c>
      <c r="F51" s="148">
        <v>5.45E-2</v>
      </c>
      <c r="G51" s="149">
        <v>18.989999999999998</v>
      </c>
      <c r="H51" s="151"/>
      <c r="I51" s="151"/>
      <c r="J51" s="152">
        <v>5.45E-2</v>
      </c>
      <c r="K51" s="175">
        <v>18.989999999999998</v>
      </c>
      <c r="L51" s="151"/>
      <c r="M51" s="151"/>
      <c r="N51" s="152">
        <v>5.45E-2</v>
      </c>
      <c r="O51" s="175">
        <v>18.989999999999998</v>
      </c>
      <c r="P51" s="125">
        <f t="shared" si="0"/>
        <v>0</v>
      </c>
      <c r="Q51" s="125">
        <f t="shared" si="1"/>
        <v>0</v>
      </c>
    </row>
    <row r="52" spans="1:17" ht="25.5" x14ac:dyDescent="0.2">
      <c r="A52" s="159">
        <v>38</v>
      </c>
      <c r="B52" s="144" t="s">
        <v>97</v>
      </c>
      <c r="C52" s="145" t="s">
        <v>24</v>
      </c>
      <c r="D52" s="146" t="s">
        <v>12</v>
      </c>
      <c r="E52" s="147">
        <v>5459.07</v>
      </c>
      <c r="F52" s="148">
        <v>5.4100000000000002E-2</v>
      </c>
      <c r="G52" s="149">
        <v>295.33</v>
      </c>
      <c r="H52" s="151"/>
      <c r="I52" s="151"/>
      <c r="J52" s="152">
        <v>5.4100000000000002E-2</v>
      </c>
      <c r="K52" s="175">
        <v>295.33</v>
      </c>
      <c r="L52" s="151"/>
      <c r="M52" s="151"/>
      <c r="N52" s="152">
        <v>5.4100000000000002E-2</v>
      </c>
      <c r="O52" s="175">
        <v>295.33</v>
      </c>
      <c r="P52" s="125">
        <f t="shared" si="0"/>
        <v>0</v>
      </c>
      <c r="Q52" s="125">
        <f t="shared" si="1"/>
        <v>0</v>
      </c>
    </row>
    <row r="53" spans="1:17" ht="13.5" x14ac:dyDescent="0.2">
      <c r="A53" s="159">
        <v>39</v>
      </c>
      <c r="B53" s="144" t="s">
        <v>98</v>
      </c>
      <c r="C53" s="145" t="s">
        <v>27</v>
      </c>
      <c r="D53" s="146" t="s">
        <v>29</v>
      </c>
      <c r="E53" s="147">
        <v>646.32000000000005</v>
      </c>
      <c r="F53" s="148">
        <v>6.8166000000000002</v>
      </c>
      <c r="G53" s="149">
        <v>4458.57</v>
      </c>
      <c r="H53" s="151"/>
      <c r="I53" s="151"/>
      <c r="J53" s="152">
        <v>6.8166000000000002</v>
      </c>
      <c r="K53" s="175">
        <v>4458.57</v>
      </c>
      <c r="L53" s="151"/>
      <c r="M53" s="151"/>
      <c r="N53" s="152">
        <v>6.8170000000000002</v>
      </c>
      <c r="O53" s="175">
        <v>4458.84</v>
      </c>
      <c r="P53" s="125">
        <f t="shared" si="0"/>
        <v>0</v>
      </c>
      <c r="Q53" s="125">
        <f t="shared" si="1"/>
        <v>-3.99999999999956E-4</v>
      </c>
    </row>
    <row r="54" spans="1:17" ht="25.5" x14ac:dyDescent="0.2">
      <c r="A54" s="159">
        <v>40</v>
      </c>
      <c r="B54" s="144" t="s">
        <v>100</v>
      </c>
      <c r="C54" s="145" t="s">
        <v>101</v>
      </c>
      <c r="D54" s="146" t="s">
        <v>103</v>
      </c>
      <c r="E54" s="147">
        <v>10773.12</v>
      </c>
      <c r="F54" s="148">
        <v>0.06</v>
      </c>
      <c r="G54" s="149">
        <v>646.39</v>
      </c>
      <c r="H54" s="151"/>
      <c r="I54" s="151"/>
      <c r="J54" s="152">
        <v>0.06</v>
      </c>
      <c r="K54" s="175">
        <v>646.39</v>
      </c>
      <c r="L54" s="151"/>
      <c r="M54" s="151"/>
      <c r="N54" s="152">
        <v>0.06</v>
      </c>
      <c r="O54" s="175">
        <v>646.39</v>
      </c>
      <c r="P54" s="125">
        <f t="shared" si="0"/>
        <v>0</v>
      </c>
      <c r="Q54" s="125">
        <f t="shared" si="1"/>
        <v>0</v>
      </c>
    </row>
    <row r="55" spans="1:17" ht="25.5" x14ac:dyDescent="0.2">
      <c r="A55" s="159">
        <v>41</v>
      </c>
      <c r="B55" s="144" t="s">
        <v>300</v>
      </c>
      <c r="C55" s="145" t="s">
        <v>301</v>
      </c>
      <c r="D55" s="146" t="s">
        <v>294</v>
      </c>
      <c r="E55" s="147">
        <v>9727.3700000000008</v>
      </c>
      <c r="F55" s="148">
        <v>-2.9000000000000001E-2</v>
      </c>
      <c r="G55" s="149">
        <v>-282.08999999999997</v>
      </c>
      <c r="H55" s="151"/>
      <c r="I55" s="151"/>
      <c r="J55" s="152">
        <v>-2.9000000000000001E-2</v>
      </c>
      <c r="K55" s="175">
        <v>-282.08999999999997</v>
      </c>
      <c r="L55" s="151"/>
      <c r="M55" s="151"/>
      <c r="N55" s="152">
        <v>-2.9000000000000001E-2</v>
      </c>
      <c r="O55" s="175">
        <v>-282.08999999999997</v>
      </c>
      <c r="P55" s="125">
        <f t="shared" si="0"/>
        <v>0</v>
      </c>
      <c r="Q55" s="125">
        <f t="shared" si="1"/>
        <v>0</v>
      </c>
    </row>
    <row r="56" spans="1:17" ht="13.5" x14ac:dyDescent="0.2">
      <c r="A56" s="159">
        <v>42</v>
      </c>
      <c r="B56" s="144" t="s">
        <v>104</v>
      </c>
      <c r="C56" s="145" t="s">
        <v>105</v>
      </c>
      <c r="D56" s="146" t="s">
        <v>40</v>
      </c>
      <c r="E56" s="153"/>
      <c r="F56" s="148">
        <v>0.36</v>
      </c>
      <c r="G56" s="150"/>
      <c r="H56" s="151"/>
      <c r="I56" s="151"/>
      <c r="J56" s="152">
        <v>0.36</v>
      </c>
      <c r="K56" s="174"/>
      <c r="L56" s="151"/>
      <c r="M56" s="151"/>
      <c r="N56" s="152">
        <v>0.36</v>
      </c>
      <c r="O56" s="175">
        <v>14126.77</v>
      </c>
      <c r="P56" s="125">
        <f t="shared" si="0"/>
        <v>0</v>
      </c>
      <c r="Q56" s="125">
        <f t="shared" si="1"/>
        <v>0</v>
      </c>
    </row>
    <row r="57" spans="1:17" ht="13.5" x14ac:dyDescent="0.2">
      <c r="A57" s="159">
        <v>43</v>
      </c>
      <c r="B57" s="144" t="s">
        <v>107</v>
      </c>
      <c r="C57" s="145" t="s">
        <v>38</v>
      </c>
      <c r="D57" s="146" t="s">
        <v>40</v>
      </c>
      <c r="E57" s="153"/>
      <c r="F57" s="148">
        <v>2.9000000000000001E-2</v>
      </c>
      <c r="G57" s="150"/>
      <c r="H57" s="151"/>
      <c r="I57" s="151"/>
      <c r="J57" s="152">
        <v>2.9000000000000001E-2</v>
      </c>
      <c r="K57" s="174"/>
      <c r="L57" s="151"/>
      <c r="M57" s="151"/>
      <c r="N57" s="152">
        <v>2.9000000000000001E-2</v>
      </c>
      <c r="O57" s="175">
        <v>843.21</v>
      </c>
      <c r="P57" s="125">
        <f t="shared" si="0"/>
        <v>0</v>
      </c>
      <c r="Q57" s="125">
        <f t="shared" si="1"/>
        <v>0</v>
      </c>
    </row>
    <row r="58" spans="1:17" x14ac:dyDescent="0.2">
      <c r="A58" s="286" t="s">
        <v>56</v>
      </c>
      <c r="B58" s="287"/>
      <c r="C58" s="287"/>
      <c r="D58" s="287"/>
      <c r="E58" s="287"/>
      <c r="F58" s="287"/>
      <c r="G58" s="287"/>
      <c r="H58" s="287"/>
      <c r="I58" s="287"/>
      <c r="J58" s="287"/>
      <c r="K58" s="288"/>
      <c r="L58" s="125"/>
      <c r="M58" s="125"/>
      <c r="N58" s="125"/>
      <c r="O58" s="125"/>
      <c r="P58" s="125">
        <f t="shared" si="0"/>
        <v>0</v>
      </c>
      <c r="Q58" s="125">
        <f t="shared" si="1"/>
        <v>0</v>
      </c>
    </row>
    <row r="59" spans="1:17" ht="51" x14ac:dyDescent="0.2">
      <c r="A59" s="159">
        <v>44</v>
      </c>
      <c r="B59" s="144" t="s">
        <v>108</v>
      </c>
      <c r="C59" s="145" t="s">
        <v>58</v>
      </c>
      <c r="D59" s="146" t="s">
        <v>60</v>
      </c>
      <c r="E59" s="147">
        <v>3.28</v>
      </c>
      <c r="F59" s="148">
        <v>24.37</v>
      </c>
      <c r="G59" s="149">
        <v>79.930000000000007</v>
      </c>
      <c r="H59" s="151"/>
      <c r="I59" s="151"/>
      <c r="J59" s="152">
        <v>24.37</v>
      </c>
      <c r="K59" s="175">
        <v>79.930000000000007</v>
      </c>
      <c r="L59" s="151"/>
      <c r="M59" s="151"/>
      <c r="N59" s="152">
        <v>24.37</v>
      </c>
      <c r="O59" s="175">
        <v>79.930000000000007</v>
      </c>
      <c r="P59" s="125">
        <f t="shared" si="0"/>
        <v>0</v>
      </c>
      <c r="Q59" s="125">
        <f t="shared" si="1"/>
        <v>0</v>
      </c>
    </row>
    <row r="60" spans="1:17" ht="51" x14ac:dyDescent="0.2">
      <c r="A60" s="159">
        <v>45</v>
      </c>
      <c r="B60" s="144" t="s">
        <v>109</v>
      </c>
      <c r="C60" s="145" t="s">
        <v>110</v>
      </c>
      <c r="D60" s="146" t="s">
        <v>60</v>
      </c>
      <c r="E60" s="147">
        <v>8.39</v>
      </c>
      <c r="F60" s="148">
        <v>1.05</v>
      </c>
      <c r="G60" s="149">
        <v>8.81</v>
      </c>
      <c r="H60" s="151"/>
      <c r="I60" s="151"/>
      <c r="J60" s="152">
        <v>1.05</v>
      </c>
      <c r="K60" s="175">
        <v>8.81</v>
      </c>
      <c r="L60" s="151"/>
      <c r="M60" s="151"/>
      <c r="N60" s="152">
        <v>1.05</v>
      </c>
      <c r="O60" s="175">
        <v>8.81</v>
      </c>
      <c r="P60" s="125">
        <f t="shared" si="0"/>
        <v>0</v>
      </c>
      <c r="Q60" s="125">
        <f t="shared" si="1"/>
        <v>0</v>
      </c>
    </row>
    <row r="61" spans="1:17" ht="38.25" x14ac:dyDescent="0.2">
      <c r="A61" s="159">
        <v>46</v>
      </c>
      <c r="B61" s="144" t="s">
        <v>111</v>
      </c>
      <c r="C61" s="145" t="s">
        <v>68</v>
      </c>
      <c r="D61" s="146" t="s">
        <v>60</v>
      </c>
      <c r="E61" s="147">
        <v>3.86</v>
      </c>
      <c r="F61" s="148">
        <v>25.42</v>
      </c>
      <c r="G61" s="149">
        <v>98.12</v>
      </c>
      <c r="H61" s="151"/>
      <c r="I61" s="151"/>
      <c r="J61" s="152">
        <v>25.42</v>
      </c>
      <c r="K61" s="175">
        <v>98.12</v>
      </c>
      <c r="L61" s="151"/>
      <c r="M61" s="151"/>
      <c r="N61" s="152">
        <v>25.42</v>
      </c>
      <c r="O61" s="175">
        <v>98.12</v>
      </c>
      <c r="P61" s="125">
        <f t="shared" si="0"/>
        <v>0</v>
      </c>
      <c r="Q61" s="125">
        <f t="shared" si="1"/>
        <v>0</v>
      </c>
    </row>
    <row r="62" spans="1:17" ht="14.25" x14ac:dyDescent="0.2">
      <c r="A62" s="275" t="s">
        <v>113</v>
      </c>
      <c r="B62" s="276"/>
      <c r="C62" s="276"/>
      <c r="D62" s="276"/>
      <c r="E62" s="276"/>
      <c r="F62" s="276"/>
      <c r="G62" s="276"/>
      <c r="H62" s="276"/>
      <c r="I62" s="276"/>
      <c r="J62" s="276"/>
      <c r="K62" s="277"/>
      <c r="L62" s="125"/>
      <c r="M62" s="125"/>
      <c r="N62" s="125"/>
      <c r="O62" s="125"/>
      <c r="P62" s="125">
        <f t="shared" si="0"/>
        <v>0</v>
      </c>
      <c r="Q62" s="125">
        <f t="shared" si="1"/>
        <v>0</v>
      </c>
    </row>
    <row r="63" spans="1:17" ht="38.25" x14ac:dyDescent="0.2">
      <c r="A63" s="159">
        <v>47</v>
      </c>
      <c r="B63" s="144" t="s">
        <v>114</v>
      </c>
      <c r="C63" s="145" t="s">
        <v>18</v>
      </c>
      <c r="D63" s="146" t="s">
        <v>12</v>
      </c>
      <c r="E63" s="147">
        <v>379.68</v>
      </c>
      <c r="F63" s="148">
        <v>7.2900000000000006E-2</v>
      </c>
      <c r="G63" s="149">
        <v>27.68</v>
      </c>
      <c r="H63" s="151"/>
      <c r="I63" s="151"/>
      <c r="J63" s="152">
        <v>7.2900000000000006E-2</v>
      </c>
      <c r="K63" s="175">
        <v>27.68</v>
      </c>
      <c r="L63" s="151"/>
      <c r="M63" s="151"/>
      <c r="N63" s="152">
        <v>7.2900000000000006E-2</v>
      </c>
      <c r="O63" s="175">
        <v>27.68</v>
      </c>
      <c r="P63" s="125">
        <f t="shared" si="0"/>
        <v>0</v>
      </c>
      <c r="Q63" s="125">
        <f t="shared" si="1"/>
        <v>0</v>
      </c>
    </row>
    <row r="64" spans="1:17" ht="25.5" x14ac:dyDescent="0.2">
      <c r="A64" s="159">
        <v>48</v>
      </c>
      <c r="B64" s="144" t="s">
        <v>115</v>
      </c>
      <c r="C64" s="145" t="s">
        <v>21</v>
      </c>
      <c r="D64" s="146" t="s">
        <v>12</v>
      </c>
      <c r="E64" s="147">
        <v>348.46</v>
      </c>
      <c r="F64" s="148">
        <v>3.2099999999999997E-2</v>
      </c>
      <c r="G64" s="149">
        <v>11.18</v>
      </c>
      <c r="H64" s="151"/>
      <c r="I64" s="151"/>
      <c r="J64" s="152">
        <v>3.2099999999999997E-2</v>
      </c>
      <c r="K64" s="175">
        <v>11.18</v>
      </c>
      <c r="L64" s="151"/>
      <c r="M64" s="151"/>
      <c r="N64" s="152">
        <v>3.2099999999999997E-2</v>
      </c>
      <c r="O64" s="175">
        <v>11.18</v>
      </c>
      <c r="P64" s="125">
        <f t="shared" si="0"/>
        <v>0</v>
      </c>
      <c r="Q64" s="125">
        <f t="shared" si="1"/>
        <v>0</v>
      </c>
    </row>
    <row r="65" spans="1:17" ht="25.5" x14ac:dyDescent="0.2">
      <c r="A65" s="159">
        <v>49</v>
      </c>
      <c r="B65" s="144" t="s">
        <v>116</v>
      </c>
      <c r="C65" s="145" t="s">
        <v>24</v>
      </c>
      <c r="D65" s="146" t="s">
        <v>12</v>
      </c>
      <c r="E65" s="147">
        <v>5459.07</v>
      </c>
      <c r="F65" s="148">
        <v>3.2000000000000001E-2</v>
      </c>
      <c r="G65" s="149">
        <v>174.69</v>
      </c>
      <c r="H65" s="151"/>
      <c r="I65" s="151"/>
      <c r="J65" s="152">
        <v>3.2000000000000001E-2</v>
      </c>
      <c r="K65" s="175">
        <v>174.69</v>
      </c>
      <c r="L65" s="151"/>
      <c r="M65" s="151"/>
      <c r="N65" s="152">
        <v>3.2000000000000001E-2</v>
      </c>
      <c r="O65" s="175">
        <v>174.69</v>
      </c>
      <c r="P65" s="125">
        <f t="shared" si="0"/>
        <v>0</v>
      </c>
      <c r="Q65" s="125">
        <f t="shared" si="1"/>
        <v>0</v>
      </c>
    </row>
    <row r="66" spans="1:17" ht="13.5" x14ac:dyDescent="0.2">
      <c r="A66" s="159">
        <v>50</v>
      </c>
      <c r="B66" s="144" t="s">
        <v>117</v>
      </c>
      <c r="C66" s="145" t="s">
        <v>27</v>
      </c>
      <c r="D66" s="146" t="s">
        <v>29</v>
      </c>
      <c r="E66" s="147">
        <v>646.32000000000005</v>
      </c>
      <c r="F66" s="148">
        <v>4.04</v>
      </c>
      <c r="G66" s="149">
        <v>2642.47</v>
      </c>
      <c r="H66" s="151"/>
      <c r="I66" s="151"/>
      <c r="J66" s="152">
        <v>4.04</v>
      </c>
      <c r="K66" s="175">
        <v>2642.47</v>
      </c>
      <c r="L66" s="151"/>
      <c r="M66" s="151"/>
      <c r="N66" s="152">
        <v>4.04</v>
      </c>
      <c r="O66" s="175">
        <v>2642.47</v>
      </c>
      <c r="P66" s="125">
        <f t="shared" si="0"/>
        <v>0</v>
      </c>
      <c r="Q66" s="125">
        <f t="shared" si="1"/>
        <v>0</v>
      </c>
    </row>
    <row r="67" spans="1:17" ht="25.5" x14ac:dyDescent="0.2">
      <c r="A67" s="159">
        <v>51</v>
      </c>
      <c r="B67" s="144" t="s">
        <v>118</v>
      </c>
      <c r="C67" s="145" t="s">
        <v>101</v>
      </c>
      <c r="D67" s="146" t="s">
        <v>103</v>
      </c>
      <c r="E67" s="147">
        <v>10773.12</v>
      </c>
      <c r="F67" s="148">
        <v>0.06</v>
      </c>
      <c r="G67" s="149">
        <v>646.39</v>
      </c>
      <c r="H67" s="151"/>
      <c r="I67" s="151"/>
      <c r="J67" s="152">
        <v>0.06</v>
      </c>
      <c r="K67" s="175">
        <v>646.39</v>
      </c>
      <c r="L67" s="151"/>
      <c r="M67" s="151"/>
      <c r="N67" s="152">
        <v>0.06</v>
      </c>
      <c r="O67" s="175">
        <v>646.39</v>
      </c>
      <c r="P67" s="125">
        <f t="shared" si="0"/>
        <v>0</v>
      </c>
      <c r="Q67" s="125">
        <f t="shared" si="1"/>
        <v>0</v>
      </c>
    </row>
    <row r="68" spans="1:17" ht="25.5" x14ac:dyDescent="0.2">
      <c r="A68" s="159">
        <v>52</v>
      </c>
      <c r="B68" s="144" t="s">
        <v>302</v>
      </c>
      <c r="C68" s="145" t="s">
        <v>301</v>
      </c>
      <c r="D68" s="146" t="s">
        <v>294</v>
      </c>
      <c r="E68" s="147">
        <v>9727.3700000000008</v>
      </c>
      <c r="F68" s="148">
        <v>-2.9000000000000001E-2</v>
      </c>
      <c r="G68" s="149">
        <v>-282.08999999999997</v>
      </c>
      <c r="H68" s="151"/>
      <c r="I68" s="151"/>
      <c r="J68" s="152">
        <v>-2.9000000000000001E-2</v>
      </c>
      <c r="K68" s="175">
        <v>-282.08999999999997</v>
      </c>
      <c r="L68" s="151"/>
      <c r="M68" s="151"/>
      <c r="N68" s="152">
        <v>-2.9000000000000001E-2</v>
      </c>
      <c r="O68" s="175">
        <v>-282.08999999999997</v>
      </c>
      <c r="P68" s="125">
        <f t="shared" si="0"/>
        <v>0</v>
      </c>
      <c r="Q68" s="125">
        <f t="shared" si="1"/>
        <v>0</v>
      </c>
    </row>
    <row r="69" spans="1:17" ht="13.5" x14ac:dyDescent="0.2">
      <c r="A69" s="159">
        <v>53</v>
      </c>
      <c r="B69" s="144" t="s">
        <v>119</v>
      </c>
      <c r="C69" s="145" t="s">
        <v>105</v>
      </c>
      <c r="D69" s="146" t="s">
        <v>40</v>
      </c>
      <c r="E69" s="153"/>
      <c r="F69" s="148">
        <v>0.36</v>
      </c>
      <c r="G69" s="150"/>
      <c r="H69" s="151"/>
      <c r="I69" s="151"/>
      <c r="J69" s="152">
        <v>0.36</v>
      </c>
      <c r="K69" s="174"/>
      <c r="L69" s="151"/>
      <c r="M69" s="151"/>
      <c r="N69" s="152">
        <v>0.36</v>
      </c>
      <c r="O69" s="175">
        <v>14126.77</v>
      </c>
      <c r="P69" s="125">
        <f t="shared" si="0"/>
        <v>0</v>
      </c>
      <c r="Q69" s="125">
        <f t="shared" si="1"/>
        <v>0</v>
      </c>
    </row>
    <row r="70" spans="1:17" ht="13.5" x14ac:dyDescent="0.2">
      <c r="A70" s="159">
        <v>54</v>
      </c>
      <c r="B70" s="144" t="s">
        <v>120</v>
      </c>
      <c r="C70" s="145" t="s">
        <v>38</v>
      </c>
      <c r="D70" s="146" t="s">
        <v>40</v>
      </c>
      <c r="E70" s="153"/>
      <c r="F70" s="148">
        <v>2.9000000000000001E-2</v>
      </c>
      <c r="G70" s="150"/>
      <c r="H70" s="151"/>
      <c r="I70" s="151"/>
      <c r="J70" s="152">
        <v>2.9000000000000001E-2</v>
      </c>
      <c r="K70" s="174"/>
      <c r="L70" s="151"/>
      <c r="M70" s="151"/>
      <c r="N70" s="152">
        <v>2.9000000000000001E-2</v>
      </c>
      <c r="O70" s="175">
        <v>843.21</v>
      </c>
      <c r="P70" s="125">
        <f t="shared" si="0"/>
        <v>0</v>
      </c>
      <c r="Q70" s="125">
        <f t="shared" si="1"/>
        <v>0</v>
      </c>
    </row>
    <row r="71" spans="1:17" x14ac:dyDescent="0.2">
      <c r="A71" s="286" t="s">
        <v>56</v>
      </c>
      <c r="B71" s="287"/>
      <c r="C71" s="287"/>
      <c r="D71" s="287"/>
      <c r="E71" s="287"/>
      <c r="F71" s="287"/>
      <c r="G71" s="287"/>
      <c r="H71" s="287"/>
      <c r="I71" s="287"/>
      <c r="J71" s="287"/>
      <c r="K71" s="288"/>
      <c r="L71" s="125"/>
      <c r="M71" s="125"/>
      <c r="N71" s="125"/>
      <c r="O71" s="125"/>
      <c r="P71" s="125">
        <f t="shared" si="0"/>
        <v>0</v>
      </c>
      <c r="Q71" s="125">
        <f t="shared" si="1"/>
        <v>0</v>
      </c>
    </row>
    <row r="72" spans="1:17" ht="51" x14ac:dyDescent="0.2">
      <c r="A72" s="159">
        <v>55</v>
      </c>
      <c r="B72" s="144" t="s">
        <v>121</v>
      </c>
      <c r="C72" s="145" t="s">
        <v>58</v>
      </c>
      <c r="D72" s="146" t="s">
        <v>60</v>
      </c>
      <c r="E72" s="147">
        <v>3.28</v>
      </c>
      <c r="F72" s="148">
        <v>12.71</v>
      </c>
      <c r="G72" s="149">
        <v>41.69</v>
      </c>
      <c r="H72" s="151"/>
      <c r="I72" s="151"/>
      <c r="J72" s="152">
        <v>12.71</v>
      </c>
      <c r="K72" s="175">
        <v>41.69</v>
      </c>
      <c r="L72" s="151"/>
      <c r="M72" s="151"/>
      <c r="N72" s="152">
        <v>12.71</v>
      </c>
      <c r="O72" s="175">
        <v>41.69</v>
      </c>
      <c r="P72" s="125">
        <f t="shared" si="0"/>
        <v>0</v>
      </c>
      <c r="Q72" s="125">
        <f t="shared" si="1"/>
        <v>0</v>
      </c>
    </row>
    <row r="73" spans="1:17" ht="51" x14ac:dyDescent="0.2">
      <c r="A73" s="159">
        <v>56</v>
      </c>
      <c r="B73" s="144" t="s">
        <v>122</v>
      </c>
      <c r="C73" s="145" t="s">
        <v>110</v>
      </c>
      <c r="D73" s="146" t="s">
        <v>60</v>
      </c>
      <c r="E73" s="147">
        <v>8.39</v>
      </c>
      <c r="F73" s="148">
        <v>1.06</v>
      </c>
      <c r="G73" s="149">
        <v>8.89</v>
      </c>
      <c r="H73" s="151"/>
      <c r="I73" s="151"/>
      <c r="J73" s="152">
        <v>1.06</v>
      </c>
      <c r="K73" s="175">
        <v>8.89</v>
      </c>
      <c r="L73" s="151"/>
      <c r="M73" s="151"/>
      <c r="N73" s="152">
        <v>1.06</v>
      </c>
      <c r="O73" s="175">
        <v>8.89</v>
      </c>
      <c r="P73" s="125">
        <f t="shared" si="0"/>
        <v>0</v>
      </c>
      <c r="Q73" s="125">
        <f t="shared" si="1"/>
        <v>0</v>
      </c>
    </row>
    <row r="74" spans="1:17" ht="38.25" x14ac:dyDescent="0.2">
      <c r="A74" s="159">
        <v>57</v>
      </c>
      <c r="B74" s="144" t="s">
        <v>123</v>
      </c>
      <c r="C74" s="145" t="s">
        <v>124</v>
      </c>
      <c r="D74" s="146" t="s">
        <v>60</v>
      </c>
      <c r="E74" s="147">
        <v>10.88</v>
      </c>
      <c r="F74" s="148">
        <v>0.2</v>
      </c>
      <c r="G74" s="149">
        <v>2.1800000000000002</v>
      </c>
      <c r="H74" s="151"/>
      <c r="I74" s="151"/>
      <c r="J74" s="152">
        <v>0.2</v>
      </c>
      <c r="K74" s="175">
        <v>2.1800000000000002</v>
      </c>
      <c r="L74" s="151"/>
      <c r="M74" s="151"/>
      <c r="N74" s="152">
        <v>0.2</v>
      </c>
      <c r="O74" s="175">
        <v>2.1800000000000002</v>
      </c>
      <c r="P74" s="125">
        <f t="shared" si="0"/>
        <v>0</v>
      </c>
      <c r="Q74" s="125">
        <f t="shared" si="1"/>
        <v>0</v>
      </c>
    </row>
    <row r="75" spans="1:17" ht="38.25" x14ac:dyDescent="0.2">
      <c r="A75" s="159">
        <v>58</v>
      </c>
      <c r="B75" s="144" t="s">
        <v>125</v>
      </c>
      <c r="C75" s="145" t="s">
        <v>68</v>
      </c>
      <c r="D75" s="146" t="s">
        <v>60</v>
      </c>
      <c r="E75" s="147">
        <v>3.86</v>
      </c>
      <c r="F75" s="148">
        <v>13.97</v>
      </c>
      <c r="G75" s="149">
        <v>53.92</v>
      </c>
      <c r="H75" s="151"/>
      <c r="I75" s="151"/>
      <c r="J75" s="152">
        <v>13.97</v>
      </c>
      <c r="K75" s="175">
        <v>53.92</v>
      </c>
      <c r="L75" s="151"/>
      <c r="M75" s="151"/>
      <c r="N75" s="152">
        <v>13.97</v>
      </c>
      <c r="O75" s="175">
        <v>53.92</v>
      </c>
      <c r="P75" s="125">
        <f t="shared" ref="P75:P138" si="2">H75-L75</f>
        <v>0</v>
      </c>
      <c r="Q75" s="125">
        <f t="shared" ref="Q75:Q138" si="3">J75-N75</f>
        <v>0</v>
      </c>
    </row>
    <row r="76" spans="1:17" ht="14.25" x14ac:dyDescent="0.2">
      <c r="A76" s="275" t="s">
        <v>127</v>
      </c>
      <c r="B76" s="276"/>
      <c r="C76" s="276"/>
      <c r="D76" s="276"/>
      <c r="E76" s="276"/>
      <c r="F76" s="276"/>
      <c r="G76" s="276"/>
      <c r="H76" s="276"/>
      <c r="I76" s="276"/>
      <c r="J76" s="276"/>
      <c r="K76" s="277"/>
      <c r="L76" s="125"/>
      <c r="M76" s="125"/>
      <c r="N76" s="125"/>
      <c r="O76" s="125"/>
      <c r="P76" s="125">
        <f t="shared" si="2"/>
        <v>0</v>
      </c>
      <c r="Q76" s="125">
        <f t="shared" si="3"/>
        <v>0</v>
      </c>
    </row>
    <row r="77" spans="1:17" ht="25.5" x14ac:dyDescent="0.2">
      <c r="A77" s="159">
        <v>59</v>
      </c>
      <c r="B77" s="144" t="s">
        <v>128</v>
      </c>
      <c r="C77" s="145" t="s">
        <v>73</v>
      </c>
      <c r="D77" s="146" t="s">
        <v>75</v>
      </c>
      <c r="E77" s="147">
        <v>426.66</v>
      </c>
      <c r="F77" s="148">
        <v>1</v>
      </c>
      <c r="G77" s="149">
        <v>426.66</v>
      </c>
      <c r="H77" s="152">
        <v>1</v>
      </c>
      <c r="I77" s="152">
        <v>426.66</v>
      </c>
      <c r="J77" s="151"/>
      <c r="K77" s="174"/>
      <c r="L77" s="152">
        <v>1</v>
      </c>
      <c r="M77" s="152">
        <v>426.66</v>
      </c>
      <c r="N77" s="151"/>
      <c r="O77" s="174"/>
      <c r="P77" s="125">
        <f t="shared" si="2"/>
        <v>0</v>
      </c>
      <c r="Q77" s="125">
        <f t="shared" si="3"/>
        <v>0</v>
      </c>
    </row>
    <row r="78" spans="1:17" ht="38.25" x14ac:dyDescent="0.2">
      <c r="A78" s="159">
        <v>60</v>
      </c>
      <c r="B78" s="144" t="s">
        <v>129</v>
      </c>
      <c r="C78" s="145" t="s">
        <v>18</v>
      </c>
      <c r="D78" s="146" t="s">
        <v>12</v>
      </c>
      <c r="E78" s="147">
        <v>379.68</v>
      </c>
      <c r="F78" s="148">
        <v>0.25800000000000001</v>
      </c>
      <c r="G78" s="149">
        <v>97.96</v>
      </c>
      <c r="H78" s="152">
        <v>0.18509999999999999</v>
      </c>
      <c r="I78" s="152">
        <v>70.27</v>
      </c>
      <c r="J78" s="152">
        <v>7.2900000000000006E-2</v>
      </c>
      <c r="K78" s="175">
        <v>27.68</v>
      </c>
      <c r="L78" s="152">
        <v>0.18509999999999999</v>
      </c>
      <c r="M78" s="152">
        <v>70.27</v>
      </c>
      <c r="N78" s="152">
        <v>7.2900000000000006E-2</v>
      </c>
      <c r="O78" s="175">
        <v>27.68</v>
      </c>
      <c r="P78" s="125">
        <f t="shared" si="2"/>
        <v>0</v>
      </c>
      <c r="Q78" s="125">
        <f t="shared" si="3"/>
        <v>0</v>
      </c>
    </row>
    <row r="79" spans="1:17" ht="25.5" x14ac:dyDescent="0.2">
      <c r="A79" s="159">
        <v>61</v>
      </c>
      <c r="B79" s="144" t="s">
        <v>130</v>
      </c>
      <c r="C79" s="145" t="s">
        <v>21</v>
      </c>
      <c r="D79" s="146" t="s">
        <v>12</v>
      </c>
      <c r="E79" s="147">
        <v>348.46</v>
      </c>
      <c r="F79" s="148">
        <v>0.1237</v>
      </c>
      <c r="G79" s="149">
        <v>43.1</v>
      </c>
      <c r="H79" s="152">
        <v>9.3700000000000006E-2</v>
      </c>
      <c r="I79" s="152">
        <v>32.65</v>
      </c>
      <c r="J79" s="152">
        <v>0.03</v>
      </c>
      <c r="K79" s="175">
        <v>10.46</v>
      </c>
      <c r="L79" s="152">
        <v>9.3700000000000006E-2</v>
      </c>
      <c r="M79" s="152">
        <v>32.65</v>
      </c>
      <c r="N79" s="152">
        <v>0.03</v>
      </c>
      <c r="O79" s="175">
        <v>10.46</v>
      </c>
      <c r="P79" s="125">
        <f t="shared" si="2"/>
        <v>0</v>
      </c>
      <c r="Q79" s="125">
        <f t="shared" si="3"/>
        <v>0</v>
      </c>
    </row>
    <row r="80" spans="1:17" ht="25.5" x14ac:dyDescent="0.2">
      <c r="A80" s="159">
        <v>62</v>
      </c>
      <c r="B80" s="144" t="s">
        <v>131</v>
      </c>
      <c r="C80" s="145" t="s">
        <v>24</v>
      </c>
      <c r="D80" s="146" t="s">
        <v>12</v>
      </c>
      <c r="E80" s="147">
        <v>5459.07</v>
      </c>
      <c r="F80" s="148">
        <v>0.124</v>
      </c>
      <c r="G80" s="149">
        <v>676.93</v>
      </c>
      <c r="H80" s="152">
        <v>9.3700000000000006E-2</v>
      </c>
      <c r="I80" s="152">
        <v>511.51</v>
      </c>
      <c r="J80" s="152">
        <v>3.0300000000000001E-2</v>
      </c>
      <c r="K80" s="175">
        <v>165.41</v>
      </c>
      <c r="L80" s="152">
        <v>9.3700000000000006E-2</v>
      </c>
      <c r="M80" s="152">
        <v>511.51</v>
      </c>
      <c r="N80" s="152">
        <v>3.0300000000000001E-2</v>
      </c>
      <c r="O80" s="175">
        <v>165.41</v>
      </c>
      <c r="P80" s="125">
        <f t="shared" si="2"/>
        <v>0</v>
      </c>
      <c r="Q80" s="125">
        <f t="shared" si="3"/>
        <v>0</v>
      </c>
    </row>
    <row r="81" spans="1:17" ht="13.5" x14ac:dyDescent="0.2">
      <c r="A81" s="159">
        <v>63</v>
      </c>
      <c r="B81" s="144" t="s">
        <v>132</v>
      </c>
      <c r="C81" s="145" t="s">
        <v>27</v>
      </c>
      <c r="D81" s="146" t="s">
        <v>29</v>
      </c>
      <c r="E81" s="147">
        <v>646.32000000000005</v>
      </c>
      <c r="F81" s="148">
        <v>15.62</v>
      </c>
      <c r="G81" s="149">
        <v>10216.66</v>
      </c>
      <c r="H81" s="152">
        <v>11.58</v>
      </c>
      <c r="I81" s="152">
        <v>7574.2</v>
      </c>
      <c r="J81" s="152">
        <v>4.04</v>
      </c>
      <c r="K81" s="175">
        <v>2642.47</v>
      </c>
      <c r="L81" s="152">
        <v>11.58</v>
      </c>
      <c r="M81" s="152">
        <v>7574.2</v>
      </c>
      <c r="N81" s="152">
        <v>4.04</v>
      </c>
      <c r="O81" s="175">
        <v>2642.47</v>
      </c>
      <c r="P81" s="125">
        <f t="shared" si="2"/>
        <v>0</v>
      </c>
      <c r="Q81" s="125">
        <f t="shared" si="3"/>
        <v>0</v>
      </c>
    </row>
    <row r="82" spans="1:17" ht="38.25" x14ac:dyDescent="0.2">
      <c r="A82" s="159">
        <v>64</v>
      </c>
      <c r="B82" s="144" t="s">
        <v>133</v>
      </c>
      <c r="C82" s="145" t="s">
        <v>134</v>
      </c>
      <c r="D82" s="146" t="s">
        <v>75</v>
      </c>
      <c r="E82" s="147">
        <v>8918.8799999999992</v>
      </c>
      <c r="F82" s="148">
        <v>1</v>
      </c>
      <c r="G82" s="149">
        <v>8918.8799999999992</v>
      </c>
      <c r="H82" s="152">
        <v>1</v>
      </c>
      <c r="I82" s="152">
        <v>8918.8799999999992</v>
      </c>
      <c r="J82" s="151"/>
      <c r="K82" s="174"/>
      <c r="L82" s="152">
        <v>1</v>
      </c>
      <c r="M82" s="152">
        <v>8918.8799999999992</v>
      </c>
      <c r="N82" s="151"/>
      <c r="O82" s="174"/>
      <c r="P82" s="125">
        <f t="shared" si="2"/>
        <v>0</v>
      </c>
      <c r="Q82" s="125">
        <f t="shared" si="3"/>
        <v>0</v>
      </c>
    </row>
    <row r="83" spans="1:17" ht="25.5" x14ac:dyDescent="0.2">
      <c r="A83" s="159">
        <v>65</v>
      </c>
      <c r="B83" s="144" t="s">
        <v>136</v>
      </c>
      <c r="C83" s="145" t="s">
        <v>137</v>
      </c>
      <c r="D83" s="146" t="s">
        <v>139</v>
      </c>
      <c r="E83" s="153"/>
      <c r="F83" s="148">
        <v>1</v>
      </c>
      <c r="G83" s="150"/>
      <c r="H83" s="152">
        <v>1</v>
      </c>
      <c r="I83" s="151"/>
      <c r="J83" s="151"/>
      <c r="K83" s="174"/>
      <c r="L83" s="152">
        <v>1</v>
      </c>
      <c r="M83" s="152">
        <v>175555.37</v>
      </c>
      <c r="N83" s="151"/>
      <c r="O83" s="174"/>
      <c r="P83" s="125">
        <f t="shared" si="2"/>
        <v>0</v>
      </c>
      <c r="Q83" s="125">
        <f t="shared" si="3"/>
        <v>0</v>
      </c>
    </row>
    <row r="84" spans="1:17" ht="25.5" x14ac:dyDescent="0.2">
      <c r="A84" s="159">
        <v>66</v>
      </c>
      <c r="B84" s="144" t="s">
        <v>140</v>
      </c>
      <c r="C84" s="145" t="s">
        <v>141</v>
      </c>
      <c r="D84" s="146" t="s">
        <v>139</v>
      </c>
      <c r="E84" s="153"/>
      <c r="F84" s="148">
        <v>1</v>
      </c>
      <c r="G84" s="150"/>
      <c r="H84" s="152">
        <v>1</v>
      </c>
      <c r="I84" s="151"/>
      <c r="J84" s="151"/>
      <c r="K84" s="174"/>
      <c r="L84" s="152">
        <v>1</v>
      </c>
      <c r="M84" s="152">
        <v>378541.26</v>
      </c>
      <c r="N84" s="151"/>
      <c r="O84" s="174"/>
      <c r="P84" s="125">
        <f t="shared" si="2"/>
        <v>0</v>
      </c>
      <c r="Q84" s="125">
        <f t="shared" si="3"/>
        <v>0</v>
      </c>
    </row>
    <row r="85" spans="1:17" ht="38.25" x14ac:dyDescent="0.2">
      <c r="A85" s="159">
        <v>67</v>
      </c>
      <c r="B85" s="144" t="s">
        <v>143</v>
      </c>
      <c r="C85" s="145" t="s">
        <v>144</v>
      </c>
      <c r="D85" s="146" t="s">
        <v>33</v>
      </c>
      <c r="E85" s="147">
        <v>1184.79</v>
      </c>
      <c r="F85" s="148">
        <v>1</v>
      </c>
      <c r="G85" s="149">
        <v>1184.79</v>
      </c>
      <c r="H85" s="152">
        <v>1</v>
      </c>
      <c r="I85" s="152">
        <v>1184.79</v>
      </c>
      <c r="J85" s="151"/>
      <c r="K85" s="174"/>
      <c r="L85" s="152">
        <v>1</v>
      </c>
      <c r="M85" s="152">
        <v>1184.79</v>
      </c>
      <c r="N85" s="151"/>
      <c r="O85" s="174"/>
      <c r="P85" s="125">
        <f t="shared" si="2"/>
        <v>0</v>
      </c>
      <c r="Q85" s="125">
        <f t="shared" si="3"/>
        <v>0</v>
      </c>
    </row>
    <row r="86" spans="1:17" ht="13.5" x14ac:dyDescent="0.2">
      <c r="A86" s="159">
        <v>68</v>
      </c>
      <c r="B86" s="144" t="s">
        <v>303</v>
      </c>
      <c r="C86" s="145" t="s">
        <v>304</v>
      </c>
      <c r="D86" s="146" t="s">
        <v>33</v>
      </c>
      <c r="E86" s="147">
        <v>266.67</v>
      </c>
      <c r="F86" s="148">
        <v>-2</v>
      </c>
      <c r="G86" s="149">
        <v>-533.34</v>
      </c>
      <c r="H86" s="152">
        <v>-2</v>
      </c>
      <c r="I86" s="152">
        <v>-533.34</v>
      </c>
      <c r="J86" s="151"/>
      <c r="K86" s="174"/>
      <c r="L86" s="152">
        <v>-2</v>
      </c>
      <c r="M86" s="152">
        <v>-533.34</v>
      </c>
      <c r="N86" s="151"/>
      <c r="O86" s="174"/>
      <c r="P86" s="125">
        <f t="shared" si="2"/>
        <v>0</v>
      </c>
      <c r="Q86" s="125">
        <f t="shared" si="3"/>
        <v>0</v>
      </c>
    </row>
    <row r="87" spans="1:17" ht="13.5" x14ac:dyDescent="0.2">
      <c r="A87" s="159">
        <v>69</v>
      </c>
      <c r="B87" s="144" t="s">
        <v>146</v>
      </c>
      <c r="C87" s="145" t="s">
        <v>147</v>
      </c>
      <c r="D87" s="146" t="s">
        <v>33</v>
      </c>
      <c r="E87" s="153"/>
      <c r="F87" s="148">
        <v>2</v>
      </c>
      <c r="G87" s="150"/>
      <c r="H87" s="152">
        <v>2</v>
      </c>
      <c r="I87" s="151"/>
      <c r="J87" s="151"/>
      <c r="K87" s="174"/>
      <c r="L87" s="152">
        <v>2</v>
      </c>
      <c r="M87" s="152">
        <v>9234.43</v>
      </c>
      <c r="N87" s="151"/>
      <c r="O87" s="174"/>
      <c r="P87" s="125">
        <f t="shared" si="2"/>
        <v>0</v>
      </c>
      <c r="Q87" s="125">
        <f t="shared" si="3"/>
        <v>0</v>
      </c>
    </row>
    <row r="88" spans="1:17" ht="25.5" x14ac:dyDescent="0.2">
      <c r="A88" s="159">
        <v>70</v>
      </c>
      <c r="B88" s="144" t="s">
        <v>149</v>
      </c>
      <c r="C88" s="145" t="s">
        <v>150</v>
      </c>
      <c r="D88" s="146" t="s">
        <v>33</v>
      </c>
      <c r="E88" s="153"/>
      <c r="F88" s="148">
        <v>1</v>
      </c>
      <c r="G88" s="150"/>
      <c r="H88" s="152">
        <v>1</v>
      </c>
      <c r="I88" s="151"/>
      <c r="J88" s="151"/>
      <c r="K88" s="174"/>
      <c r="L88" s="152">
        <v>1</v>
      </c>
      <c r="M88" s="152">
        <v>16503.3</v>
      </c>
      <c r="N88" s="151"/>
      <c r="O88" s="174"/>
      <c r="P88" s="125">
        <f t="shared" si="2"/>
        <v>0</v>
      </c>
      <c r="Q88" s="125">
        <f t="shared" si="3"/>
        <v>0</v>
      </c>
    </row>
    <row r="89" spans="1:17" ht="13.5" x14ac:dyDescent="0.2">
      <c r="A89" s="159">
        <v>71</v>
      </c>
      <c r="B89" s="144" t="s">
        <v>152</v>
      </c>
      <c r="C89" s="145" t="s">
        <v>153</v>
      </c>
      <c r="D89" s="146" t="s">
        <v>33</v>
      </c>
      <c r="E89" s="153"/>
      <c r="F89" s="148">
        <v>1</v>
      </c>
      <c r="G89" s="150"/>
      <c r="H89" s="152">
        <v>1</v>
      </c>
      <c r="I89" s="151"/>
      <c r="J89" s="151"/>
      <c r="K89" s="174"/>
      <c r="L89" s="152">
        <v>1</v>
      </c>
      <c r="M89" s="152">
        <v>439.8</v>
      </c>
      <c r="N89" s="151"/>
      <c r="O89" s="174"/>
      <c r="P89" s="125">
        <f t="shared" si="2"/>
        <v>0</v>
      </c>
      <c r="Q89" s="125">
        <f t="shared" si="3"/>
        <v>0</v>
      </c>
    </row>
    <row r="90" spans="1:17" ht="25.5" x14ac:dyDescent="0.2">
      <c r="A90" s="159">
        <v>72</v>
      </c>
      <c r="B90" s="144" t="s">
        <v>154</v>
      </c>
      <c r="C90" s="145" t="s">
        <v>101</v>
      </c>
      <c r="D90" s="146" t="s">
        <v>103</v>
      </c>
      <c r="E90" s="147">
        <v>10773.12</v>
      </c>
      <c r="F90" s="148">
        <v>0.06</v>
      </c>
      <c r="G90" s="149">
        <v>646.39</v>
      </c>
      <c r="H90" s="151"/>
      <c r="I90" s="151"/>
      <c r="J90" s="152">
        <v>0.06</v>
      </c>
      <c r="K90" s="175">
        <v>646.39</v>
      </c>
      <c r="L90" s="151"/>
      <c r="M90" s="151"/>
      <c r="N90" s="152">
        <v>0.06</v>
      </c>
      <c r="O90" s="175">
        <v>646.39</v>
      </c>
      <c r="P90" s="125">
        <f t="shared" si="2"/>
        <v>0</v>
      </c>
      <c r="Q90" s="125">
        <f t="shared" si="3"/>
        <v>0</v>
      </c>
    </row>
    <row r="91" spans="1:17" ht="25.5" x14ac:dyDescent="0.2">
      <c r="A91" s="159">
        <v>73</v>
      </c>
      <c r="B91" s="144" t="s">
        <v>305</v>
      </c>
      <c r="C91" s="145" t="s">
        <v>301</v>
      </c>
      <c r="D91" s="146" t="s">
        <v>294</v>
      </c>
      <c r="E91" s="147">
        <v>9727.3700000000008</v>
      </c>
      <c r="F91" s="148">
        <v>-2.9000000000000001E-2</v>
      </c>
      <c r="G91" s="149">
        <v>-282.08999999999997</v>
      </c>
      <c r="H91" s="151"/>
      <c r="I91" s="151"/>
      <c r="J91" s="152">
        <v>-2.9000000000000001E-2</v>
      </c>
      <c r="K91" s="175">
        <v>-282.08999999999997</v>
      </c>
      <c r="L91" s="151"/>
      <c r="M91" s="151"/>
      <c r="N91" s="152">
        <v>-2.9000000000000001E-2</v>
      </c>
      <c r="O91" s="175">
        <v>-282.08999999999997</v>
      </c>
      <c r="P91" s="125">
        <f t="shared" si="2"/>
        <v>0</v>
      </c>
      <c r="Q91" s="125">
        <f t="shared" si="3"/>
        <v>0</v>
      </c>
    </row>
    <row r="92" spans="1:17" ht="13.5" x14ac:dyDescent="0.2">
      <c r="A92" s="159">
        <v>74</v>
      </c>
      <c r="B92" s="144" t="s">
        <v>155</v>
      </c>
      <c r="C92" s="145" t="s">
        <v>105</v>
      </c>
      <c r="D92" s="146" t="s">
        <v>40</v>
      </c>
      <c r="E92" s="153"/>
      <c r="F92" s="148">
        <v>0.36</v>
      </c>
      <c r="G92" s="150"/>
      <c r="H92" s="151"/>
      <c r="I92" s="151"/>
      <c r="J92" s="152">
        <v>0.36</v>
      </c>
      <c r="K92" s="174"/>
      <c r="L92" s="151"/>
      <c r="M92" s="151"/>
      <c r="N92" s="152">
        <v>0.36</v>
      </c>
      <c r="O92" s="175">
        <v>14126.77</v>
      </c>
      <c r="P92" s="125">
        <f t="shared" si="2"/>
        <v>0</v>
      </c>
      <c r="Q92" s="125">
        <f t="shared" si="3"/>
        <v>0</v>
      </c>
    </row>
    <row r="93" spans="1:17" ht="13.5" x14ac:dyDescent="0.2">
      <c r="A93" s="159">
        <v>75</v>
      </c>
      <c r="B93" s="144" t="s">
        <v>156</v>
      </c>
      <c r="C93" s="145" t="s">
        <v>38</v>
      </c>
      <c r="D93" s="146" t="s">
        <v>40</v>
      </c>
      <c r="E93" s="153"/>
      <c r="F93" s="148">
        <v>2.9000000000000001E-2</v>
      </c>
      <c r="G93" s="150"/>
      <c r="H93" s="151"/>
      <c r="I93" s="151"/>
      <c r="J93" s="152">
        <v>2.9000000000000001E-2</v>
      </c>
      <c r="K93" s="174"/>
      <c r="L93" s="151"/>
      <c r="M93" s="151"/>
      <c r="N93" s="152">
        <v>2.9000000000000001E-2</v>
      </c>
      <c r="O93" s="175">
        <v>843.21</v>
      </c>
      <c r="P93" s="125">
        <f t="shared" si="2"/>
        <v>0</v>
      </c>
      <c r="Q93" s="125">
        <f t="shared" si="3"/>
        <v>0</v>
      </c>
    </row>
    <row r="94" spans="1:17" ht="25.5" x14ac:dyDescent="0.2">
      <c r="A94" s="159">
        <v>76</v>
      </c>
      <c r="B94" s="144" t="s">
        <v>157</v>
      </c>
      <c r="C94" s="145" t="s">
        <v>158</v>
      </c>
      <c r="D94" s="146" t="s">
        <v>55</v>
      </c>
      <c r="E94" s="147">
        <v>243909.64</v>
      </c>
      <c r="F94" s="148">
        <v>1.3299999999999999E-2</v>
      </c>
      <c r="G94" s="149">
        <v>3244</v>
      </c>
      <c r="H94" s="152">
        <v>1.3299999999999999E-2</v>
      </c>
      <c r="I94" s="152">
        <v>3244</v>
      </c>
      <c r="J94" s="151"/>
      <c r="K94" s="174"/>
      <c r="L94" s="152">
        <v>1.3299999999999999E-2</v>
      </c>
      <c r="M94" s="152">
        <v>3244</v>
      </c>
      <c r="N94" s="151"/>
      <c r="O94" s="174"/>
      <c r="P94" s="125">
        <f t="shared" si="2"/>
        <v>0</v>
      </c>
      <c r="Q94" s="125">
        <f t="shared" si="3"/>
        <v>0</v>
      </c>
    </row>
    <row r="95" spans="1:17" x14ac:dyDescent="0.2">
      <c r="A95" s="286" t="s">
        <v>56</v>
      </c>
      <c r="B95" s="287"/>
      <c r="C95" s="287"/>
      <c r="D95" s="287"/>
      <c r="E95" s="287"/>
      <c r="F95" s="287"/>
      <c r="G95" s="287"/>
      <c r="H95" s="287"/>
      <c r="I95" s="287"/>
      <c r="J95" s="287"/>
      <c r="K95" s="288"/>
      <c r="L95" s="125"/>
      <c r="M95" s="125"/>
      <c r="N95" s="125"/>
      <c r="O95" s="125"/>
      <c r="P95" s="125">
        <f t="shared" si="2"/>
        <v>0</v>
      </c>
      <c r="Q95" s="125">
        <f t="shared" si="3"/>
        <v>0</v>
      </c>
    </row>
    <row r="96" spans="1:17" ht="51" x14ac:dyDescent="0.2">
      <c r="A96" s="159">
        <v>77</v>
      </c>
      <c r="B96" s="144" t="s">
        <v>160</v>
      </c>
      <c r="C96" s="145" t="s">
        <v>58</v>
      </c>
      <c r="D96" s="146" t="s">
        <v>60</v>
      </c>
      <c r="E96" s="147">
        <v>3.28</v>
      </c>
      <c r="F96" s="148">
        <v>45.2</v>
      </c>
      <c r="G96" s="149">
        <v>148.26</v>
      </c>
      <c r="H96" s="152">
        <v>32.49</v>
      </c>
      <c r="I96" s="152">
        <v>106.57</v>
      </c>
      <c r="J96" s="152">
        <v>12.71</v>
      </c>
      <c r="K96" s="175">
        <v>41.69</v>
      </c>
      <c r="L96" s="152">
        <v>32.49</v>
      </c>
      <c r="M96" s="152">
        <v>106.57</v>
      </c>
      <c r="N96" s="152">
        <v>12.71</v>
      </c>
      <c r="O96" s="175">
        <v>41.69</v>
      </c>
      <c r="P96" s="125">
        <f t="shared" si="2"/>
        <v>0</v>
      </c>
      <c r="Q96" s="125">
        <f t="shared" si="3"/>
        <v>0</v>
      </c>
    </row>
    <row r="97" spans="1:17" ht="51" x14ac:dyDescent="0.2">
      <c r="A97" s="159">
        <v>78</v>
      </c>
      <c r="B97" s="144" t="s">
        <v>161</v>
      </c>
      <c r="C97" s="145" t="s">
        <v>110</v>
      </c>
      <c r="D97" s="146" t="s">
        <v>60</v>
      </c>
      <c r="E97" s="147">
        <v>8.39</v>
      </c>
      <c r="F97" s="148">
        <v>9.9</v>
      </c>
      <c r="G97" s="149">
        <v>83.06</v>
      </c>
      <c r="H97" s="152">
        <v>8.84</v>
      </c>
      <c r="I97" s="152">
        <v>74.17</v>
      </c>
      <c r="J97" s="152">
        <v>1.06</v>
      </c>
      <c r="K97" s="175">
        <v>8.89</v>
      </c>
      <c r="L97" s="152">
        <v>8.84</v>
      </c>
      <c r="M97" s="152">
        <v>74.17</v>
      </c>
      <c r="N97" s="152">
        <v>1.06</v>
      </c>
      <c r="O97" s="175">
        <v>8.89</v>
      </c>
      <c r="P97" s="125">
        <f t="shared" si="2"/>
        <v>0</v>
      </c>
      <c r="Q97" s="125">
        <f t="shared" si="3"/>
        <v>0</v>
      </c>
    </row>
    <row r="98" spans="1:17" ht="38.25" x14ac:dyDescent="0.2">
      <c r="A98" s="159">
        <v>79</v>
      </c>
      <c r="B98" s="144" t="s">
        <v>162</v>
      </c>
      <c r="C98" s="145" t="s">
        <v>124</v>
      </c>
      <c r="D98" s="146" t="s">
        <v>60</v>
      </c>
      <c r="E98" s="147">
        <v>10.88</v>
      </c>
      <c r="F98" s="148">
        <v>5</v>
      </c>
      <c r="G98" s="149">
        <v>54.4</v>
      </c>
      <c r="H98" s="152">
        <v>4.8</v>
      </c>
      <c r="I98" s="152">
        <v>52.22</v>
      </c>
      <c r="J98" s="152">
        <v>0.2</v>
      </c>
      <c r="K98" s="175">
        <v>2.1800000000000002</v>
      </c>
      <c r="L98" s="152">
        <v>4.8</v>
      </c>
      <c r="M98" s="152">
        <v>52.22</v>
      </c>
      <c r="N98" s="152">
        <v>0.2</v>
      </c>
      <c r="O98" s="175">
        <v>2.1800000000000002</v>
      </c>
      <c r="P98" s="125">
        <f t="shared" si="2"/>
        <v>0</v>
      </c>
      <c r="Q98" s="125">
        <f t="shared" si="3"/>
        <v>0</v>
      </c>
    </row>
    <row r="99" spans="1:17" ht="38.25" x14ac:dyDescent="0.2">
      <c r="A99" s="159">
        <v>80</v>
      </c>
      <c r="B99" s="144" t="s">
        <v>163</v>
      </c>
      <c r="C99" s="145" t="s">
        <v>68</v>
      </c>
      <c r="D99" s="146" t="s">
        <v>60</v>
      </c>
      <c r="E99" s="147">
        <v>3.86</v>
      </c>
      <c r="F99" s="148">
        <v>60.1</v>
      </c>
      <c r="G99" s="149">
        <v>231.99</v>
      </c>
      <c r="H99" s="152">
        <v>46.13</v>
      </c>
      <c r="I99" s="152">
        <v>178.06</v>
      </c>
      <c r="J99" s="152">
        <v>13.97</v>
      </c>
      <c r="K99" s="175">
        <v>53.92</v>
      </c>
      <c r="L99" s="152">
        <v>46.13</v>
      </c>
      <c r="M99" s="152">
        <v>178.06</v>
      </c>
      <c r="N99" s="152">
        <v>13.97</v>
      </c>
      <c r="O99" s="175">
        <v>53.92</v>
      </c>
      <c r="P99" s="125">
        <f t="shared" si="2"/>
        <v>0</v>
      </c>
      <c r="Q99" s="125">
        <f t="shared" si="3"/>
        <v>0</v>
      </c>
    </row>
    <row r="100" spans="1:17" ht="14.25" x14ac:dyDescent="0.2">
      <c r="A100" s="275" t="s">
        <v>165</v>
      </c>
      <c r="B100" s="276"/>
      <c r="C100" s="276"/>
      <c r="D100" s="276"/>
      <c r="E100" s="276"/>
      <c r="F100" s="276"/>
      <c r="G100" s="276"/>
      <c r="H100" s="276"/>
      <c r="I100" s="276"/>
      <c r="J100" s="276"/>
      <c r="K100" s="277"/>
      <c r="L100" s="125"/>
      <c r="M100" s="125"/>
      <c r="N100" s="125"/>
      <c r="O100" s="125"/>
      <c r="P100" s="125">
        <f t="shared" si="2"/>
        <v>0</v>
      </c>
      <c r="Q100" s="125">
        <f t="shared" si="3"/>
        <v>0</v>
      </c>
    </row>
    <row r="101" spans="1:17" ht="38.25" x14ac:dyDescent="0.2">
      <c r="A101" s="159">
        <v>81</v>
      </c>
      <c r="B101" s="144" t="s">
        <v>166</v>
      </c>
      <c r="C101" s="145" t="s">
        <v>18</v>
      </c>
      <c r="D101" s="146" t="s">
        <v>12</v>
      </c>
      <c r="E101" s="147">
        <v>379.68</v>
      </c>
      <c r="F101" s="148">
        <v>0.01</v>
      </c>
      <c r="G101" s="149">
        <v>3.8</v>
      </c>
      <c r="H101" s="151"/>
      <c r="I101" s="151"/>
      <c r="J101" s="152">
        <v>0.01</v>
      </c>
      <c r="K101" s="175">
        <v>3.8</v>
      </c>
      <c r="L101" s="151"/>
      <c r="M101" s="151"/>
      <c r="N101" s="152">
        <v>0.01</v>
      </c>
      <c r="O101" s="175">
        <v>3.8</v>
      </c>
      <c r="P101" s="125">
        <f t="shared" si="2"/>
        <v>0</v>
      </c>
      <c r="Q101" s="125">
        <f t="shared" si="3"/>
        <v>0</v>
      </c>
    </row>
    <row r="102" spans="1:17" ht="25.5" x14ac:dyDescent="0.2">
      <c r="A102" s="159">
        <v>82</v>
      </c>
      <c r="B102" s="144" t="s">
        <v>167</v>
      </c>
      <c r="C102" s="145" t="s">
        <v>21</v>
      </c>
      <c r="D102" s="146" t="s">
        <v>12</v>
      </c>
      <c r="E102" s="147">
        <v>348.46</v>
      </c>
      <c r="F102" s="148">
        <v>4.5999999999999999E-3</v>
      </c>
      <c r="G102" s="149">
        <v>1.6</v>
      </c>
      <c r="H102" s="151"/>
      <c r="I102" s="151"/>
      <c r="J102" s="152">
        <v>4.5999999999999999E-3</v>
      </c>
      <c r="K102" s="175">
        <v>1.6</v>
      </c>
      <c r="L102" s="151"/>
      <c r="M102" s="151"/>
      <c r="N102" s="152">
        <v>4.5999999999999999E-3</v>
      </c>
      <c r="O102" s="175">
        <v>1.6</v>
      </c>
      <c r="P102" s="125">
        <f t="shared" si="2"/>
        <v>0</v>
      </c>
      <c r="Q102" s="125">
        <f t="shared" si="3"/>
        <v>0</v>
      </c>
    </row>
    <row r="103" spans="1:17" ht="25.5" x14ac:dyDescent="0.2">
      <c r="A103" s="159">
        <v>83</v>
      </c>
      <c r="B103" s="144" t="s">
        <v>168</v>
      </c>
      <c r="C103" s="145" t="s">
        <v>24</v>
      </c>
      <c r="D103" s="146" t="s">
        <v>12</v>
      </c>
      <c r="E103" s="147">
        <v>5459.07</v>
      </c>
      <c r="F103" s="148">
        <v>4.4000000000000003E-3</v>
      </c>
      <c r="G103" s="149">
        <v>24.02</v>
      </c>
      <c r="H103" s="151"/>
      <c r="I103" s="151"/>
      <c r="J103" s="152">
        <v>4.4000000000000003E-3</v>
      </c>
      <c r="K103" s="175">
        <v>24.02</v>
      </c>
      <c r="L103" s="151"/>
      <c r="M103" s="151"/>
      <c r="N103" s="152">
        <v>4.4000000000000003E-3</v>
      </c>
      <c r="O103" s="175">
        <v>24.02</v>
      </c>
      <c r="P103" s="125">
        <f t="shared" si="2"/>
        <v>0</v>
      </c>
      <c r="Q103" s="125">
        <f t="shared" si="3"/>
        <v>0</v>
      </c>
    </row>
    <row r="104" spans="1:17" ht="13.5" x14ac:dyDescent="0.2">
      <c r="A104" s="159">
        <v>84</v>
      </c>
      <c r="B104" s="144" t="s">
        <v>169</v>
      </c>
      <c r="C104" s="145" t="s">
        <v>27</v>
      </c>
      <c r="D104" s="146" t="s">
        <v>29</v>
      </c>
      <c r="E104" s="147">
        <v>646.32000000000005</v>
      </c>
      <c r="F104" s="148">
        <v>2.57</v>
      </c>
      <c r="G104" s="149">
        <v>1680.97</v>
      </c>
      <c r="H104" s="151"/>
      <c r="I104" s="151"/>
      <c r="J104" s="152">
        <v>2.57</v>
      </c>
      <c r="K104" s="175">
        <v>1680.97</v>
      </c>
      <c r="L104" s="151"/>
      <c r="M104" s="151"/>
      <c r="N104" s="152">
        <v>2.57</v>
      </c>
      <c r="O104" s="175">
        <v>1680.97</v>
      </c>
      <c r="P104" s="125">
        <f t="shared" si="2"/>
        <v>0</v>
      </c>
      <c r="Q104" s="125">
        <f t="shared" si="3"/>
        <v>0</v>
      </c>
    </row>
    <row r="105" spans="1:17" ht="25.5" x14ac:dyDescent="0.2">
      <c r="A105" s="159">
        <v>85</v>
      </c>
      <c r="B105" s="144" t="s">
        <v>170</v>
      </c>
      <c r="C105" s="145" t="s">
        <v>101</v>
      </c>
      <c r="D105" s="146" t="s">
        <v>103</v>
      </c>
      <c r="E105" s="147">
        <v>10773.12</v>
      </c>
      <c r="F105" s="148">
        <v>0.06</v>
      </c>
      <c r="G105" s="149">
        <v>646.39</v>
      </c>
      <c r="H105" s="151"/>
      <c r="I105" s="151"/>
      <c r="J105" s="152">
        <v>0.06</v>
      </c>
      <c r="K105" s="175">
        <v>646.39</v>
      </c>
      <c r="L105" s="151"/>
      <c r="M105" s="151"/>
      <c r="N105" s="152">
        <v>0.06</v>
      </c>
      <c r="O105" s="175">
        <v>646.39</v>
      </c>
      <c r="P105" s="125">
        <f t="shared" si="2"/>
        <v>0</v>
      </c>
      <c r="Q105" s="125">
        <f t="shared" si="3"/>
        <v>0</v>
      </c>
    </row>
    <row r="106" spans="1:17" ht="25.5" x14ac:dyDescent="0.2">
      <c r="A106" s="159">
        <v>86</v>
      </c>
      <c r="B106" s="144" t="s">
        <v>306</v>
      </c>
      <c r="C106" s="145" t="s">
        <v>301</v>
      </c>
      <c r="D106" s="146" t="s">
        <v>294</v>
      </c>
      <c r="E106" s="147">
        <v>9727.3700000000008</v>
      </c>
      <c r="F106" s="148">
        <v>-2.9000000000000001E-2</v>
      </c>
      <c r="G106" s="149">
        <v>-282.08999999999997</v>
      </c>
      <c r="H106" s="151"/>
      <c r="I106" s="151"/>
      <c r="J106" s="152">
        <v>-2.9000000000000001E-2</v>
      </c>
      <c r="K106" s="175">
        <v>-282.08999999999997</v>
      </c>
      <c r="L106" s="151"/>
      <c r="M106" s="151"/>
      <c r="N106" s="152">
        <v>-2.9000000000000001E-2</v>
      </c>
      <c r="O106" s="175">
        <v>-282.08999999999997</v>
      </c>
      <c r="P106" s="125">
        <f t="shared" si="2"/>
        <v>0</v>
      </c>
      <c r="Q106" s="125">
        <f t="shared" si="3"/>
        <v>0</v>
      </c>
    </row>
    <row r="107" spans="1:17" ht="13.5" x14ac:dyDescent="0.2">
      <c r="A107" s="159">
        <v>87</v>
      </c>
      <c r="B107" s="144" t="s">
        <v>171</v>
      </c>
      <c r="C107" s="145" t="s">
        <v>105</v>
      </c>
      <c r="D107" s="146" t="s">
        <v>40</v>
      </c>
      <c r="E107" s="153"/>
      <c r="F107" s="148">
        <v>0.36</v>
      </c>
      <c r="G107" s="150"/>
      <c r="H107" s="151"/>
      <c r="I107" s="151"/>
      <c r="J107" s="152">
        <v>0.36</v>
      </c>
      <c r="K107" s="174"/>
      <c r="L107" s="151"/>
      <c r="M107" s="151"/>
      <c r="N107" s="152">
        <v>0.36</v>
      </c>
      <c r="O107" s="175">
        <v>14126.77</v>
      </c>
      <c r="P107" s="125">
        <f t="shared" si="2"/>
        <v>0</v>
      </c>
      <c r="Q107" s="125">
        <f t="shared" si="3"/>
        <v>0</v>
      </c>
    </row>
    <row r="108" spans="1:17" ht="13.5" x14ac:dyDescent="0.2">
      <c r="A108" s="159">
        <v>88</v>
      </c>
      <c r="B108" s="144" t="s">
        <v>172</v>
      </c>
      <c r="C108" s="145" t="s">
        <v>38</v>
      </c>
      <c r="D108" s="146" t="s">
        <v>40</v>
      </c>
      <c r="E108" s="153"/>
      <c r="F108" s="148">
        <v>2.9000000000000001E-2</v>
      </c>
      <c r="G108" s="150"/>
      <c r="H108" s="151"/>
      <c r="I108" s="151"/>
      <c r="J108" s="152">
        <v>2.9000000000000001E-2</v>
      </c>
      <c r="K108" s="174"/>
      <c r="L108" s="151"/>
      <c r="M108" s="151"/>
      <c r="N108" s="152">
        <v>2.9000000000000001E-2</v>
      </c>
      <c r="O108" s="175">
        <v>843.21</v>
      </c>
      <c r="P108" s="125">
        <f t="shared" si="2"/>
        <v>0</v>
      </c>
      <c r="Q108" s="125">
        <f t="shared" si="3"/>
        <v>0</v>
      </c>
    </row>
    <row r="109" spans="1:17" x14ac:dyDescent="0.2">
      <c r="A109" s="286" t="s">
        <v>56</v>
      </c>
      <c r="B109" s="287"/>
      <c r="C109" s="287"/>
      <c r="D109" s="287"/>
      <c r="E109" s="287"/>
      <c r="F109" s="287"/>
      <c r="G109" s="287"/>
      <c r="H109" s="287"/>
      <c r="I109" s="287"/>
      <c r="J109" s="287"/>
      <c r="K109" s="288"/>
      <c r="L109" s="125"/>
      <c r="M109" s="125"/>
      <c r="N109" s="125"/>
      <c r="O109" s="125"/>
      <c r="P109" s="125">
        <f t="shared" si="2"/>
        <v>0</v>
      </c>
      <c r="Q109" s="125">
        <f t="shared" si="3"/>
        <v>0</v>
      </c>
    </row>
    <row r="110" spans="1:17" ht="51" x14ac:dyDescent="0.2">
      <c r="A110" s="159">
        <v>89</v>
      </c>
      <c r="B110" s="144" t="s">
        <v>173</v>
      </c>
      <c r="C110" s="145" t="s">
        <v>58</v>
      </c>
      <c r="D110" s="146" t="s">
        <v>60</v>
      </c>
      <c r="E110" s="147">
        <v>3.28</v>
      </c>
      <c r="F110" s="148">
        <v>1.7</v>
      </c>
      <c r="G110" s="149">
        <v>5.58</v>
      </c>
      <c r="H110" s="151"/>
      <c r="I110" s="151"/>
      <c r="J110" s="152">
        <v>1.7</v>
      </c>
      <c r="K110" s="175">
        <v>5.58</v>
      </c>
      <c r="L110" s="151"/>
      <c r="M110" s="151"/>
      <c r="N110" s="152">
        <v>1.7</v>
      </c>
      <c r="O110" s="175">
        <v>5.58</v>
      </c>
      <c r="P110" s="125">
        <f t="shared" si="2"/>
        <v>0</v>
      </c>
      <c r="Q110" s="125">
        <f t="shared" si="3"/>
        <v>0</v>
      </c>
    </row>
    <row r="111" spans="1:17" ht="51" x14ac:dyDescent="0.2">
      <c r="A111" s="159">
        <v>90</v>
      </c>
      <c r="B111" s="144" t="s">
        <v>174</v>
      </c>
      <c r="C111" s="145" t="s">
        <v>110</v>
      </c>
      <c r="D111" s="146" t="s">
        <v>60</v>
      </c>
      <c r="E111" s="147">
        <v>8.39</v>
      </c>
      <c r="F111" s="148">
        <v>1.05</v>
      </c>
      <c r="G111" s="149">
        <v>8.81</v>
      </c>
      <c r="H111" s="151"/>
      <c r="I111" s="151"/>
      <c r="J111" s="152">
        <v>1.05</v>
      </c>
      <c r="K111" s="175">
        <v>8.81</v>
      </c>
      <c r="L111" s="151"/>
      <c r="M111" s="151"/>
      <c r="N111" s="152">
        <v>1.05</v>
      </c>
      <c r="O111" s="175">
        <v>8.81</v>
      </c>
      <c r="P111" s="125">
        <f t="shared" si="2"/>
        <v>0</v>
      </c>
      <c r="Q111" s="125">
        <f t="shared" si="3"/>
        <v>0</v>
      </c>
    </row>
    <row r="112" spans="1:17" ht="38.25" x14ac:dyDescent="0.2">
      <c r="A112" s="159">
        <v>91</v>
      </c>
      <c r="B112" s="144" t="s">
        <v>175</v>
      </c>
      <c r="C112" s="145" t="s">
        <v>68</v>
      </c>
      <c r="D112" s="146" t="s">
        <v>60</v>
      </c>
      <c r="E112" s="147">
        <v>3.86</v>
      </c>
      <c r="F112" s="148">
        <v>2.75</v>
      </c>
      <c r="G112" s="149">
        <v>10.62</v>
      </c>
      <c r="H112" s="151"/>
      <c r="I112" s="151"/>
      <c r="J112" s="152">
        <v>2.75</v>
      </c>
      <c r="K112" s="175">
        <v>10.62</v>
      </c>
      <c r="L112" s="151"/>
      <c r="M112" s="151"/>
      <c r="N112" s="152">
        <v>2.75</v>
      </c>
      <c r="O112" s="175">
        <v>10.62</v>
      </c>
      <c r="P112" s="125">
        <f t="shared" si="2"/>
        <v>0</v>
      </c>
      <c r="Q112" s="125">
        <f t="shared" si="3"/>
        <v>0</v>
      </c>
    </row>
    <row r="113" spans="1:17" ht="14.25" x14ac:dyDescent="0.2">
      <c r="A113" s="275" t="s">
        <v>177</v>
      </c>
      <c r="B113" s="276"/>
      <c r="C113" s="276"/>
      <c r="D113" s="276"/>
      <c r="E113" s="276"/>
      <c r="F113" s="276"/>
      <c r="G113" s="276"/>
      <c r="H113" s="276"/>
      <c r="I113" s="276"/>
      <c r="J113" s="276"/>
      <c r="K113" s="277"/>
      <c r="L113" s="125"/>
      <c r="M113" s="125"/>
      <c r="N113" s="125"/>
      <c r="O113" s="125"/>
      <c r="P113" s="125">
        <f t="shared" si="2"/>
        <v>0</v>
      </c>
      <c r="Q113" s="125">
        <f t="shared" si="3"/>
        <v>0</v>
      </c>
    </row>
    <row r="114" spans="1:17" ht="38.25" x14ac:dyDescent="0.2">
      <c r="A114" s="159">
        <v>92</v>
      </c>
      <c r="B114" s="144" t="s">
        <v>178</v>
      </c>
      <c r="C114" s="145" t="s">
        <v>18</v>
      </c>
      <c r="D114" s="146" t="s">
        <v>12</v>
      </c>
      <c r="E114" s="147">
        <v>379.68</v>
      </c>
      <c r="F114" s="148">
        <v>7.4499999999999997E-2</v>
      </c>
      <c r="G114" s="149">
        <v>28.29</v>
      </c>
      <c r="H114" s="151"/>
      <c r="I114" s="151"/>
      <c r="J114" s="152">
        <v>7.4499999999999997E-2</v>
      </c>
      <c r="K114" s="175">
        <v>28.29</v>
      </c>
      <c r="L114" s="151"/>
      <c r="M114" s="151"/>
      <c r="N114" s="152">
        <v>7.4499999999999997E-2</v>
      </c>
      <c r="O114" s="175">
        <v>28.29</v>
      </c>
      <c r="P114" s="125">
        <f t="shared" si="2"/>
        <v>0</v>
      </c>
      <c r="Q114" s="125">
        <f t="shared" si="3"/>
        <v>0</v>
      </c>
    </row>
    <row r="115" spans="1:17" ht="25.5" x14ac:dyDescent="0.2">
      <c r="A115" s="159">
        <v>93</v>
      </c>
      <c r="B115" s="144" t="s">
        <v>179</v>
      </c>
      <c r="C115" s="145" t="s">
        <v>21</v>
      </c>
      <c r="D115" s="146" t="s">
        <v>12</v>
      </c>
      <c r="E115" s="147">
        <v>348.46</v>
      </c>
      <c r="F115" s="148">
        <v>3.5799999999999998E-2</v>
      </c>
      <c r="G115" s="149">
        <v>12.48</v>
      </c>
      <c r="H115" s="151"/>
      <c r="I115" s="151"/>
      <c r="J115" s="152">
        <v>3.5799999999999998E-2</v>
      </c>
      <c r="K115" s="175">
        <v>12.48</v>
      </c>
      <c r="L115" s="151"/>
      <c r="M115" s="151"/>
      <c r="N115" s="152">
        <v>3.5799999999999998E-2</v>
      </c>
      <c r="O115" s="175">
        <v>12.48</v>
      </c>
      <c r="P115" s="125">
        <f t="shared" si="2"/>
        <v>0</v>
      </c>
      <c r="Q115" s="125">
        <f t="shared" si="3"/>
        <v>0</v>
      </c>
    </row>
    <row r="116" spans="1:17" ht="25.5" x14ac:dyDescent="0.2">
      <c r="A116" s="159">
        <v>94</v>
      </c>
      <c r="B116" s="144" t="s">
        <v>180</v>
      </c>
      <c r="C116" s="145" t="s">
        <v>24</v>
      </c>
      <c r="D116" s="146" t="s">
        <v>12</v>
      </c>
      <c r="E116" s="147">
        <v>5459.07</v>
      </c>
      <c r="F116" s="148">
        <v>3.6299999999999999E-2</v>
      </c>
      <c r="G116" s="149">
        <v>198.17</v>
      </c>
      <c r="H116" s="151"/>
      <c r="I116" s="151"/>
      <c r="J116" s="152">
        <v>3.6299999999999999E-2</v>
      </c>
      <c r="K116" s="175">
        <v>198.17</v>
      </c>
      <c r="L116" s="151"/>
      <c r="M116" s="151"/>
      <c r="N116" s="152">
        <v>3.6299999999999999E-2</v>
      </c>
      <c r="O116" s="175">
        <v>198.17</v>
      </c>
      <c r="P116" s="125">
        <f t="shared" si="2"/>
        <v>0</v>
      </c>
      <c r="Q116" s="125">
        <f t="shared" si="3"/>
        <v>0</v>
      </c>
    </row>
    <row r="117" spans="1:17" ht="13.5" x14ac:dyDescent="0.2">
      <c r="A117" s="159">
        <v>95</v>
      </c>
      <c r="B117" s="144" t="s">
        <v>181</v>
      </c>
      <c r="C117" s="145" t="s">
        <v>27</v>
      </c>
      <c r="D117" s="146" t="s">
        <v>29</v>
      </c>
      <c r="E117" s="147">
        <v>646.32000000000005</v>
      </c>
      <c r="F117" s="148">
        <v>4.5739999999999998</v>
      </c>
      <c r="G117" s="149">
        <v>2991.74</v>
      </c>
      <c r="H117" s="151"/>
      <c r="I117" s="151"/>
      <c r="J117" s="152">
        <v>4.5739999999999998</v>
      </c>
      <c r="K117" s="175">
        <v>2991.74</v>
      </c>
      <c r="L117" s="151"/>
      <c r="M117" s="151"/>
      <c r="N117" s="152">
        <v>4.5739999999999998</v>
      </c>
      <c r="O117" s="175">
        <v>2991.74</v>
      </c>
      <c r="P117" s="125">
        <f t="shared" si="2"/>
        <v>0</v>
      </c>
      <c r="Q117" s="125">
        <f t="shared" si="3"/>
        <v>0</v>
      </c>
    </row>
    <row r="118" spans="1:17" ht="25.5" x14ac:dyDescent="0.2">
      <c r="A118" s="159">
        <v>96</v>
      </c>
      <c r="B118" s="144" t="s">
        <v>182</v>
      </c>
      <c r="C118" s="145" t="s">
        <v>101</v>
      </c>
      <c r="D118" s="146" t="s">
        <v>103</v>
      </c>
      <c r="E118" s="147">
        <v>10773.12</v>
      </c>
      <c r="F118" s="148">
        <v>0.06</v>
      </c>
      <c r="G118" s="149">
        <v>646.39</v>
      </c>
      <c r="H118" s="151"/>
      <c r="I118" s="151"/>
      <c r="J118" s="152">
        <v>0.06</v>
      </c>
      <c r="K118" s="175">
        <v>646.39</v>
      </c>
      <c r="L118" s="151"/>
      <c r="M118" s="151"/>
      <c r="N118" s="152">
        <v>0.06</v>
      </c>
      <c r="O118" s="175">
        <v>646.39</v>
      </c>
      <c r="P118" s="125">
        <f t="shared" si="2"/>
        <v>0</v>
      </c>
      <c r="Q118" s="125">
        <f t="shared" si="3"/>
        <v>0</v>
      </c>
    </row>
    <row r="119" spans="1:17" ht="25.5" x14ac:dyDescent="0.2">
      <c r="A119" s="159">
        <v>97</v>
      </c>
      <c r="B119" s="144" t="s">
        <v>307</v>
      </c>
      <c r="C119" s="145" t="s">
        <v>301</v>
      </c>
      <c r="D119" s="146" t="s">
        <v>294</v>
      </c>
      <c r="E119" s="147">
        <v>9727.3700000000008</v>
      </c>
      <c r="F119" s="148">
        <v>-2.9000000000000001E-2</v>
      </c>
      <c r="G119" s="149">
        <v>-282.08999999999997</v>
      </c>
      <c r="H119" s="151"/>
      <c r="I119" s="151"/>
      <c r="J119" s="152">
        <v>-2.9000000000000001E-2</v>
      </c>
      <c r="K119" s="175">
        <v>-282.08999999999997</v>
      </c>
      <c r="L119" s="151"/>
      <c r="M119" s="151"/>
      <c r="N119" s="152">
        <v>-2.9000000000000001E-2</v>
      </c>
      <c r="O119" s="175">
        <v>-282.08999999999997</v>
      </c>
      <c r="P119" s="125">
        <f t="shared" si="2"/>
        <v>0</v>
      </c>
      <c r="Q119" s="125">
        <f t="shared" si="3"/>
        <v>0</v>
      </c>
    </row>
    <row r="120" spans="1:17" ht="13.5" x14ac:dyDescent="0.2">
      <c r="A120" s="159">
        <v>98</v>
      </c>
      <c r="B120" s="144" t="s">
        <v>183</v>
      </c>
      <c r="C120" s="145" t="s">
        <v>105</v>
      </c>
      <c r="D120" s="146" t="s">
        <v>40</v>
      </c>
      <c r="E120" s="153"/>
      <c r="F120" s="148">
        <v>0.36</v>
      </c>
      <c r="G120" s="150"/>
      <c r="H120" s="151"/>
      <c r="I120" s="151"/>
      <c r="J120" s="152">
        <v>0.36</v>
      </c>
      <c r="K120" s="174"/>
      <c r="L120" s="151"/>
      <c r="M120" s="151"/>
      <c r="N120" s="152">
        <v>0.36</v>
      </c>
      <c r="O120" s="175">
        <v>14126.77</v>
      </c>
      <c r="P120" s="125">
        <f t="shared" si="2"/>
        <v>0</v>
      </c>
      <c r="Q120" s="125">
        <f t="shared" si="3"/>
        <v>0</v>
      </c>
    </row>
    <row r="121" spans="1:17" ht="13.5" x14ac:dyDescent="0.2">
      <c r="A121" s="159">
        <v>99</v>
      </c>
      <c r="B121" s="144" t="s">
        <v>184</v>
      </c>
      <c r="C121" s="145" t="s">
        <v>38</v>
      </c>
      <c r="D121" s="146" t="s">
        <v>40</v>
      </c>
      <c r="E121" s="153"/>
      <c r="F121" s="148">
        <v>2.9000000000000001E-2</v>
      </c>
      <c r="G121" s="150"/>
      <c r="H121" s="151"/>
      <c r="I121" s="151"/>
      <c r="J121" s="152">
        <v>2.9000000000000001E-2</v>
      </c>
      <c r="K121" s="174"/>
      <c r="L121" s="151"/>
      <c r="M121" s="151"/>
      <c r="N121" s="152">
        <v>2.9000000000000001E-2</v>
      </c>
      <c r="O121" s="175">
        <v>843.21</v>
      </c>
      <c r="P121" s="125">
        <f t="shared" si="2"/>
        <v>0</v>
      </c>
      <c r="Q121" s="125">
        <f t="shared" si="3"/>
        <v>0</v>
      </c>
    </row>
    <row r="122" spans="1:17" x14ac:dyDescent="0.2">
      <c r="A122" s="286" t="s">
        <v>56</v>
      </c>
      <c r="B122" s="287"/>
      <c r="C122" s="287"/>
      <c r="D122" s="287"/>
      <c r="E122" s="287"/>
      <c r="F122" s="287"/>
      <c r="G122" s="287"/>
      <c r="H122" s="287"/>
      <c r="I122" s="287"/>
      <c r="J122" s="287"/>
      <c r="K122" s="288"/>
      <c r="L122" s="125"/>
      <c r="M122" s="125"/>
      <c r="N122" s="125"/>
      <c r="O122" s="125"/>
      <c r="P122" s="125">
        <f t="shared" si="2"/>
        <v>0</v>
      </c>
      <c r="Q122" s="125">
        <f t="shared" si="3"/>
        <v>0</v>
      </c>
    </row>
    <row r="123" spans="1:17" ht="51" x14ac:dyDescent="0.2">
      <c r="A123" s="159">
        <v>100</v>
      </c>
      <c r="B123" s="144" t="s">
        <v>185</v>
      </c>
      <c r="C123" s="145" t="s">
        <v>58</v>
      </c>
      <c r="D123" s="146" t="s">
        <v>60</v>
      </c>
      <c r="E123" s="147">
        <v>3.28</v>
      </c>
      <c r="F123" s="148">
        <v>13.01</v>
      </c>
      <c r="G123" s="149">
        <v>42.67</v>
      </c>
      <c r="H123" s="151"/>
      <c r="I123" s="151"/>
      <c r="J123" s="152">
        <v>13.01</v>
      </c>
      <c r="K123" s="175">
        <v>42.67</v>
      </c>
      <c r="L123" s="151"/>
      <c r="M123" s="151"/>
      <c r="N123" s="152">
        <v>13.01</v>
      </c>
      <c r="O123" s="175">
        <v>42.67</v>
      </c>
      <c r="P123" s="125">
        <f t="shared" si="2"/>
        <v>0</v>
      </c>
      <c r="Q123" s="125">
        <f t="shared" si="3"/>
        <v>0</v>
      </c>
    </row>
    <row r="124" spans="1:17" ht="51" x14ac:dyDescent="0.2">
      <c r="A124" s="159">
        <v>101</v>
      </c>
      <c r="B124" s="144" t="s">
        <v>186</v>
      </c>
      <c r="C124" s="145" t="s">
        <v>110</v>
      </c>
      <c r="D124" s="146" t="s">
        <v>60</v>
      </c>
      <c r="E124" s="147">
        <v>8.39</v>
      </c>
      <c r="F124" s="148">
        <v>2.34</v>
      </c>
      <c r="G124" s="149">
        <v>19.63</v>
      </c>
      <c r="H124" s="151"/>
      <c r="I124" s="151"/>
      <c r="J124" s="152">
        <v>2.34</v>
      </c>
      <c r="K124" s="175">
        <v>19.63</v>
      </c>
      <c r="L124" s="151"/>
      <c r="M124" s="151"/>
      <c r="N124" s="152">
        <v>2.34</v>
      </c>
      <c r="O124" s="175">
        <v>19.63</v>
      </c>
      <c r="P124" s="125">
        <f t="shared" si="2"/>
        <v>0</v>
      </c>
      <c r="Q124" s="125">
        <f t="shared" si="3"/>
        <v>0</v>
      </c>
    </row>
    <row r="125" spans="1:17" ht="38.25" x14ac:dyDescent="0.2">
      <c r="A125" s="159">
        <v>102</v>
      </c>
      <c r="B125" s="144" t="s">
        <v>187</v>
      </c>
      <c r="C125" s="145" t="s">
        <v>124</v>
      </c>
      <c r="D125" s="146" t="s">
        <v>60</v>
      </c>
      <c r="E125" s="147">
        <v>10.88</v>
      </c>
      <c r="F125" s="148">
        <v>0.76</v>
      </c>
      <c r="G125" s="149">
        <v>8.27</v>
      </c>
      <c r="H125" s="151"/>
      <c r="I125" s="151"/>
      <c r="J125" s="152">
        <v>0.76</v>
      </c>
      <c r="K125" s="175">
        <v>8.27</v>
      </c>
      <c r="L125" s="151"/>
      <c r="M125" s="151"/>
      <c r="N125" s="152">
        <v>0.76</v>
      </c>
      <c r="O125" s="175">
        <v>8.27</v>
      </c>
      <c r="P125" s="125">
        <f t="shared" si="2"/>
        <v>0</v>
      </c>
      <c r="Q125" s="125">
        <f t="shared" si="3"/>
        <v>0</v>
      </c>
    </row>
    <row r="126" spans="1:17" ht="38.25" x14ac:dyDescent="0.2">
      <c r="A126" s="159">
        <v>103</v>
      </c>
      <c r="B126" s="144" t="s">
        <v>188</v>
      </c>
      <c r="C126" s="145" t="s">
        <v>68</v>
      </c>
      <c r="D126" s="146" t="s">
        <v>60</v>
      </c>
      <c r="E126" s="147">
        <v>3.86</v>
      </c>
      <c r="F126" s="148">
        <v>16.11</v>
      </c>
      <c r="G126" s="149">
        <v>62.18</v>
      </c>
      <c r="H126" s="151"/>
      <c r="I126" s="151"/>
      <c r="J126" s="152">
        <v>16.11</v>
      </c>
      <c r="K126" s="175">
        <v>62.18</v>
      </c>
      <c r="L126" s="151"/>
      <c r="M126" s="151"/>
      <c r="N126" s="152">
        <v>16.11</v>
      </c>
      <c r="O126" s="175">
        <v>62.18</v>
      </c>
      <c r="P126" s="125">
        <f t="shared" si="2"/>
        <v>0</v>
      </c>
      <c r="Q126" s="125">
        <f t="shared" si="3"/>
        <v>0</v>
      </c>
    </row>
    <row r="127" spans="1:17" ht="14.25" x14ac:dyDescent="0.2">
      <c r="A127" s="275" t="s">
        <v>190</v>
      </c>
      <c r="B127" s="276"/>
      <c r="C127" s="276"/>
      <c r="D127" s="276"/>
      <c r="E127" s="276"/>
      <c r="F127" s="276"/>
      <c r="G127" s="276"/>
      <c r="H127" s="276"/>
      <c r="I127" s="276"/>
      <c r="J127" s="276"/>
      <c r="K127" s="277"/>
      <c r="L127" s="125"/>
      <c r="M127" s="125"/>
      <c r="N127" s="125"/>
      <c r="O127" s="125"/>
      <c r="P127" s="125">
        <f t="shared" si="2"/>
        <v>0</v>
      </c>
      <c r="Q127" s="125">
        <f t="shared" si="3"/>
        <v>0</v>
      </c>
    </row>
    <row r="128" spans="1:17" ht="25.5" x14ac:dyDescent="0.2">
      <c r="A128" s="159">
        <v>104</v>
      </c>
      <c r="B128" s="144" t="s">
        <v>191</v>
      </c>
      <c r="C128" s="145" t="s">
        <v>73</v>
      </c>
      <c r="D128" s="146" t="s">
        <v>75</v>
      </c>
      <c r="E128" s="147">
        <v>426.66</v>
      </c>
      <c r="F128" s="148">
        <v>1</v>
      </c>
      <c r="G128" s="149">
        <v>426.66</v>
      </c>
      <c r="H128" s="151"/>
      <c r="I128" s="151"/>
      <c r="J128" s="151"/>
      <c r="K128" s="174"/>
      <c r="L128" s="151"/>
      <c r="M128" s="151"/>
      <c r="N128" s="151"/>
      <c r="O128" s="174"/>
      <c r="P128" s="125">
        <f t="shared" si="2"/>
        <v>0</v>
      </c>
      <c r="Q128" s="125">
        <f t="shared" si="3"/>
        <v>0</v>
      </c>
    </row>
    <row r="129" spans="1:17" ht="38.25" x14ac:dyDescent="0.2">
      <c r="A129" s="159">
        <v>105</v>
      </c>
      <c r="B129" s="144" t="s">
        <v>192</v>
      </c>
      <c r="C129" s="145" t="s">
        <v>18</v>
      </c>
      <c r="D129" s="146" t="s">
        <v>12</v>
      </c>
      <c r="E129" s="147">
        <v>379.68</v>
      </c>
      <c r="F129" s="148">
        <v>0.23699999999999999</v>
      </c>
      <c r="G129" s="149">
        <v>89.98</v>
      </c>
      <c r="H129" s="151"/>
      <c r="I129" s="151"/>
      <c r="J129" s="152">
        <v>5.6300000000000003E-2</v>
      </c>
      <c r="K129" s="175">
        <v>21.37</v>
      </c>
      <c r="L129" s="151"/>
      <c r="M129" s="151"/>
      <c r="N129" s="152">
        <v>5.6300000000000003E-2</v>
      </c>
      <c r="O129" s="175">
        <v>21.37</v>
      </c>
      <c r="P129" s="125">
        <f t="shared" si="2"/>
        <v>0</v>
      </c>
      <c r="Q129" s="125">
        <f t="shared" si="3"/>
        <v>0</v>
      </c>
    </row>
    <row r="130" spans="1:17" ht="25.5" x14ac:dyDescent="0.2">
      <c r="A130" s="159">
        <v>106</v>
      </c>
      <c r="B130" s="144" t="s">
        <v>193</v>
      </c>
      <c r="C130" s="145" t="s">
        <v>21</v>
      </c>
      <c r="D130" s="146" t="s">
        <v>12</v>
      </c>
      <c r="E130" s="147">
        <v>348.46</v>
      </c>
      <c r="F130" s="148">
        <v>0.11559999999999999</v>
      </c>
      <c r="G130" s="149">
        <v>40.29</v>
      </c>
      <c r="H130" s="151"/>
      <c r="I130" s="151"/>
      <c r="J130" s="152">
        <v>1.7000000000000001E-2</v>
      </c>
      <c r="K130" s="175">
        <v>5.93</v>
      </c>
      <c r="L130" s="151"/>
      <c r="M130" s="151"/>
      <c r="N130" s="152">
        <v>1.7000000000000001E-2</v>
      </c>
      <c r="O130" s="175">
        <v>5.93</v>
      </c>
      <c r="P130" s="125">
        <f t="shared" si="2"/>
        <v>0</v>
      </c>
      <c r="Q130" s="125">
        <f t="shared" si="3"/>
        <v>0</v>
      </c>
    </row>
    <row r="131" spans="1:17" ht="25.5" x14ac:dyDescent="0.2">
      <c r="A131" s="159">
        <v>107</v>
      </c>
      <c r="B131" s="144" t="s">
        <v>194</v>
      </c>
      <c r="C131" s="145" t="s">
        <v>24</v>
      </c>
      <c r="D131" s="146" t="s">
        <v>12</v>
      </c>
      <c r="E131" s="147">
        <v>5459.07</v>
      </c>
      <c r="F131" s="148">
        <v>0.11600000000000001</v>
      </c>
      <c r="G131" s="149">
        <v>633.25</v>
      </c>
      <c r="H131" s="151"/>
      <c r="I131" s="151"/>
      <c r="J131" s="152">
        <v>1.7399999999999999E-2</v>
      </c>
      <c r="K131" s="175">
        <v>94.99</v>
      </c>
      <c r="L131" s="151"/>
      <c r="M131" s="151"/>
      <c r="N131" s="152">
        <v>1.7399999999999999E-2</v>
      </c>
      <c r="O131" s="175">
        <v>94.99</v>
      </c>
      <c r="P131" s="125">
        <f t="shared" si="2"/>
        <v>0</v>
      </c>
      <c r="Q131" s="125">
        <f t="shared" si="3"/>
        <v>0</v>
      </c>
    </row>
    <row r="132" spans="1:17" ht="13.5" x14ac:dyDescent="0.2">
      <c r="A132" s="159">
        <v>108</v>
      </c>
      <c r="B132" s="144" t="s">
        <v>195</v>
      </c>
      <c r="C132" s="145" t="s">
        <v>27</v>
      </c>
      <c r="D132" s="146" t="s">
        <v>29</v>
      </c>
      <c r="E132" s="147">
        <v>646.32000000000005</v>
      </c>
      <c r="F132" s="148">
        <v>14.62</v>
      </c>
      <c r="G132" s="149">
        <v>9562.59</v>
      </c>
      <c r="H132" s="151"/>
      <c r="I132" s="151"/>
      <c r="J132" s="152">
        <v>2.1964000000000001</v>
      </c>
      <c r="K132" s="175">
        <v>1436.61</v>
      </c>
      <c r="L132" s="151"/>
      <c r="M132" s="151"/>
      <c r="N132" s="152">
        <v>2.1964000000000001</v>
      </c>
      <c r="O132" s="175">
        <v>1436.61</v>
      </c>
      <c r="P132" s="125">
        <f t="shared" si="2"/>
        <v>0</v>
      </c>
      <c r="Q132" s="125">
        <f t="shared" si="3"/>
        <v>0</v>
      </c>
    </row>
    <row r="133" spans="1:17" ht="38.25" x14ac:dyDescent="0.2">
      <c r="A133" s="159">
        <v>109</v>
      </c>
      <c r="B133" s="144" t="s">
        <v>196</v>
      </c>
      <c r="C133" s="145" t="s">
        <v>134</v>
      </c>
      <c r="D133" s="146" t="s">
        <v>75</v>
      </c>
      <c r="E133" s="147">
        <v>8918.8799999999992</v>
      </c>
      <c r="F133" s="148">
        <v>1</v>
      </c>
      <c r="G133" s="149">
        <v>8918.8799999999992</v>
      </c>
      <c r="H133" s="151"/>
      <c r="I133" s="151"/>
      <c r="J133" s="151"/>
      <c r="K133" s="174"/>
      <c r="L133" s="151"/>
      <c r="M133" s="151"/>
      <c r="N133" s="151"/>
      <c r="O133" s="174"/>
      <c r="P133" s="125">
        <f t="shared" si="2"/>
        <v>0</v>
      </c>
      <c r="Q133" s="125">
        <f t="shared" si="3"/>
        <v>0</v>
      </c>
    </row>
    <row r="134" spans="1:17" ht="25.5" x14ac:dyDescent="0.2">
      <c r="A134" s="159">
        <v>110</v>
      </c>
      <c r="B134" s="144" t="s">
        <v>197</v>
      </c>
      <c r="C134" s="145" t="s">
        <v>137</v>
      </c>
      <c r="D134" s="146" t="s">
        <v>139</v>
      </c>
      <c r="E134" s="153"/>
      <c r="F134" s="148">
        <v>1</v>
      </c>
      <c r="G134" s="150"/>
      <c r="H134" s="151"/>
      <c r="I134" s="151"/>
      <c r="J134" s="151"/>
      <c r="K134" s="174"/>
      <c r="L134" s="151"/>
      <c r="M134" s="151"/>
      <c r="N134" s="151"/>
      <c r="O134" s="174"/>
      <c r="P134" s="125">
        <f t="shared" si="2"/>
        <v>0</v>
      </c>
      <c r="Q134" s="125">
        <f t="shared" si="3"/>
        <v>0</v>
      </c>
    </row>
    <row r="135" spans="1:17" ht="25.5" x14ac:dyDescent="0.2">
      <c r="A135" s="159">
        <v>111</v>
      </c>
      <c r="B135" s="144" t="s">
        <v>198</v>
      </c>
      <c r="C135" s="145" t="s">
        <v>141</v>
      </c>
      <c r="D135" s="146" t="s">
        <v>139</v>
      </c>
      <c r="E135" s="153"/>
      <c r="F135" s="148">
        <v>1</v>
      </c>
      <c r="G135" s="150"/>
      <c r="H135" s="151"/>
      <c r="I135" s="151"/>
      <c r="J135" s="151"/>
      <c r="K135" s="174"/>
      <c r="L135" s="151"/>
      <c r="M135" s="151"/>
      <c r="N135" s="151"/>
      <c r="O135" s="174"/>
      <c r="P135" s="125">
        <f t="shared" si="2"/>
        <v>0</v>
      </c>
      <c r="Q135" s="125">
        <f t="shared" si="3"/>
        <v>0</v>
      </c>
    </row>
    <row r="136" spans="1:17" ht="38.25" x14ac:dyDescent="0.2">
      <c r="A136" s="159">
        <v>112</v>
      </c>
      <c r="B136" s="144" t="s">
        <v>199</v>
      </c>
      <c r="C136" s="145" t="s">
        <v>144</v>
      </c>
      <c r="D136" s="146" t="s">
        <v>33</v>
      </c>
      <c r="E136" s="147">
        <v>1184.79</v>
      </c>
      <c r="F136" s="148">
        <v>1</v>
      </c>
      <c r="G136" s="149">
        <v>1184.79</v>
      </c>
      <c r="H136" s="151"/>
      <c r="I136" s="151"/>
      <c r="J136" s="151"/>
      <c r="K136" s="174"/>
      <c r="L136" s="151"/>
      <c r="M136" s="151"/>
      <c r="N136" s="151"/>
      <c r="O136" s="174"/>
      <c r="P136" s="125">
        <f t="shared" si="2"/>
        <v>0</v>
      </c>
      <c r="Q136" s="125">
        <f t="shared" si="3"/>
        <v>0</v>
      </c>
    </row>
    <row r="137" spans="1:17" ht="13.5" x14ac:dyDescent="0.2">
      <c r="A137" s="159">
        <v>113</v>
      </c>
      <c r="B137" s="144" t="s">
        <v>308</v>
      </c>
      <c r="C137" s="145" t="s">
        <v>304</v>
      </c>
      <c r="D137" s="146" t="s">
        <v>33</v>
      </c>
      <c r="E137" s="147">
        <v>266.67</v>
      </c>
      <c r="F137" s="148">
        <v>-2</v>
      </c>
      <c r="G137" s="149">
        <v>-533.34</v>
      </c>
      <c r="H137" s="151"/>
      <c r="I137" s="151"/>
      <c r="J137" s="151"/>
      <c r="K137" s="174"/>
      <c r="L137" s="151"/>
      <c r="M137" s="151"/>
      <c r="N137" s="151"/>
      <c r="O137" s="174"/>
      <c r="P137" s="125">
        <f t="shared" si="2"/>
        <v>0</v>
      </c>
      <c r="Q137" s="125">
        <f t="shared" si="3"/>
        <v>0</v>
      </c>
    </row>
    <row r="138" spans="1:17" ht="13.5" x14ac:dyDescent="0.2">
      <c r="A138" s="159">
        <v>114</v>
      </c>
      <c r="B138" s="144" t="s">
        <v>200</v>
      </c>
      <c r="C138" s="145" t="s">
        <v>147</v>
      </c>
      <c r="D138" s="146" t="s">
        <v>33</v>
      </c>
      <c r="E138" s="153"/>
      <c r="F138" s="148">
        <v>2</v>
      </c>
      <c r="G138" s="150"/>
      <c r="H138" s="151"/>
      <c r="I138" s="151"/>
      <c r="J138" s="151"/>
      <c r="K138" s="174"/>
      <c r="L138" s="151"/>
      <c r="M138" s="151"/>
      <c r="N138" s="151"/>
      <c r="O138" s="174"/>
      <c r="P138" s="125">
        <f t="shared" si="2"/>
        <v>0</v>
      </c>
      <c r="Q138" s="125">
        <f t="shared" si="3"/>
        <v>0</v>
      </c>
    </row>
    <row r="139" spans="1:17" ht="25.5" x14ac:dyDescent="0.2">
      <c r="A139" s="159">
        <v>115</v>
      </c>
      <c r="B139" s="144" t="s">
        <v>201</v>
      </c>
      <c r="C139" s="145" t="s">
        <v>150</v>
      </c>
      <c r="D139" s="146" t="s">
        <v>33</v>
      </c>
      <c r="E139" s="153"/>
      <c r="F139" s="148">
        <v>1</v>
      </c>
      <c r="G139" s="150"/>
      <c r="H139" s="151"/>
      <c r="I139" s="151"/>
      <c r="J139" s="151"/>
      <c r="K139" s="174"/>
      <c r="L139" s="151"/>
      <c r="M139" s="151"/>
      <c r="N139" s="151"/>
      <c r="O139" s="174"/>
      <c r="P139" s="125">
        <f t="shared" ref="P139:P198" si="4">H139-L139</f>
        <v>0</v>
      </c>
      <c r="Q139" s="125">
        <f t="shared" ref="Q139:Q198" si="5">J139-N139</f>
        <v>0</v>
      </c>
    </row>
    <row r="140" spans="1:17" ht="13.5" x14ac:dyDescent="0.2">
      <c r="A140" s="159">
        <v>116</v>
      </c>
      <c r="B140" s="144" t="s">
        <v>202</v>
      </c>
      <c r="C140" s="145" t="s">
        <v>153</v>
      </c>
      <c r="D140" s="146" t="s">
        <v>33</v>
      </c>
      <c r="E140" s="153"/>
      <c r="F140" s="148">
        <v>1</v>
      </c>
      <c r="G140" s="150"/>
      <c r="H140" s="151"/>
      <c r="I140" s="151"/>
      <c r="J140" s="151"/>
      <c r="K140" s="174"/>
      <c r="L140" s="151"/>
      <c r="M140" s="151"/>
      <c r="N140" s="151"/>
      <c r="O140" s="174"/>
      <c r="P140" s="125">
        <f t="shared" si="4"/>
        <v>0</v>
      </c>
      <c r="Q140" s="125">
        <f t="shared" si="5"/>
        <v>0</v>
      </c>
    </row>
    <row r="141" spans="1:17" ht="25.5" x14ac:dyDescent="0.2">
      <c r="A141" s="159">
        <v>117</v>
      </c>
      <c r="B141" s="144" t="s">
        <v>203</v>
      </c>
      <c r="C141" s="145" t="s">
        <v>101</v>
      </c>
      <c r="D141" s="146" t="s">
        <v>103</v>
      </c>
      <c r="E141" s="147">
        <v>10773.12</v>
      </c>
      <c r="F141" s="148">
        <v>0.06</v>
      </c>
      <c r="G141" s="149">
        <v>646.39</v>
      </c>
      <c r="H141" s="151"/>
      <c r="I141" s="151"/>
      <c r="J141" s="152">
        <v>0.06</v>
      </c>
      <c r="K141" s="175">
        <v>646.39</v>
      </c>
      <c r="L141" s="151"/>
      <c r="M141" s="151"/>
      <c r="N141" s="152">
        <v>0.06</v>
      </c>
      <c r="O141" s="175">
        <v>646.39</v>
      </c>
      <c r="P141" s="125">
        <f t="shared" si="4"/>
        <v>0</v>
      </c>
      <c r="Q141" s="125">
        <f t="shared" si="5"/>
        <v>0</v>
      </c>
    </row>
    <row r="142" spans="1:17" ht="25.5" x14ac:dyDescent="0.2">
      <c r="A142" s="159">
        <v>118</v>
      </c>
      <c r="B142" s="144" t="s">
        <v>309</v>
      </c>
      <c r="C142" s="145" t="s">
        <v>301</v>
      </c>
      <c r="D142" s="146" t="s">
        <v>294</v>
      </c>
      <c r="E142" s="147">
        <v>9727.3700000000008</v>
      </c>
      <c r="F142" s="148">
        <v>-2.9000000000000001E-2</v>
      </c>
      <c r="G142" s="149">
        <v>-282.08999999999997</v>
      </c>
      <c r="H142" s="151"/>
      <c r="I142" s="151"/>
      <c r="J142" s="152">
        <v>-2.9000000000000001E-2</v>
      </c>
      <c r="K142" s="175">
        <v>-282.08999999999997</v>
      </c>
      <c r="L142" s="151"/>
      <c r="M142" s="151"/>
      <c r="N142" s="152">
        <v>-2.9000000000000001E-2</v>
      </c>
      <c r="O142" s="175">
        <v>-282.08999999999997</v>
      </c>
      <c r="P142" s="125">
        <f t="shared" si="4"/>
        <v>0</v>
      </c>
      <c r="Q142" s="125">
        <f t="shared" si="5"/>
        <v>0</v>
      </c>
    </row>
    <row r="143" spans="1:17" ht="13.5" x14ac:dyDescent="0.2">
      <c r="A143" s="159">
        <v>119</v>
      </c>
      <c r="B143" s="144" t="s">
        <v>204</v>
      </c>
      <c r="C143" s="145" t="s">
        <v>105</v>
      </c>
      <c r="D143" s="146" t="s">
        <v>40</v>
      </c>
      <c r="E143" s="153"/>
      <c r="F143" s="148">
        <v>0.36</v>
      </c>
      <c r="G143" s="150"/>
      <c r="H143" s="151"/>
      <c r="I143" s="151"/>
      <c r="J143" s="152">
        <v>0.36</v>
      </c>
      <c r="K143" s="174"/>
      <c r="L143" s="151"/>
      <c r="M143" s="151"/>
      <c r="N143" s="152">
        <v>0.36</v>
      </c>
      <c r="O143" s="175">
        <v>14126.77</v>
      </c>
      <c r="P143" s="125">
        <f t="shared" si="4"/>
        <v>0</v>
      </c>
      <c r="Q143" s="125">
        <f t="shared" si="5"/>
        <v>0</v>
      </c>
    </row>
    <row r="144" spans="1:17" ht="13.5" x14ac:dyDescent="0.2">
      <c r="A144" s="159">
        <v>120</v>
      </c>
      <c r="B144" s="144" t="s">
        <v>205</v>
      </c>
      <c r="C144" s="145" t="s">
        <v>38</v>
      </c>
      <c r="D144" s="146" t="s">
        <v>40</v>
      </c>
      <c r="E144" s="153"/>
      <c r="F144" s="148">
        <v>2.9000000000000001E-2</v>
      </c>
      <c r="G144" s="150"/>
      <c r="H144" s="151"/>
      <c r="I144" s="151"/>
      <c r="J144" s="152">
        <v>2.9000000000000001E-2</v>
      </c>
      <c r="K144" s="174"/>
      <c r="L144" s="151"/>
      <c r="M144" s="151"/>
      <c r="N144" s="152">
        <v>2.9000000000000001E-2</v>
      </c>
      <c r="O144" s="175">
        <v>843.21</v>
      </c>
      <c r="P144" s="125">
        <f t="shared" si="4"/>
        <v>0</v>
      </c>
      <c r="Q144" s="125">
        <f t="shared" si="5"/>
        <v>0</v>
      </c>
    </row>
    <row r="145" spans="1:17" ht="25.5" x14ac:dyDescent="0.2">
      <c r="A145" s="159">
        <v>121</v>
      </c>
      <c r="B145" s="144" t="s">
        <v>206</v>
      </c>
      <c r="C145" s="145" t="s">
        <v>158</v>
      </c>
      <c r="D145" s="146" t="s">
        <v>55</v>
      </c>
      <c r="E145" s="147">
        <v>243909.64</v>
      </c>
      <c r="F145" s="148">
        <v>1.3299999999999999E-2</v>
      </c>
      <c r="G145" s="149">
        <v>3244</v>
      </c>
      <c r="H145" s="151"/>
      <c r="I145" s="151"/>
      <c r="J145" s="152">
        <v>1.4999999999999999E-4</v>
      </c>
      <c r="K145" s="175">
        <v>36.590000000000003</v>
      </c>
      <c r="L145" s="151"/>
      <c r="M145" s="151"/>
      <c r="N145" s="152">
        <v>1.4999999999999999E-4</v>
      </c>
      <c r="O145" s="175">
        <v>36.590000000000003</v>
      </c>
      <c r="P145" s="125">
        <f t="shared" si="4"/>
        <v>0</v>
      </c>
      <c r="Q145" s="125">
        <f t="shared" si="5"/>
        <v>0</v>
      </c>
    </row>
    <row r="146" spans="1:17" x14ac:dyDescent="0.2">
      <c r="A146" s="286" t="s">
        <v>56</v>
      </c>
      <c r="B146" s="287"/>
      <c r="C146" s="287"/>
      <c r="D146" s="287"/>
      <c r="E146" s="287"/>
      <c r="F146" s="287"/>
      <c r="G146" s="287"/>
      <c r="H146" s="287"/>
      <c r="I146" s="287"/>
      <c r="J146" s="287"/>
      <c r="K146" s="288"/>
      <c r="L146" s="125"/>
      <c r="M146" s="125"/>
      <c r="N146" s="125"/>
      <c r="O146" s="125"/>
      <c r="P146" s="125">
        <f t="shared" si="4"/>
        <v>0</v>
      </c>
      <c r="Q146" s="125">
        <f t="shared" si="5"/>
        <v>0</v>
      </c>
    </row>
    <row r="147" spans="1:17" ht="51" x14ac:dyDescent="0.2">
      <c r="A147" s="159">
        <v>122</v>
      </c>
      <c r="B147" s="144" t="s">
        <v>207</v>
      </c>
      <c r="C147" s="145" t="s">
        <v>58</v>
      </c>
      <c r="D147" s="146" t="s">
        <v>60</v>
      </c>
      <c r="E147" s="147">
        <v>3.28</v>
      </c>
      <c r="F147" s="148">
        <v>41.5</v>
      </c>
      <c r="G147" s="149">
        <v>136.12</v>
      </c>
      <c r="H147" s="151"/>
      <c r="I147" s="151"/>
      <c r="J147" s="152">
        <v>9.8774999999999995</v>
      </c>
      <c r="K147" s="175">
        <v>32.4</v>
      </c>
      <c r="L147" s="151"/>
      <c r="M147" s="151"/>
      <c r="N147" s="152">
        <v>9.8774999999999995</v>
      </c>
      <c r="O147" s="175">
        <v>32.4</v>
      </c>
      <c r="P147" s="125">
        <f t="shared" si="4"/>
        <v>0</v>
      </c>
      <c r="Q147" s="125">
        <f t="shared" si="5"/>
        <v>0</v>
      </c>
    </row>
    <row r="148" spans="1:17" ht="51" x14ac:dyDescent="0.2">
      <c r="A148" s="159">
        <v>123</v>
      </c>
      <c r="B148" s="144" t="s">
        <v>208</v>
      </c>
      <c r="C148" s="145" t="s">
        <v>110</v>
      </c>
      <c r="D148" s="146" t="s">
        <v>60</v>
      </c>
      <c r="E148" s="147">
        <v>8.39</v>
      </c>
      <c r="F148" s="148">
        <v>9.9</v>
      </c>
      <c r="G148" s="149">
        <v>83.06</v>
      </c>
      <c r="H148" s="151"/>
      <c r="I148" s="151"/>
      <c r="J148" s="152">
        <v>1.05</v>
      </c>
      <c r="K148" s="175">
        <v>8.81</v>
      </c>
      <c r="L148" s="151"/>
      <c r="M148" s="151"/>
      <c r="N148" s="152">
        <v>1.05</v>
      </c>
      <c r="O148" s="175">
        <v>8.81</v>
      </c>
      <c r="P148" s="125">
        <f t="shared" si="4"/>
        <v>0</v>
      </c>
      <c r="Q148" s="125">
        <f t="shared" si="5"/>
        <v>0</v>
      </c>
    </row>
    <row r="149" spans="1:17" ht="38.25" x14ac:dyDescent="0.2">
      <c r="A149" s="159">
        <v>124</v>
      </c>
      <c r="B149" s="144" t="s">
        <v>209</v>
      </c>
      <c r="C149" s="145" t="s">
        <v>124</v>
      </c>
      <c r="D149" s="146" t="s">
        <v>60</v>
      </c>
      <c r="E149" s="147">
        <v>10.88</v>
      </c>
      <c r="F149" s="148">
        <v>5</v>
      </c>
      <c r="G149" s="149">
        <v>54.4</v>
      </c>
      <c r="H149" s="151"/>
      <c r="I149" s="151"/>
      <c r="J149" s="151"/>
      <c r="K149" s="174"/>
      <c r="L149" s="151"/>
      <c r="M149" s="151"/>
      <c r="N149" s="151"/>
      <c r="O149" s="174"/>
      <c r="P149" s="125">
        <f t="shared" si="4"/>
        <v>0</v>
      </c>
      <c r="Q149" s="125">
        <f t="shared" si="5"/>
        <v>0</v>
      </c>
    </row>
    <row r="150" spans="1:17" ht="38.25" x14ac:dyDescent="0.2">
      <c r="A150" s="159">
        <v>125</v>
      </c>
      <c r="B150" s="144" t="s">
        <v>210</v>
      </c>
      <c r="C150" s="145" t="s">
        <v>68</v>
      </c>
      <c r="D150" s="146" t="s">
        <v>60</v>
      </c>
      <c r="E150" s="147">
        <v>3.86</v>
      </c>
      <c r="F150" s="148">
        <v>56.4</v>
      </c>
      <c r="G150" s="149">
        <v>217.7</v>
      </c>
      <c r="H150" s="151"/>
      <c r="I150" s="151"/>
      <c r="J150" s="152">
        <v>10.73</v>
      </c>
      <c r="K150" s="175">
        <v>41.42</v>
      </c>
      <c r="L150" s="151"/>
      <c r="M150" s="151"/>
      <c r="N150" s="152">
        <v>10.73</v>
      </c>
      <c r="O150" s="175">
        <v>41.42</v>
      </c>
      <c r="P150" s="125">
        <f t="shared" si="4"/>
        <v>0</v>
      </c>
      <c r="Q150" s="125">
        <f t="shared" si="5"/>
        <v>0</v>
      </c>
    </row>
    <row r="151" spans="1:17" ht="14.25" x14ac:dyDescent="0.2">
      <c r="A151" s="275" t="s">
        <v>212</v>
      </c>
      <c r="B151" s="276"/>
      <c r="C151" s="276"/>
      <c r="D151" s="276"/>
      <c r="E151" s="276"/>
      <c r="F151" s="276"/>
      <c r="G151" s="276"/>
      <c r="H151" s="276"/>
      <c r="I151" s="276"/>
      <c r="J151" s="276"/>
      <c r="K151" s="277"/>
      <c r="L151" s="125"/>
      <c r="M151" s="125"/>
      <c r="N151" s="125"/>
      <c r="O151" s="125"/>
      <c r="P151" s="125">
        <f t="shared" si="4"/>
        <v>0</v>
      </c>
      <c r="Q151" s="125">
        <f t="shared" si="5"/>
        <v>0</v>
      </c>
    </row>
    <row r="152" spans="1:17" ht="25.5" x14ac:dyDescent="0.2">
      <c r="A152" s="159">
        <v>126</v>
      </c>
      <c r="B152" s="144" t="s">
        <v>213</v>
      </c>
      <c r="C152" s="145" t="s">
        <v>73</v>
      </c>
      <c r="D152" s="146" t="s">
        <v>75</v>
      </c>
      <c r="E152" s="147">
        <v>426.66</v>
      </c>
      <c r="F152" s="148">
        <v>1</v>
      </c>
      <c r="G152" s="149">
        <v>426.66</v>
      </c>
      <c r="H152" s="151"/>
      <c r="I152" s="151"/>
      <c r="J152" s="151"/>
      <c r="K152" s="174"/>
      <c r="L152" s="151"/>
      <c r="M152" s="151"/>
      <c r="N152" s="151"/>
      <c r="O152" s="174"/>
      <c r="P152" s="125">
        <f t="shared" si="4"/>
        <v>0</v>
      </c>
      <c r="Q152" s="125">
        <f t="shared" si="5"/>
        <v>0</v>
      </c>
    </row>
    <row r="153" spans="1:17" ht="38.25" x14ac:dyDescent="0.2">
      <c r="A153" s="159">
        <v>127</v>
      </c>
      <c r="B153" s="144" t="s">
        <v>214</v>
      </c>
      <c r="C153" s="145" t="s">
        <v>18</v>
      </c>
      <c r="D153" s="146" t="s">
        <v>12</v>
      </c>
      <c r="E153" s="147">
        <v>379.68</v>
      </c>
      <c r="F153" s="148">
        <v>0.23599999999999999</v>
      </c>
      <c r="G153" s="149">
        <v>89.6</v>
      </c>
      <c r="H153" s="151"/>
      <c r="I153" s="151"/>
      <c r="J153" s="152">
        <v>5.2699999999999997E-2</v>
      </c>
      <c r="K153" s="175">
        <v>20.010000000000002</v>
      </c>
      <c r="L153" s="151"/>
      <c r="M153" s="151"/>
      <c r="N153" s="152">
        <v>5.2699999999999997E-2</v>
      </c>
      <c r="O153" s="175">
        <v>20.010000000000002</v>
      </c>
      <c r="P153" s="125">
        <f t="shared" si="4"/>
        <v>0</v>
      </c>
      <c r="Q153" s="125">
        <f t="shared" si="5"/>
        <v>0</v>
      </c>
    </row>
    <row r="154" spans="1:17" ht="25.5" x14ac:dyDescent="0.2">
      <c r="A154" s="159">
        <v>128</v>
      </c>
      <c r="B154" s="144" t="s">
        <v>215</v>
      </c>
      <c r="C154" s="145" t="s">
        <v>21</v>
      </c>
      <c r="D154" s="146" t="s">
        <v>12</v>
      </c>
      <c r="E154" s="147">
        <v>348.46</v>
      </c>
      <c r="F154" s="148">
        <v>0.1152</v>
      </c>
      <c r="G154" s="149">
        <v>40.14</v>
      </c>
      <c r="H154" s="151"/>
      <c r="I154" s="151"/>
      <c r="J154" s="152">
        <v>2.0799999999999999E-2</v>
      </c>
      <c r="K154" s="175">
        <v>7.24</v>
      </c>
      <c r="L154" s="151"/>
      <c r="M154" s="151"/>
      <c r="N154" s="152">
        <v>2.0799999999999999E-2</v>
      </c>
      <c r="O154" s="175">
        <v>7.24</v>
      </c>
      <c r="P154" s="125">
        <f t="shared" si="4"/>
        <v>0</v>
      </c>
      <c r="Q154" s="125">
        <f t="shared" si="5"/>
        <v>0</v>
      </c>
    </row>
    <row r="155" spans="1:17" ht="25.5" x14ac:dyDescent="0.2">
      <c r="A155" s="159">
        <v>129</v>
      </c>
      <c r="B155" s="144" t="s">
        <v>216</v>
      </c>
      <c r="C155" s="145" t="s">
        <v>24</v>
      </c>
      <c r="D155" s="146" t="s">
        <v>12</v>
      </c>
      <c r="E155" s="147">
        <v>5459.07</v>
      </c>
      <c r="F155" s="148">
        <v>0.115</v>
      </c>
      <c r="G155" s="149">
        <v>627.79</v>
      </c>
      <c r="H155" s="151"/>
      <c r="I155" s="151"/>
      <c r="J155" s="152">
        <v>2.06E-2</v>
      </c>
      <c r="K155" s="175">
        <v>112.46</v>
      </c>
      <c r="L155" s="151"/>
      <c r="M155" s="151"/>
      <c r="N155" s="152">
        <v>2.06E-2</v>
      </c>
      <c r="O155" s="175">
        <v>112.46</v>
      </c>
      <c r="P155" s="125">
        <f t="shared" si="4"/>
        <v>0</v>
      </c>
      <c r="Q155" s="125">
        <f t="shared" si="5"/>
        <v>0</v>
      </c>
    </row>
    <row r="156" spans="1:17" ht="13.5" x14ac:dyDescent="0.2">
      <c r="A156" s="159">
        <v>130</v>
      </c>
      <c r="B156" s="144" t="s">
        <v>217</v>
      </c>
      <c r="C156" s="145" t="s">
        <v>27</v>
      </c>
      <c r="D156" s="146" t="s">
        <v>29</v>
      </c>
      <c r="E156" s="147">
        <v>646.32000000000005</v>
      </c>
      <c r="F156" s="148">
        <v>14.49</v>
      </c>
      <c r="G156" s="149">
        <v>9477.56</v>
      </c>
      <c r="H156" s="151"/>
      <c r="I156" s="151"/>
      <c r="J156" s="152">
        <v>2.5956000000000001</v>
      </c>
      <c r="K156" s="175">
        <v>1697.72</v>
      </c>
      <c r="L156" s="151"/>
      <c r="M156" s="151"/>
      <c r="N156" s="152">
        <v>2.5956000000000001</v>
      </c>
      <c r="O156" s="175">
        <v>1697.72</v>
      </c>
      <c r="P156" s="125">
        <f t="shared" si="4"/>
        <v>0</v>
      </c>
      <c r="Q156" s="125">
        <f t="shared" si="5"/>
        <v>0</v>
      </c>
    </row>
    <row r="157" spans="1:17" ht="38.25" x14ac:dyDescent="0.2">
      <c r="A157" s="159">
        <v>131</v>
      </c>
      <c r="B157" s="144" t="s">
        <v>218</v>
      </c>
      <c r="C157" s="145" t="s">
        <v>134</v>
      </c>
      <c r="D157" s="146" t="s">
        <v>75</v>
      </c>
      <c r="E157" s="147">
        <v>8918.8799999999992</v>
      </c>
      <c r="F157" s="148">
        <v>1</v>
      </c>
      <c r="G157" s="149">
        <v>8918.8799999999992</v>
      </c>
      <c r="H157" s="151"/>
      <c r="I157" s="151"/>
      <c r="J157" s="151"/>
      <c r="K157" s="174"/>
      <c r="L157" s="151"/>
      <c r="M157" s="151"/>
      <c r="N157" s="151"/>
      <c r="O157" s="174"/>
      <c r="P157" s="125">
        <f t="shared" si="4"/>
        <v>0</v>
      </c>
      <c r="Q157" s="125">
        <f t="shared" si="5"/>
        <v>0</v>
      </c>
    </row>
    <row r="158" spans="1:17" ht="25.5" x14ac:dyDescent="0.2">
      <c r="A158" s="159">
        <v>132</v>
      </c>
      <c r="B158" s="144" t="s">
        <v>219</v>
      </c>
      <c r="C158" s="145" t="s">
        <v>137</v>
      </c>
      <c r="D158" s="146" t="s">
        <v>139</v>
      </c>
      <c r="E158" s="153"/>
      <c r="F158" s="148">
        <v>1</v>
      </c>
      <c r="G158" s="150"/>
      <c r="H158" s="151"/>
      <c r="I158" s="151"/>
      <c r="J158" s="151"/>
      <c r="K158" s="174"/>
      <c r="L158" s="151"/>
      <c r="M158" s="151"/>
      <c r="N158" s="151"/>
      <c r="O158" s="174"/>
      <c r="P158" s="125">
        <f t="shared" si="4"/>
        <v>0</v>
      </c>
      <c r="Q158" s="125">
        <f t="shared" si="5"/>
        <v>0</v>
      </c>
    </row>
    <row r="159" spans="1:17" ht="25.5" x14ac:dyDescent="0.2">
      <c r="A159" s="159">
        <v>133</v>
      </c>
      <c r="B159" s="144" t="s">
        <v>220</v>
      </c>
      <c r="C159" s="145" t="s">
        <v>221</v>
      </c>
      <c r="D159" s="146" t="s">
        <v>139</v>
      </c>
      <c r="E159" s="153"/>
      <c r="F159" s="148">
        <v>1</v>
      </c>
      <c r="G159" s="150"/>
      <c r="H159" s="151"/>
      <c r="I159" s="151"/>
      <c r="J159" s="151"/>
      <c r="K159" s="174"/>
      <c r="L159" s="151"/>
      <c r="M159" s="151"/>
      <c r="N159" s="151"/>
      <c r="O159" s="174"/>
      <c r="P159" s="125">
        <f t="shared" si="4"/>
        <v>0</v>
      </c>
      <c r="Q159" s="125">
        <f t="shared" si="5"/>
        <v>0</v>
      </c>
    </row>
    <row r="160" spans="1:17" ht="38.25" x14ac:dyDescent="0.2">
      <c r="A160" s="159">
        <v>134</v>
      </c>
      <c r="B160" s="144" t="s">
        <v>222</v>
      </c>
      <c r="C160" s="145" t="s">
        <v>144</v>
      </c>
      <c r="D160" s="146" t="s">
        <v>33</v>
      </c>
      <c r="E160" s="147">
        <v>1184.79</v>
      </c>
      <c r="F160" s="148">
        <v>1</v>
      </c>
      <c r="G160" s="149">
        <v>1184.79</v>
      </c>
      <c r="H160" s="151"/>
      <c r="I160" s="151"/>
      <c r="J160" s="151"/>
      <c r="K160" s="174"/>
      <c r="L160" s="151"/>
      <c r="M160" s="151"/>
      <c r="N160" s="151"/>
      <c r="O160" s="174"/>
      <c r="P160" s="125">
        <f t="shared" si="4"/>
        <v>0</v>
      </c>
      <c r="Q160" s="125">
        <f t="shared" si="5"/>
        <v>0</v>
      </c>
    </row>
    <row r="161" spans="1:17" ht="13.5" x14ac:dyDescent="0.2">
      <c r="A161" s="159">
        <v>135</v>
      </c>
      <c r="B161" s="144" t="s">
        <v>310</v>
      </c>
      <c r="C161" s="145" t="s">
        <v>304</v>
      </c>
      <c r="D161" s="146" t="s">
        <v>33</v>
      </c>
      <c r="E161" s="147">
        <v>266.67</v>
      </c>
      <c r="F161" s="148">
        <v>-2</v>
      </c>
      <c r="G161" s="149">
        <v>-533.34</v>
      </c>
      <c r="H161" s="151"/>
      <c r="I161" s="151"/>
      <c r="J161" s="151"/>
      <c r="K161" s="174"/>
      <c r="L161" s="151"/>
      <c r="M161" s="151"/>
      <c r="N161" s="151"/>
      <c r="O161" s="174"/>
      <c r="P161" s="125">
        <f t="shared" si="4"/>
        <v>0</v>
      </c>
      <c r="Q161" s="125">
        <f t="shared" si="5"/>
        <v>0</v>
      </c>
    </row>
    <row r="162" spans="1:17" ht="13.5" x14ac:dyDescent="0.2">
      <c r="A162" s="159">
        <v>136</v>
      </c>
      <c r="B162" s="144" t="s">
        <v>223</v>
      </c>
      <c r="C162" s="145" t="s">
        <v>147</v>
      </c>
      <c r="D162" s="146" t="s">
        <v>33</v>
      </c>
      <c r="E162" s="153"/>
      <c r="F162" s="148">
        <v>2</v>
      </c>
      <c r="G162" s="150"/>
      <c r="H162" s="151"/>
      <c r="I162" s="151"/>
      <c r="J162" s="151"/>
      <c r="K162" s="174"/>
      <c r="L162" s="151"/>
      <c r="M162" s="151"/>
      <c r="N162" s="151"/>
      <c r="O162" s="174"/>
      <c r="P162" s="125">
        <f t="shared" si="4"/>
        <v>0</v>
      </c>
      <c r="Q162" s="125">
        <f t="shared" si="5"/>
        <v>0</v>
      </c>
    </row>
    <row r="163" spans="1:17" ht="25.5" x14ac:dyDescent="0.2">
      <c r="A163" s="159">
        <v>137</v>
      </c>
      <c r="B163" s="144" t="s">
        <v>224</v>
      </c>
      <c r="C163" s="145" t="s">
        <v>150</v>
      </c>
      <c r="D163" s="146" t="s">
        <v>33</v>
      </c>
      <c r="E163" s="153"/>
      <c r="F163" s="148">
        <v>1</v>
      </c>
      <c r="G163" s="150"/>
      <c r="H163" s="151"/>
      <c r="I163" s="151"/>
      <c r="J163" s="151"/>
      <c r="K163" s="174"/>
      <c r="L163" s="151"/>
      <c r="M163" s="151"/>
      <c r="N163" s="151"/>
      <c r="O163" s="174"/>
      <c r="P163" s="125">
        <f t="shared" si="4"/>
        <v>0</v>
      </c>
      <c r="Q163" s="125">
        <f t="shared" si="5"/>
        <v>0</v>
      </c>
    </row>
    <row r="164" spans="1:17" ht="13.5" x14ac:dyDescent="0.2">
      <c r="A164" s="159">
        <v>138</v>
      </c>
      <c r="B164" s="144" t="s">
        <v>225</v>
      </c>
      <c r="C164" s="145" t="s">
        <v>153</v>
      </c>
      <c r="D164" s="146" t="s">
        <v>33</v>
      </c>
      <c r="E164" s="153"/>
      <c r="F164" s="148">
        <v>1</v>
      </c>
      <c r="G164" s="150"/>
      <c r="H164" s="151"/>
      <c r="I164" s="151"/>
      <c r="J164" s="151"/>
      <c r="K164" s="174"/>
      <c r="L164" s="151"/>
      <c r="M164" s="151"/>
      <c r="N164" s="151"/>
      <c r="O164" s="174"/>
      <c r="P164" s="125">
        <f t="shared" si="4"/>
        <v>0</v>
      </c>
      <c r="Q164" s="125">
        <f t="shared" si="5"/>
        <v>0</v>
      </c>
    </row>
    <row r="165" spans="1:17" ht="25.5" x14ac:dyDescent="0.2">
      <c r="A165" s="159">
        <v>139</v>
      </c>
      <c r="B165" s="144" t="s">
        <v>226</v>
      </c>
      <c r="C165" s="145" t="s">
        <v>101</v>
      </c>
      <c r="D165" s="146" t="s">
        <v>103</v>
      </c>
      <c r="E165" s="147">
        <v>10738.91</v>
      </c>
      <c r="F165" s="148">
        <v>0.06</v>
      </c>
      <c r="G165" s="149">
        <v>644.33000000000004</v>
      </c>
      <c r="H165" s="151"/>
      <c r="I165" s="151"/>
      <c r="J165" s="152">
        <v>0.06</v>
      </c>
      <c r="K165" s="175">
        <v>644.33000000000004</v>
      </c>
      <c r="L165" s="151"/>
      <c r="M165" s="151"/>
      <c r="N165" s="152">
        <v>0.06</v>
      </c>
      <c r="O165" s="175">
        <v>644.33000000000004</v>
      </c>
      <c r="P165" s="125">
        <f t="shared" si="4"/>
        <v>0</v>
      </c>
      <c r="Q165" s="125">
        <f t="shared" si="5"/>
        <v>0</v>
      </c>
    </row>
    <row r="166" spans="1:17" ht="25.5" x14ac:dyDescent="0.2">
      <c r="A166" s="159">
        <v>140</v>
      </c>
      <c r="B166" s="144" t="s">
        <v>311</v>
      </c>
      <c r="C166" s="145" t="s">
        <v>301</v>
      </c>
      <c r="D166" s="146" t="s">
        <v>294</v>
      </c>
      <c r="E166" s="147">
        <v>9727.3700000000008</v>
      </c>
      <c r="F166" s="148">
        <v>-2.9000000000000001E-2</v>
      </c>
      <c r="G166" s="149">
        <v>-282.08999999999997</v>
      </c>
      <c r="H166" s="151"/>
      <c r="I166" s="151"/>
      <c r="J166" s="152">
        <v>-2.9000000000000001E-2</v>
      </c>
      <c r="K166" s="175">
        <v>-282.08999999999997</v>
      </c>
      <c r="L166" s="151"/>
      <c r="M166" s="151"/>
      <c r="N166" s="152">
        <v>-2.9000000000000001E-2</v>
      </c>
      <c r="O166" s="175">
        <v>-282.08999999999997</v>
      </c>
      <c r="P166" s="125">
        <f t="shared" si="4"/>
        <v>0</v>
      </c>
      <c r="Q166" s="125">
        <f t="shared" si="5"/>
        <v>0</v>
      </c>
    </row>
    <row r="167" spans="1:17" ht="13.5" x14ac:dyDescent="0.2">
      <c r="A167" s="159">
        <v>141</v>
      </c>
      <c r="B167" s="144" t="s">
        <v>227</v>
      </c>
      <c r="C167" s="145" t="s">
        <v>105</v>
      </c>
      <c r="D167" s="146" t="s">
        <v>40</v>
      </c>
      <c r="E167" s="153"/>
      <c r="F167" s="148">
        <v>0.36</v>
      </c>
      <c r="G167" s="150"/>
      <c r="H167" s="151"/>
      <c r="I167" s="151"/>
      <c r="J167" s="152">
        <v>0.36</v>
      </c>
      <c r="K167" s="174"/>
      <c r="L167" s="151"/>
      <c r="M167" s="151"/>
      <c r="N167" s="152">
        <v>0.36</v>
      </c>
      <c r="O167" s="175">
        <v>14126.77</v>
      </c>
      <c r="P167" s="125">
        <f t="shared" si="4"/>
        <v>0</v>
      </c>
      <c r="Q167" s="125">
        <f t="shared" si="5"/>
        <v>0</v>
      </c>
    </row>
    <row r="168" spans="1:17" ht="13.5" x14ac:dyDescent="0.2">
      <c r="A168" s="159">
        <v>142</v>
      </c>
      <c r="B168" s="144" t="s">
        <v>228</v>
      </c>
      <c r="C168" s="145" t="s">
        <v>38</v>
      </c>
      <c r="D168" s="146" t="s">
        <v>40</v>
      </c>
      <c r="E168" s="153"/>
      <c r="F168" s="148">
        <v>2.9000000000000001E-2</v>
      </c>
      <c r="G168" s="150"/>
      <c r="H168" s="151"/>
      <c r="I168" s="151"/>
      <c r="J168" s="152">
        <v>2.9000000000000001E-2</v>
      </c>
      <c r="K168" s="174"/>
      <c r="L168" s="151"/>
      <c r="M168" s="151"/>
      <c r="N168" s="152">
        <v>2.9000000000000001E-2</v>
      </c>
      <c r="O168" s="175">
        <v>843.21</v>
      </c>
      <c r="P168" s="125">
        <f t="shared" si="4"/>
        <v>0</v>
      </c>
      <c r="Q168" s="125">
        <f t="shared" si="5"/>
        <v>0</v>
      </c>
    </row>
    <row r="169" spans="1:17" ht="25.5" x14ac:dyDescent="0.2">
      <c r="A169" s="159">
        <v>143</v>
      </c>
      <c r="B169" s="144" t="s">
        <v>229</v>
      </c>
      <c r="C169" s="145" t="s">
        <v>158</v>
      </c>
      <c r="D169" s="146" t="s">
        <v>55</v>
      </c>
      <c r="E169" s="147">
        <v>243909.64</v>
      </c>
      <c r="F169" s="148">
        <v>1.3299999999999999E-2</v>
      </c>
      <c r="G169" s="149">
        <v>3244</v>
      </c>
      <c r="H169" s="151"/>
      <c r="I169" s="151"/>
      <c r="J169" s="152">
        <v>1.07E-3</v>
      </c>
      <c r="K169" s="175">
        <v>260.99</v>
      </c>
      <c r="L169" s="151"/>
      <c r="M169" s="151"/>
      <c r="N169" s="152">
        <v>1.07E-3</v>
      </c>
      <c r="O169" s="175">
        <v>260.99</v>
      </c>
      <c r="P169" s="125">
        <f t="shared" si="4"/>
        <v>0</v>
      </c>
      <c r="Q169" s="125">
        <f t="shared" si="5"/>
        <v>0</v>
      </c>
    </row>
    <row r="170" spans="1:17" x14ac:dyDescent="0.2">
      <c r="A170" s="286" t="s">
        <v>56</v>
      </c>
      <c r="B170" s="287"/>
      <c r="C170" s="287"/>
      <c r="D170" s="287"/>
      <c r="E170" s="287"/>
      <c r="F170" s="287"/>
      <c r="G170" s="287"/>
      <c r="H170" s="287"/>
      <c r="I170" s="287"/>
      <c r="J170" s="287"/>
      <c r="K170" s="288"/>
      <c r="L170" s="125"/>
      <c r="M170" s="125"/>
      <c r="N170" s="125"/>
      <c r="O170" s="125"/>
      <c r="P170" s="125">
        <f t="shared" si="4"/>
        <v>0</v>
      </c>
      <c r="Q170" s="125">
        <f t="shared" si="5"/>
        <v>0</v>
      </c>
    </row>
    <row r="171" spans="1:17" ht="51" x14ac:dyDescent="0.2">
      <c r="A171" s="159">
        <v>144</v>
      </c>
      <c r="B171" s="144" t="s">
        <v>230</v>
      </c>
      <c r="C171" s="145" t="s">
        <v>58</v>
      </c>
      <c r="D171" s="146" t="s">
        <v>60</v>
      </c>
      <c r="E171" s="147">
        <v>3.28</v>
      </c>
      <c r="F171" s="148">
        <v>41.3</v>
      </c>
      <c r="G171" s="149">
        <v>135.46</v>
      </c>
      <c r="H171" s="151"/>
      <c r="I171" s="151"/>
      <c r="J171" s="152">
        <v>9.2225000000000001</v>
      </c>
      <c r="K171" s="175">
        <v>30.25</v>
      </c>
      <c r="L171" s="151"/>
      <c r="M171" s="151"/>
      <c r="N171" s="152">
        <v>9.2225000000000001</v>
      </c>
      <c r="O171" s="175">
        <v>30.25</v>
      </c>
      <c r="P171" s="125">
        <f t="shared" si="4"/>
        <v>0</v>
      </c>
      <c r="Q171" s="125">
        <f t="shared" si="5"/>
        <v>0</v>
      </c>
    </row>
    <row r="172" spans="1:17" ht="51" x14ac:dyDescent="0.2">
      <c r="A172" s="159">
        <v>145</v>
      </c>
      <c r="B172" s="144" t="s">
        <v>231</v>
      </c>
      <c r="C172" s="145" t="s">
        <v>110</v>
      </c>
      <c r="D172" s="146" t="s">
        <v>60</v>
      </c>
      <c r="E172" s="147">
        <v>8.39</v>
      </c>
      <c r="F172" s="148">
        <v>12.1</v>
      </c>
      <c r="G172" s="149">
        <v>101.52</v>
      </c>
      <c r="H172" s="151"/>
      <c r="I172" s="151"/>
      <c r="J172" s="152">
        <v>3.25</v>
      </c>
      <c r="K172" s="175">
        <v>27.27</v>
      </c>
      <c r="L172" s="151"/>
      <c r="M172" s="151"/>
      <c r="N172" s="152">
        <v>3.25</v>
      </c>
      <c r="O172" s="175">
        <v>27.27</v>
      </c>
      <c r="P172" s="125">
        <f t="shared" si="4"/>
        <v>0</v>
      </c>
      <c r="Q172" s="125">
        <f t="shared" si="5"/>
        <v>0</v>
      </c>
    </row>
    <row r="173" spans="1:17" ht="38.25" x14ac:dyDescent="0.2">
      <c r="A173" s="159">
        <v>146</v>
      </c>
      <c r="B173" s="144" t="s">
        <v>232</v>
      </c>
      <c r="C173" s="145" t="s">
        <v>124</v>
      </c>
      <c r="D173" s="146" t="s">
        <v>60</v>
      </c>
      <c r="E173" s="147">
        <v>10.88</v>
      </c>
      <c r="F173" s="148">
        <v>5</v>
      </c>
      <c r="G173" s="149">
        <v>54.4</v>
      </c>
      <c r="H173" s="151"/>
      <c r="I173" s="151"/>
      <c r="J173" s="152">
        <v>0.84</v>
      </c>
      <c r="K173" s="175">
        <v>9.14</v>
      </c>
      <c r="L173" s="151"/>
      <c r="M173" s="151"/>
      <c r="N173" s="152">
        <v>0.84</v>
      </c>
      <c r="O173" s="175">
        <v>9.14</v>
      </c>
      <c r="P173" s="125">
        <f t="shared" si="4"/>
        <v>0</v>
      </c>
      <c r="Q173" s="125">
        <f t="shared" si="5"/>
        <v>0</v>
      </c>
    </row>
    <row r="174" spans="1:17" ht="38.25" x14ac:dyDescent="0.2">
      <c r="A174" s="159">
        <v>147</v>
      </c>
      <c r="B174" s="144" t="s">
        <v>233</v>
      </c>
      <c r="C174" s="145" t="s">
        <v>68</v>
      </c>
      <c r="D174" s="146" t="s">
        <v>60</v>
      </c>
      <c r="E174" s="147">
        <v>3.86</v>
      </c>
      <c r="F174" s="148">
        <v>58.4</v>
      </c>
      <c r="G174" s="149">
        <v>225.42</v>
      </c>
      <c r="H174" s="151"/>
      <c r="I174" s="151"/>
      <c r="J174" s="152">
        <v>13.31</v>
      </c>
      <c r="K174" s="175">
        <v>51.38</v>
      </c>
      <c r="L174" s="151"/>
      <c r="M174" s="151"/>
      <c r="N174" s="152">
        <v>13.31</v>
      </c>
      <c r="O174" s="175">
        <v>51.38</v>
      </c>
      <c r="P174" s="125">
        <f t="shared" si="4"/>
        <v>0</v>
      </c>
      <c r="Q174" s="125">
        <f t="shared" si="5"/>
        <v>0</v>
      </c>
    </row>
    <row r="175" spans="1:17" ht="14.25" x14ac:dyDescent="0.2">
      <c r="A175" s="275" t="s">
        <v>235</v>
      </c>
      <c r="B175" s="276"/>
      <c r="C175" s="276"/>
      <c r="D175" s="276"/>
      <c r="E175" s="276"/>
      <c r="F175" s="276"/>
      <c r="G175" s="276"/>
      <c r="H175" s="276"/>
      <c r="I175" s="276"/>
      <c r="J175" s="276"/>
      <c r="K175" s="277"/>
      <c r="L175" s="125"/>
      <c r="M175" s="125"/>
      <c r="N175" s="125"/>
      <c r="O175" s="125"/>
      <c r="P175" s="125">
        <f t="shared" si="4"/>
        <v>0</v>
      </c>
      <c r="Q175" s="125">
        <f t="shared" si="5"/>
        <v>0</v>
      </c>
    </row>
    <row r="176" spans="1:17" ht="25.5" x14ac:dyDescent="0.2">
      <c r="A176" s="159">
        <v>148</v>
      </c>
      <c r="B176" s="144" t="s">
        <v>236</v>
      </c>
      <c r="C176" s="145" t="s">
        <v>73</v>
      </c>
      <c r="D176" s="146" t="s">
        <v>75</v>
      </c>
      <c r="E176" s="147">
        <v>426.66</v>
      </c>
      <c r="F176" s="148">
        <v>1</v>
      </c>
      <c r="G176" s="149">
        <v>426.66</v>
      </c>
      <c r="H176" s="151"/>
      <c r="I176" s="151"/>
      <c r="J176" s="151"/>
      <c r="K176" s="174"/>
      <c r="L176" s="151"/>
      <c r="M176" s="151"/>
      <c r="N176" s="151"/>
      <c r="O176" s="174"/>
      <c r="P176" s="125">
        <f t="shared" si="4"/>
        <v>0</v>
      </c>
      <c r="Q176" s="125">
        <f t="shared" si="5"/>
        <v>0</v>
      </c>
    </row>
    <row r="177" spans="1:17" ht="38.25" x14ac:dyDescent="0.2">
      <c r="A177" s="159">
        <v>149</v>
      </c>
      <c r="B177" s="144" t="s">
        <v>237</v>
      </c>
      <c r="C177" s="145" t="s">
        <v>18</v>
      </c>
      <c r="D177" s="146" t="s">
        <v>12</v>
      </c>
      <c r="E177" s="147">
        <v>379.68</v>
      </c>
      <c r="F177" s="148">
        <v>0.28399999999999997</v>
      </c>
      <c r="G177" s="149">
        <v>107.83</v>
      </c>
      <c r="H177" s="151"/>
      <c r="I177" s="151"/>
      <c r="J177" s="152">
        <v>7.8899999999999998E-2</v>
      </c>
      <c r="K177" s="175">
        <v>29.96</v>
      </c>
      <c r="L177" s="151"/>
      <c r="M177" s="151"/>
      <c r="N177" s="152">
        <v>7.8899999999999998E-2</v>
      </c>
      <c r="O177" s="175">
        <v>29.96</v>
      </c>
      <c r="P177" s="125">
        <f t="shared" si="4"/>
        <v>0</v>
      </c>
      <c r="Q177" s="125">
        <f t="shared" si="5"/>
        <v>0</v>
      </c>
    </row>
    <row r="178" spans="1:17" ht="25.5" x14ac:dyDescent="0.2">
      <c r="A178" s="159">
        <v>150</v>
      </c>
      <c r="B178" s="144" t="s">
        <v>238</v>
      </c>
      <c r="C178" s="145" t="s">
        <v>21</v>
      </c>
      <c r="D178" s="146" t="s">
        <v>12</v>
      </c>
      <c r="E178" s="147">
        <v>348.46</v>
      </c>
      <c r="F178" s="148">
        <v>0.1336</v>
      </c>
      <c r="G178" s="149">
        <v>46.56</v>
      </c>
      <c r="H178" s="151"/>
      <c r="I178" s="151"/>
      <c r="J178" s="152">
        <v>3.8100000000000002E-2</v>
      </c>
      <c r="K178" s="175">
        <v>13.27</v>
      </c>
      <c r="L178" s="151"/>
      <c r="M178" s="151"/>
      <c r="N178" s="152">
        <v>3.8100000000000002E-2</v>
      </c>
      <c r="O178" s="175">
        <v>13.27</v>
      </c>
      <c r="P178" s="125">
        <f t="shared" si="4"/>
        <v>0</v>
      </c>
      <c r="Q178" s="125">
        <f t="shared" si="5"/>
        <v>0</v>
      </c>
    </row>
    <row r="179" spans="1:17" ht="25.5" x14ac:dyDescent="0.2">
      <c r="A179" s="159">
        <v>151</v>
      </c>
      <c r="B179" s="144" t="s">
        <v>239</v>
      </c>
      <c r="C179" s="145" t="s">
        <v>24</v>
      </c>
      <c r="D179" s="146" t="s">
        <v>12</v>
      </c>
      <c r="E179" s="147">
        <v>5459.07</v>
      </c>
      <c r="F179" s="148">
        <v>0.13400000000000001</v>
      </c>
      <c r="G179" s="149">
        <v>731.51</v>
      </c>
      <c r="H179" s="151"/>
      <c r="I179" s="151"/>
      <c r="J179" s="152">
        <v>3.85E-2</v>
      </c>
      <c r="K179" s="175">
        <v>210.18</v>
      </c>
      <c r="L179" s="151"/>
      <c r="M179" s="151"/>
      <c r="N179" s="152">
        <v>3.85E-2</v>
      </c>
      <c r="O179" s="175">
        <v>210.18</v>
      </c>
      <c r="P179" s="125">
        <f t="shared" si="4"/>
        <v>0</v>
      </c>
      <c r="Q179" s="125">
        <f t="shared" si="5"/>
        <v>0</v>
      </c>
    </row>
    <row r="180" spans="1:17" ht="13.5" x14ac:dyDescent="0.2">
      <c r="A180" s="159">
        <v>152</v>
      </c>
      <c r="B180" s="144" t="s">
        <v>240</v>
      </c>
      <c r="C180" s="145" t="s">
        <v>27</v>
      </c>
      <c r="D180" s="146" t="s">
        <v>29</v>
      </c>
      <c r="E180" s="147">
        <v>646.32000000000005</v>
      </c>
      <c r="F180" s="148">
        <v>14.49</v>
      </c>
      <c r="G180" s="149">
        <v>9477.56</v>
      </c>
      <c r="H180" s="151"/>
      <c r="I180" s="151"/>
      <c r="J180" s="152">
        <v>2.4569999999999999</v>
      </c>
      <c r="K180" s="175">
        <v>1607.06</v>
      </c>
      <c r="L180" s="151"/>
      <c r="M180" s="151"/>
      <c r="N180" s="152">
        <v>2.4569999999999999</v>
      </c>
      <c r="O180" s="175">
        <v>1607.06</v>
      </c>
      <c r="P180" s="125">
        <f t="shared" si="4"/>
        <v>0</v>
      </c>
      <c r="Q180" s="125">
        <f t="shared" si="5"/>
        <v>0</v>
      </c>
    </row>
    <row r="181" spans="1:17" ht="38.25" x14ac:dyDescent="0.2">
      <c r="A181" s="159">
        <v>153</v>
      </c>
      <c r="B181" s="144" t="s">
        <v>241</v>
      </c>
      <c r="C181" s="145" t="s">
        <v>134</v>
      </c>
      <c r="D181" s="146" t="s">
        <v>75</v>
      </c>
      <c r="E181" s="147">
        <v>8918.8799999999992</v>
      </c>
      <c r="F181" s="148">
        <v>1</v>
      </c>
      <c r="G181" s="149">
        <v>8918.8799999999992</v>
      </c>
      <c r="H181" s="151"/>
      <c r="I181" s="151"/>
      <c r="J181" s="151"/>
      <c r="K181" s="174"/>
      <c r="L181" s="151"/>
      <c r="M181" s="151"/>
      <c r="N181" s="151"/>
      <c r="O181" s="174"/>
      <c r="P181" s="125">
        <f t="shared" si="4"/>
        <v>0</v>
      </c>
      <c r="Q181" s="125">
        <f t="shared" si="5"/>
        <v>0</v>
      </c>
    </row>
    <row r="182" spans="1:17" ht="25.5" x14ac:dyDescent="0.2">
      <c r="A182" s="159">
        <v>154</v>
      </c>
      <c r="B182" s="144" t="s">
        <v>242</v>
      </c>
      <c r="C182" s="145" t="s">
        <v>137</v>
      </c>
      <c r="D182" s="146" t="s">
        <v>139</v>
      </c>
      <c r="E182" s="153"/>
      <c r="F182" s="148">
        <v>1</v>
      </c>
      <c r="G182" s="150"/>
      <c r="H182" s="151"/>
      <c r="I182" s="151"/>
      <c r="J182" s="151"/>
      <c r="K182" s="174"/>
      <c r="L182" s="151"/>
      <c r="M182" s="151"/>
      <c r="N182" s="151"/>
      <c r="O182" s="174"/>
      <c r="P182" s="125">
        <f t="shared" si="4"/>
        <v>0</v>
      </c>
      <c r="Q182" s="125">
        <f t="shared" si="5"/>
        <v>0</v>
      </c>
    </row>
    <row r="183" spans="1:17" ht="25.5" x14ac:dyDescent="0.2">
      <c r="A183" s="159">
        <v>155</v>
      </c>
      <c r="B183" s="144" t="s">
        <v>244</v>
      </c>
      <c r="C183" s="145" t="s">
        <v>141</v>
      </c>
      <c r="D183" s="146" t="s">
        <v>139</v>
      </c>
      <c r="E183" s="153"/>
      <c r="F183" s="148">
        <v>1</v>
      </c>
      <c r="G183" s="150"/>
      <c r="H183" s="151"/>
      <c r="I183" s="151"/>
      <c r="J183" s="151"/>
      <c r="K183" s="174"/>
      <c r="L183" s="151"/>
      <c r="M183" s="151"/>
      <c r="N183" s="151"/>
      <c r="O183" s="174"/>
      <c r="P183" s="125">
        <f t="shared" si="4"/>
        <v>0</v>
      </c>
      <c r="Q183" s="125">
        <f t="shared" si="5"/>
        <v>0</v>
      </c>
    </row>
    <row r="184" spans="1:17" ht="38.25" x14ac:dyDescent="0.2">
      <c r="A184" s="159">
        <v>156</v>
      </c>
      <c r="B184" s="144" t="s">
        <v>245</v>
      </c>
      <c r="C184" s="145" t="s">
        <v>144</v>
      </c>
      <c r="D184" s="146" t="s">
        <v>33</v>
      </c>
      <c r="E184" s="147">
        <v>1184.79</v>
      </c>
      <c r="F184" s="148">
        <v>1</v>
      </c>
      <c r="G184" s="149">
        <v>1184.79</v>
      </c>
      <c r="H184" s="151"/>
      <c r="I184" s="151"/>
      <c r="J184" s="151"/>
      <c r="K184" s="174"/>
      <c r="L184" s="151"/>
      <c r="M184" s="151"/>
      <c r="N184" s="151"/>
      <c r="O184" s="174"/>
      <c r="P184" s="125">
        <f t="shared" si="4"/>
        <v>0</v>
      </c>
      <c r="Q184" s="125">
        <f t="shared" si="5"/>
        <v>0</v>
      </c>
    </row>
    <row r="185" spans="1:17" ht="13.5" x14ac:dyDescent="0.2">
      <c r="A185" s="159">
        <v>157</v>
      </c>
      <c r="B185" s="144" t="s">
        <v>312</v>
      </c>
      <c r="C185" s="145" t="s">
        <v>304</v>
      </c>
      <c r="D185" s="146" t="s">
        <v>33</v>
      </c>
      <c r="E185" s="147">
        <v>266.67</v>
      </c>
      <c r="F185" s="148">
        <v>-2</v>
      </c>
      <c r="G185" s="149">
        <v>-533.34</v>
      </c>
      <c r="H185" s="151"/>
      <c r="I185" s="151"/>
      <c r="J185" s="151"/>
      <c r="K185" s="174"/>
      <c r="L185" s="151"/>
      <c r="M185" s="151"/>
      <c r="N185" s="151"/>
      <c r="O185" s="174"/>
      <c r="P185" s="125">
        <f t="shared" si="4"/>
        <v>0</v>
      </c>
      <c r="Q185" s="125">
        <f t="shared" si="5"/>
        <v>0</v>
      </c>
    </row>
    <row r="186" spans="1:17" ht="13.5" x14ac:dyDescent="0.2">
      <c r="A186" s="159">
        <v>158</v>
      </c>
      <c r="B186" s="144" t="s">
        <v>246</v>
      </c>
      <c r="C186" s="145" t="s">
        <v>147</v>
      </c>
      <c r="D186" s="146" t="s">
        <v>33</v>
      </c>
      <c r="E186" s="153"/>
      <c r="F186" s="148">
        <v>2</v>
      </c>
      <c r="G186" s="150"/>
      <c r="H186" s="151"/>
      <c r="I186" s="151"/>
      <c r="J186" s="151"/>
      <c r="K186" s="174"/>
      <c r="L186" s="151"/>
      <c r="M186" s="151"/>
      <c r="N186" s="151"/>
      <c r="O186" s="174"/>
      <c r="P186" s="125">
        <f t="shared" si="4"/>
        <v>0</v>
      </c>
      <c r="Q186" s="125">
        <f t="shared" si="5"/>
        <v>0</v>
      </c>
    </row>
    <row r="187" spans="1:17" ht="25.5" x14ac:dyDescent="0.2">
      <c r="A187" s="159">
        <v>159</v>
      </c>
      <c r="B187" s="144" t="s">
        <v>247</v>
      </c>
      <c r="C187" s="145" t="s">
        <v>150</v>
      </c>
      <c r="D187" s="146" t="s">
        <v>33</v>
      </c>
      <c r="E187" s="153"/>
      <c r="F187" s="148">
        <v>1</v>
      </c>
      <c r="G187" s="150"/>
      <c r="H187" s="151"/>
      <c r="I187" s="151"/>
      <c r="J187" s="151"/>
      <c r="K187" s="174"/>
      <c r="L187" s="151"/>
      <c r="M187" s="151"/>
      <c r="N187" s="151"/>
      <c r="O187" s="174"/>
      <c r="P187" s="125">
        <f t="shared" si="4"/>
        <v>0</v>
      </c>
      <c r="Q187" s="125">
        <f t="shared" si="5"/>
        <v>0</v>
      </c>
    </row>
    <row r="188" spans="1:17" ht="13.5" x14ac:dyDescent="0.2">
      <c r="A188" s="159">
        <v>160</v>
      </c>
      <c r="B188" s="144" t="s">
        <v>248</v>
      </c>
      <c r="C188" s="145" t="s">
        <v>153</v>
      </c>
      <c r="D188" s="146" t="s">
        <v>33</v>
      </c>
      <c r="E188" s="153"/>
      <c r="F188" s="148">
        <v>1</v>
      </c>
      <c r="G188" s="150"/>
      <c r="H188" s="151"/>
      <c r="I188" s="151"/>
      <c r="J188" s="151"/>
      <c r="K188" s="174"/>
      <c r="L188" s="151"/>
      <c r="M188" s="151"/>
      <c r="N188" s="151"/>
      <c r="O188" s="174"/>
      <c r="P188" s="125">
        <f t="shared" si="4"/>
        <v>0</v>
      </c>
      <c r="Q188" s="125">
        <f t="shared" si="5"/>
        <v>0</v>
      </c>
    </row>
    <row r="189" spans="1:17" ht="25.5" x14ac:dyDescent="0.2">
      <c r="A189" s="159">
        <v>161</v>
      </c>
      <c r="B189" s="144" t="s">
        <v>249</v>
      </c>
      <c r="C189" s="145" t="s">
        <v>101</v>
      </c>
      <c r="D189" s="146" t="s">
        <v>103</v>
      </c>
      <c r="E189" s="147">
        <v>10666.63</v>
      </c>
      <c r="F189" s="148">
        <v>0.06</v>
      </c>
      <c r="G189" s="149">
        <v>640</v>
      </c>
      <c r="H189" s="151"/>
      <c r="I189" s="151"/>
      <c r="J189" s="152">
        <v>0.06</v>
      </c>
      <c r="K189" s="175">
        <v>640</v>
      </c>
      <c r="L189" s="151"/>
      <c r="M189" s="151"/>
      <c r="N189" s="152">
        <v>0.06</v>
      </c>
      <c r="O189" s="175">
        <v>640</v>
      </c>
      <c r="P189" s="125">
        <f t="shared" si="4"/>
        <v>0</v>
      </c>
      <c r="Q189" s="125">
        <f t="shared" si="5"/>
        <v>0</v>
      </c>
    </row>
    <row r="190" spans="1:17" ht="25.5" x14ac:dyDescent="0.2">
      <c r="A190" s="159">
        <v>162</v>
      </c>
      <c r="B190" s="144" t="s">
        <v>313</v>
      </c>
      <c r="C190" s="145" t="s">
        <v>301</v>
      </c>
      <c r="D190" s="146" t="s">
        <v>294</v>
      </c>
      <c r="E190" s="147">
        <v>9727</v>
      </c>
      <c r="F190" s="148">
        <v>-2.9000000000000001E-2</v>
      </c>
      <c r="G190" s="149">
        <v>-282.08</v>
      </c>
      <c r="H190" s="151"/>
      <c r="I190" s="151"/>
      <c r="J190" s="152">
        <v>-2.9000000000000001E-2</v>
      </c>
      <c r="K190" s="175">
        <v>-282.08</v>
      </c>
      <c r="L190" s="151"/>
      <c r="M190" s="151"/>
      <c r="N190" s="152">
        <v>-2.9000000000000001E-2</v>
      </c>
      <c r="O190" s="175">
        <v>-282.08</v>
      </c>
      <c r="P190" s="125">
        <f t="shared" si="4"/>
        <v>0</v>
      </c>
      <c r="Q190" s="125">
        <f t="shared" si="5"/>
        <v>0</v>
      </c>
    </row>
    <row r="191" spans="1:17" ht="13.5" x14ac:dyDescent="0.2">
      <c r="A191" s="159">
        <v>163</v>
      </c>
      <c r="B191" s="144" t="s">
        <v>250</v>
      </c>
      <c r="C191" s="145" t="s">
        <v>105</v>
      </c>
      <c r="D191" s="146" t="s">
        <v>40</v>
      </c>
      <c r="E191" s="153"/>
      <c r="F191" s="148">
        <v>0.36</v>
      </c>
      <c r="G191" s="150"/>
      <c r="H191" s="151"/>
      <c r="I191" s="151"/>
      <c r="J191" s="152">
        <v>0.36</v>
      </c>
      <c r="K191" s="174"/>
      <c r="L191" s="151"/>
      <c r="M191" s="151"/>
      <c r="N191" s="152">
        <v>0.36</v>
      </c>
      <c r="O191" s="175">
        <v>14126.77</v>
      </c>
      <c r="P191" s="125">
        <f t="shared" si="4"/>
        <v>0</v>
      </c>
      <c r="Q191" s="125">
        <f t="shared" si="5"/>
        <v>0</v>
      </c>
    </row>
    <row r="192" spans="1:17" ht="13.5" x14ac:dyDescent="0.2">
      <c r="A192" s="159">
        <v>164</v>
      </c>
      <c r="B192" s="144" t="s">
        <v>251</v>
      </c>
      <c r="C192" s="145" t="s">
        <v>38</v>
      </c>
      <c r="D192" s="146" t="s">
        <v>40</v>
      </c>
      <c r="E192" s="153"/>
      <c r="F192" s="148">
        <v>2.9000000000000001E-2</v>
      </c>
      <c r="G192" s="150"/>
      <c r="H192" s="151"/>
      <c r="I192" s="151"/>
      <c r="J192" s="152">
        <v>2.9000000000000001E-2</v>
      </c>
      <c r="K192" s="174"/>
      <c r="L192" s="151"/>
      <c r="M192" s="151"/>
      <c r="N192" s="152">
        <v>2.9000000000000001E-2</v>
      </c>
      <c r="O192" s="175">
        <v>843.21</v>
      </c>
      <c r="P192" s="125">
        <f t="shared" si="4"/>
        <v>0</v>
      </c>
      <c r="Q192" s="125">
        <f t="shared" si="5"/>
        <v>0</v>
      </c>
    </row>
    <row r="193" spans="1:17" ht="25.5" x14ac:dyDescent="0.2">
      <c r="A193" s="159">
        <v>165</v>
      </c>
      <c r="B193" s="144" t="s">
        <v>252</v>
      </c>
      <c r="C193" s="145" t="s">
        <v>158</v>
      </c>
      <c r="D193" s="146" t="s">
        <v>55</v>
      </c>
      <c r="E193" s="147">
        <v>243952.09</v>
      </c>
      <c r="F193" s="148">
        <v>1.3299999999999999E-2</v>
      </c>
      <c r="G193" s="149">
        <v>3244.56</v>
      </c>
      <c r="H193" s="151"/>
      <c r="I193" s="151"/>
      <c r="J193" s="152">
        <v>8.0000000000000004E-4</v>
      </c>
      <c r="K193" s="175">
        <v>195.17</v>
      </c>
      <c r="L193" s="151"/>
      <c r="M193" s="151"/>
      <c r="N193" s="152">
        <v>8.0000000000000004E-4</v>
      </c>
      <c r="O193" s="175">
        <v>195.13</v>
      </c>
      <c r="P193" s="125">
        <f t="shared" si="4"/>
        <v>0</v>
      </c>
      <c r="Q193" s="125">
        <f t="shared" si="5"/>
        <v>0</v>
      </c>
    </row>
    <row r="194" spans="1:17" x14ac:dyDescent="0.2">
      <c r="A194" s="286" t="s">
        <v>56</v>
      </c>
      <c r="B194" s="287"/>
      <c r="C194" s="287"/>
      <c r="D194" s="287"/>
      <c r="E194" s="287"/>
      <c r="F194" s="287"/>
      <c r="G194" s="287"/>
      <c r="H194" s="287"/>
      <c r="I194" s="287"/>
      <c r="J194" s="287"/>
      <c r="K194" s="288"/>
      <c r="L194" s="125"/>
      <c r="M194" s="125"/>
      <c r="N194" s="125"/>
      <c r="O194" s="125"/>
      <c r="P194" s="125">
        <f t="shared" si="4"/>
        <v>0</v>
      </c>
      <c r="Q194" s="125">
        <f t="shared" si="5"/>
        <v>0</v>
      </c>
    </row>
    <row r="195" spans="1:17" ht="51" x14ac:dyDescent="0.2">
      <c r="A195" s="159">
        <v>166</v>
      </c>
      <c r="B195" s="144" t="s">
        <v>253</v>
      </c>
      <c r="C195" s="145" t="s">
        <v>58</v>
      </c>
      <c r="D195" s="146" t="s">
        <v>60</v>
      </c>
      <c r="E195" s="147">
        <v>3.28</v>
      </c>
      <c r="F195" s="148">
        <v>49.6</v>
      </c>
      <c r="G195" s="149">
        <v>162.69</v>
      </c>
      <c r="H195" s="151"/>
      <c r="I195" s="151"/>
      <c r="J195" s="152">
        <v>13.71</v>
      </c>
      <c r="K195" s="175">
        <v>44.97</v>
      </c>
      <c r="L195" s="151"/>
      <c r="M195" s="151"/>
      <c r="N195" s="152">
        <v>13.71</v>
      </c>
      <c r="O195" s="175">
        <v>44.97</v>
      </c>
      <c r="P195" s="125">
        <f t="shared" si="4"/>
        <v>0</v>
      </c>
      <c r="Q195" s="125">
        <f t="shared" si="5"/>
        <v>0</v>
      </c>
    </row>
    <row r="196" spans="1:17" ht="51" x14ac:dyDescent="0.2">
      <c r="A196" s="159">
        <v>167</v>
      </c>
      <c r="B196" s="144" t="s">
        <v>254</v>
      </c>
      <c r="C196" s="145" t="s">
        <v>110</v>
      </c>
      <c r="D196" s="146" t="s">
        <v>60</v>
      </c>
      <c r="E196" s="147">
        <v>8.39</v>
      </c>
      <c r="F196" s="148">
        <v>9.9</v>
      </c>
      <c r="G196" s="149">
        <v>83.06</v>
      </c>
      <c r="H196" s="151"/>
      <c r="I196" s="151"/>
      <c r="J196" s="152">
        <v>1.05</v>
      </c>
      <c r="K196" s="175">
        <v>8.81</v>
      </c>
      <c r="L196" s="151"/>
      <c r="M196" s="151"/>
      <c r="N196" s="152">
        <v>1.05</v>
      </c>
      <c r="O196" s="175">
        <v>8.81</v>
      </c>
      <c r="P196" s="125">
        <f t="shared" si="4"/>
        <v>0</v>
      </c>
      <c r="Q196" s="125">
        <f t="shared" si="5"/>
        <v>0</v>
      </c>
    </row>
    <row r="197" spans="1:17" ht="38.25" x14ac:dyDescent="0.2">
      <c r="A197" s="159">
        <v>168</v>
      </c>
      <c r="B197" s="144" t="s">
        <v>255</v>
      </c>
      <c r="C197" s="145" t="s">
        <v>124</v>
      </c>
      <c r="D197" s="146" t="s">
        <v>60</v>
      </c>
      <c r="E197" s="147">
        <v>10.88</v>
      </c>
      <c r="F197" s="148">
        <v>5</v>
      </c>
      <c r="G197" s="149">
        <v>54.4</v>
      </c>
      <c r="H197" s="151"/>
      <c r="I197" s="151"/>
      <c r="J197" s="152">
        <v>0.84</v>
      </c>
      <c r="K197" s="175">
        <v>9.14</v>
      </c>
      <c r="L197" s="151"/>
      <c r="M197" s="151"/>
      <c r="N197" s="152">
        <v>0.84</v>
      </c>
      <c r="O197" s="175">
        <v>9.14</v>
      </c>
      <c r="P197" s="125">
        <f t="shared" si="4"/>
        <v>0</v>
      </c>
      <c r="Q197" s="125">
        <f t="shared" si="5"/>
        <v>0</v>
      </c>
    </row>
    <row r="198" spans="1:17" ht="39" thickBot="1" x14ac:dyDescent="0.25">
      <c r="A198" s="163">
        <v>169</v>
      </c>
      <c r="B198" s="164" t="s">
        <v>256</v>
      </c>
      <c r="C198" s="165" t="s">
        <v>68</v>
      </c>
      <c r="D198" s="166" t="s">
        <v>60</v>
      </c>
      <c r="E198" s="167">
        <v>3.85</v>
      </c>
      <c r="F198" s="168">
        <v>64.5</v>
      </c>
      <c r="G198" s="169">
        <v>248.33</v>
      </c>
      <c r="H198" s="171"/>
      <c r="I198" s="171"/>
      <c r="J198" s="172">
        <v>15.597</v>
      </c>
      <c r="K198" s="177">
        <v>60.05</v>
      </c>
      <c r="L198" s="171"/>
      <c r="M198" s="171"/>
      <c r="N198" s="172">
        <v>15.597</v>
      </c>
      <c r="O198" s="177">
        <v>60.2</v>
      </c>
      <c r="P198" s="125">
        <f t="shared" si="4"/>
        <v>0</v>
      </c>
      <c r="Q198" s="125">
        <f t="shared" si="5"/>
        <v>0</v>
      </c>
    </row>
    <row r="199" spans="1:17" ht="18.75" customHeight="1" thickTop="1" thickBot="1" x14ac:dyDescent="0.25">
      <c r="A199" s="256" t="s">
        <v>314</v>
      </c>
      <c r="B199" s="257"/>
      <c r="C199" s="257"/>
      <c r="D199" s="179"/>
      <c r="E199" s="179"/>
      <c r="F199" s="179"/>
      <c r="G199" s="180">
        <v>14942963.1</v>
      </c>
      <c r="H199" s="181"/>
      <c r="I199" s="180">
        <v>3623157.94</v>
      </c>
      <c r="J199" s="181"/>
      <c r="K199" s="182">
        <v>3080694.79</v>
      </c>
      <c r="L199" s="162"/>
      <c r="M199" s="161">
        <v>16374020.619999999</v>
      </c>
      <c r="N199" s="162"/>
      <c r="O199" s="176">
        <v>4559202.6100000003</v>
      </c>
    </row>
  </sheetData>
  <mergeCells count="35">
    <mergeCell ref="L7:M7"/>
    <mergeCell ref="N7:O7"/>
    <mergeCell ref="A170:K170"/>
    <mergeCell ref="A175:K175"/>
    <mergeCell ref="A194:K194"/>
    <mergeCell ref="A58:K58"/>
    <mergeCell ref="A62:K62"/>
    <mergeCell ref="A71:K71"/>
    <mergeCell ref="A76:K76"/>
    <mergeCell ref="A95:K95"/>
    <mergeCell ref="A100:K100"/>
    <mergeCell ref="A9:K9"/>
    <mergeCell ref="A29:K29"/>
    <mergeCell ref="A34:K34"/>
    <mergeCell ref="A39:K39"/>
    <mergeCell ref="A44:K44"/>
    <mergeCell ref="A199:C199"/>
    <mergeCell ref="A109:K109"/>
    <mergeCell ref="A113:K113"/>
    <mergeCell ref="A122:K122"/>
    <mergeCell ref="A127:K127"/>
    <mergeCell ref="A146:K146"/>
    <mergeCell ref="A151:K151"/>
    <mergeCell ref="A49:K49"/>
    <mergeCell ref="H6:K6"/>
    <mergeCell ref="A7:A8"/>
    <mergeCell ref="B7:B8"/>
    <mergeCell ref="H7:I7"/>
    <mergeCell ref="J7:K7"/>
    <mergeCell ref="A6:B6"/>
    <mergeCell ref="C6:C8"/>
    <mergeCell ref="D6:D8"/>
    <mergeCell ref="E6:E8"/>
    <mergeCell ref="F6:F8"/>
    <mergeCell ref="G6:G8"/>
  </mergeCells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Шеллрокк-ЭЭ</vt:lpstr>
      <vt:lpstr>Шеллрокк</vt:lpstr>
      <vt:lpstr>Гранд_накопит_Шеллрокк</vt:lpstr>
      <vt:lpstr>ЭЭ </vt:lpstr>
      <vt:lpstr>Гранд_накопит_ЭЭ</vt:lpstr>
      <vt:lpstr>222</vt:lpstr>
      <vt:lpstr>Гранд_накопит_Шеллрокк!Заголовки_для_печати</vt:lpstr>
      <vt:lpstr>Шеллрокк!Заголовки_для_печати</vt:lpstr>
      <vt:lpstr>'Шеллрокк-ЭЭ'!Заголовки_для_печати</vt:lpstr>
      <vt:lpstr>'ЭЭ '!Заголовки_для_печати</vt:lpstr>
      <vt:lpstr>Шеллрокк!Область_печати</vt:lpstr>
      <vt:lpstr>'Шеллрокк-ЭЭ'!Область_печати</vt:lpstr>
      <vt:lpstr>'ЭЭ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2026-04-22T10:28:07Z</dcterms:modified>
</cp:coreProperties>
</file>