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РАСЧЕТ на 12,5 РШП\"/>
    </mc:Choice>
  </mc:AlternateContent>
  <xr:revisionPtr revIDLastSave="0" documentId="13_ncr:1_{E8FF03F6-DE2B-4A05-815A-02E3F3477940}" xr6:coauthVersionLast="47" xr6:coauthVersionMax="47" xr10:uidLastSave="{00000000-0000-0000-0000-000000000000}"/>
  <bookViews>
    <workbookView xWindow="-120" yWindow="-120" windowWidth="29040" windowHeight="15720" xr2:uid="{4899B7D6-1D19-4AAE-8333-3E61FE114608}"/>
  </bookViews>
  <sheets>
    <sheet name="материалы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L14" i="1"/>
  <c r="L9" i="1"/>
  <c r="K9" i="1"/>
  <c r="J9" i="1"/>
  <c r="J11" i="1"/>
  <c r="J10" i="1"/>
  <c r="J8" i="1"/>
  <c r="J7" i="1"/>
  <c r="J6" i="1"/>
  <c r="J5" i="1"/>
  <c r="I10" i="1"/>
  <c r="I9" i="1"/>
  <c r="I8" i="1"/>
  <c r="I7" i="1"/>
  <c r="I6" i="1"/>
  <c r="I4" i="1"/>
  <c r="H7" i="1"/>
  <c r="H6" i="1"/>
  <c r="H10" i="1"/>
  <c r="H9" i="1"/>
  <c r="H8" i="1"/>
  <c r="H4" i="1"/>
</calcChain>
</file>

<file path=xl/sharedStrings.xml><?xml version="1.0" encoding="utf-8"?>
<sst xmlns="http://schemas.openxmlformats.org/spreadsheetml/2006/main" count="36" uniqueCount="31">
  <si>
    <r>
      <t xml:space="preserve">таблица для сметы по </t>
    </r>
    <r>
      <rPr>
        <b/>
        <sz val="12"/>
        <color theme="1"/>
        <rFont val="Times New Roman"/>
        <family val="1"/>
        <charset val="204"/>
      </rPr>
      <t>100 м железнодорожного пути (Р50, 12,5 м):</t>
    </r>
  </si>
  <si>
    <t>Наименование</t>
  </si>
  <si>
    <t>Ед. изм.</t>
  </si>
  <si>
    <t>Количество</t>
  </si>
  <si>
    <t>Примечание</t>
  </si>
  <si>
    <t>С НДС</t>
  </si>
  <si>
    <t>Рельс Р50 (12,5 м)</t>
  </si>
  <si>
    <t>шт</t>
  </si>
  <si>
    <t>Общая длина 200 м</t>
  </si>
  <si>
    <t xml:space="preserve"> 162 000 за тонну+К=1,25</t>
  </si>
  <si>
    <t>Рельс Р50</t>
  </si>
  <si>
    <t>т</t>
  </si>
  <si>
    <t>51,68 кг/м</t>
  </si>
  <si>
    <t>Шпала ж/б Ш1</t>
  </si>
  <si>
    <t>Эпюра 1840 шт/км</t>
  </si>
  <si>
    <t>Из КАЦ</t>
  </si>
  <si>
    <t>Накладка рельсовая 1Р50</t>
  </si>
  <si>
    <t>2 шт на стык</t>
  </si>
  <si>
    <t>За штуку=168 280/28*1,25</t>
  </si>
  <si>
    <t>Подкладка КБ-50 (раздельное скрепление)</t>
  </si>
  <si>
    <t>2 шт на шпалу</t>
  </si>
  <si>
    <t>За штуку=695 520/368*1,25</t>
  </si>
  <si>
    <t>Болты стыковые с гайками (М27х160–180)</t>
  </si>
  <si>
    <t>комплект</t>
  </si>
  <si>
    <t>6 на стык</t>
  </si>
  <si>
    <t>За тонну из КАЦ</t>
  </si>
  <si>
    <t>Щебень гранитный 20/40 (РЖД)</t>
  </si>
  <si>
    <t>м3</t>
  </si>
  <si>
    <t>Итого, за единицу,без НДС</t>
  </si>
  <si>
    <t>Итого, за единицу,с НДС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</si>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</sst>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0" fillId="0" borderId="0" xfId="0" applyNumberForma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B7AD-E5BF-40D9-A7A9-D489E4BFA87D}">
  <dimension ref="B2:M16"/>
  <sheetViews>
    <sheetView tabSelected="1" workbookViewId="0">
      <selection activeCell="K7" sqref="K7"/>
    </sheetView>
  </sheetViews>
  <sheetFormatPr defaultRowHeight="15" x14ac:dyDescent="0.25"/>
  <cols>
    <col min="2" max="2" width="25.7109375" customWidth="1"/>
    <col min="3" max="3" width="10" style="7" bestFit="1" customWidth="1"/>
    <col min="4" max="4" width="13.5703125" bestFit="1" customWidth="1"/>
    <col min="5" max="6" width="25.7109375" customWidth="1"/>
    <col min="7" max="7" width="1.85546875" customWidth="1"/>
    <col min="8" max="9" width="25.7109375" customWidth="1"/>
    <col min="10" max="10" width="12.42578125" bestFit="1" customWidth="1"/>
  </cols>
  <sheetData>
    <row r="2" spans="2:13" ht="16.5" thickBot="1" x14ac:dyDescent="0.3">
      <c r="B2" s="1" t="s">
        <v>0</v>
      </c>
    </row>
    <row r="3" spans="2:13" ht="32.25" thickBot="1" x14ac:dyDescent="0.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1"/>
      <c r="H3" s="2" t="s">
        <v>28</v>
      </c>
      <c r="I3" s="2" t="s">
        <v>29</v>
      </c>
    </row>
    <row r="4" spans="2:13" ht="32.1" customHeight="1" thickBot="1" x14ac:dyDescent="0.3">
      <c r="B4" s="3" t="s">
        <v>6</v>
      </c>
      <c r="C4" s="6" t="s">
        <v>7</v>
      </c>
      <c r="D4" s="6">
        <v>16</v>
      </c>
      <c r="E4" s="3" t="s">
        <v>8</v>
      </c>
      <c r="F4" s="4" t="s">
        <v>9</v>
      </c>
      <c r="G4" s="12"/>
      <c r="H4" s="8">
        <f>162000*1.25/1.22</f>
        <v>165983.60655737706</v>
      </c>
      <c r="I4" s="8">
        <f>162000*1.25</f>
        <v>202500</v>
      </c>
    </row>
    <row r="5" spans="2:13" ht="32.1" customHeight="1" thickBot="1" x14ac:dyDescent="0.3">
      <c r="B5" s="3" t="s">
        <v>10</v>
      </c>
      <c r="C5" s="6" t="s">
        <v>11</v>
      </c>
      <c r="D5" s="6">
        <v>10.336</v>
      </c>
      <c r="E5" s="3" t="s">
        <v>12</v>
      </c>
      <c r="F5" s="5"/>
      <c r="G5" s="13"/>
      <c r="H5" s="9"/>
      <c r="I5" s="9"/>
      <c r="J5" s="15">
        <f>H4*D5</f>
        <v>1715606.5573770495</v>
      </c>
    </row>
    <row r="6" spans="2:13" ht="32.1" customHeight="1" thickBot="1" x14ac:dyDescent="0.3">
      <c r="B6" s="3" t="s">
        <v>13</v>
      </c>
      <c r="C6" s="6" t="s">
        <v>7</v>
      </c>
      <c r="D6" s="6">
        <v>184</v>
      </c>
      <c r="E6" s="3" t="s">
        <v>14</v>
      </c>
      <c r="F6" s="3" t="s">
        <v>15</v>
      </c>
      <c r="G6" s="14"/>
      <c r="H6" s="10">
        <f>15730/1.22</f>
        <v>12893.442622950821</v>
      </c>
      <c r="I6" s="10">
        <f>15730</f>
        <v>15730</v>
      </c>
      <c r="J6" s="15">
        <f>H6*D6</f>
        <v>2372393.4426229512</v>
      </c>
    </row>
    <row r="7" spans="2:13" ht="32.1" customHeight="1" thickBot="1" x14ac:dyDescent="0.3">
      <c r="B7" s="3" t="s">
        <v>16</v>
      </c>
      <c r="C7" s="6" t="s">
        <v>7</v>
      </c>
      <c r="D7" s="6">
        <v>28</v>
      </c>
      <c r="E7" s="3" t="s">
        <v>17</v>
      </c>
      <c r="F7" s="3" t="s">
        <v>18</v>
      </c>
      <c r="G7" s="14"/>
      <c r="H7" s="10">
        <f>168280*1.25/1.22/28</f>
        <v>6157.7868852459014</v>
      </c>
      <c r="I7" s="10">
        <f>168280*1.25/28</f>
        <v>7512.5</v>
      </c>
      <c r="J7" s="15">
        <f>H7*D7</f>
        <v>172418.03278688525</v>
      </c>
    </row>
    <row r="8" spans="2:13" ht="32.1" customHeight="1" thickBot="1" x14ac:dyDescent="0.3">
      <c r="B8" s="3" t="s">
        <v>19</v>
      </c>
      <c r="C8" s="6" t="s">
        <v>7</v>
      </c>
      <c r="D8" s="6">
        <v>368</v>
      </c>
      <c r="E8" s="3" t="s">
        <v>20</v>
      </c>
      <c r="F8" s="3" t="s">
        <v>21</v>
      </c>
      <c r="G8" s="14"/>
      <c r="H8" s="10">
        <f>695520*1.25/1.22/368</f>
        <v>1936.4754098360659</v>
      </c>
      <c r="I8" s="10">
        <f>695520*1.25/368</f>
        <v>2362.5</v>
      </c>
      <c r="J8" s="15">
        <f>H8*D8</f>
        <v>712622.9508196722</v>
      </c>
    </row>
    <row r="9" spans="2:13" ht="32.1" customHeight="1" thickBot="1" x14ac:dyDescent="0.3">
      <c r="B9" s="3" t="s">
        <v>22</v>
      </c>
      <c r="C9" s="6" t="s">
        <v>23</v>
      </c>
      <c r="D9" s="6">
        <v>84</v>
      </c>
      <c r="E9" s="3" t="s">
        <v>24</v>
      </c>
      <c r="F9" s="3" t="s">
        <v>25</v>
      </c>
      <c r="G9" s="14"/>
      <c r="H9" s="10">
        <f>318000/1.22</f>
        <v>260655.73770491805</v>
      </c>
      <c r="I9" s="10">
        <f>318000</f>
        <v>318000</v>
      </c>
      <c r="J9" s="15">
        <f>H9*0.0477</f>
        <v>12433.278688524591</v>
      </c>
      <c r="K9">
        <f>0.855/1000</f>
        <v>8.5499999999999997E-4</v>
      </c>
      <c r="L9">
        <f>K9*84*6</f>
        <v>0.43091999999999997</v>
      </c>
      <c r="M9">
        <v>4.7699999999999999E-2</v>
      </c>
    </row>
    <row r="10" spans="2:13" ht="32.1" customHeight="1" thickBot="1" x14ac:dyDescent="0.3">
      <c r="B10" s="3" t="s">
        <v>26</v>
      </c>
      <c r="C10" s="6" t="s">
        <v>27</v>
      </c>
      <c r="D10" s="6">
        <v>0</v>
      </c>
      <c r="E10" s="3"/>
      <c r="F10" s="3" t="s">
        <v>15</v>
      </c>
      <c r="G10" s="14"/>
      <c r="H10" s="10">
        <f>6140</f>
        <v>6140</v>
      </c>
      <c r="I10" s="10">
        <f>6140*1.22</f>
        <v>7490.8</v>
      </c>
      <c r="J10" s="15">
        <f>H10*D10</f>
        <v>0</v>
      </c>
    </row>
    <row r="11" spans="2:13" x14ac:dyDescent="0.25">
      <c r="J11" s="15">
        <f>SUM(J5:J10)</f>
        <v>4985474.2622950831</v>
      </c>
    </row>
    <row r="12" spans="2:13" x14ac:dyDescent="0.25">
      <c r="K12" s="16" t="s">
        <v>30</v>
      </c>
      <c r="L12" s="16" t="s">
        <v>7</v>
      </c>
    </row>
    <row r="13" spans="2:13" x14ac:dyDescent="0.25">
      <c r="K13" s="17">
        <v>1000</v>
      </c>
      <c r="L13" s="17">
        <v>1169.5999999999999</v>
      </c>
    </row>
    <row r="14" spans="2:13" x14ac:dyDescent="0.25">
      <c r="K14" s="17">
        <f>K13*L14/L13</f>
        <v>430.91655266757869</v>
      </c>
      <c r="L14" s="17">
        <f>84*6</f>
        <v>504</v>
      </c>
    </row>
    <row r="15" spans="2:13" x14ac:dyDescent="0.25">
      <c r="K15" s="16"/>
      <c r="L15" s="16"/>
    </row>
    <row r="16" spans="2:13" x14ac:dyDescent="0.25">
      <c r="K16" s="16"/>
      <c r="L16" s="16"/>
    </row>
  </sheetData>
  <mergeCells count="3">
    <mergeCell ref="F4:F5"/>
    <mergeCell ref="H4:H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2026-03-23T11:40:38Z</dcterms:created>
  <dcterms:modified xsi:type="dcterms:W3CDTF">2026-03-23T12:10:40Z</dcterms:modified>
</cp:coreProperties>
</file>