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!!! Модернизация жд пути\!!! Доп.работы_ПУТЬ_01.11\"/>
    </mc:Choice>
  </mc:AlternateContent>
  <xr:revisionPtr revIDLastSave="0" documentId="13_ncr:1_{D3948C0D-87EB-43D1-915C-583566818E90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Вход-выход 11 путь" sheetId="1" r:id="rId1"/>
    <sheet name="ЛСР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0" hidden="1">'Вход-выход 11 путь'!$A$6:$U$79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1">ЛСР!$38:$38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0">'Вход-выход 11 путь'!$A$2:$L$77</definedName>
    <definedName name="_xlnm.Print_Area" localSheetId="1">ЛСР!$A$1:$N$468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85" i="1" l="1"/>
  <c r="D76" i="1"/>
  <c r="D74" i="1"/>
  <c r="U69" i="1"/>
  <c r="U71" i="1" s="1"/>
  <c r="U38" i="1"/>
  <c r="U46" i="1" s="1"/>
  <c r="U49" i="1" s="1"/>
  <c r="M9" i="1"/>
  <c r="N9" i="1" s="1"/>
  <c r="O9" i="1" s="1"/>
  <c r="P9" i="1"/>
  <c r="Q9" i="1" s="1"/>
  <c r="R9" i="1" s="1"/>
  <c r="M10" i="1"/>
  <c r="N10" i="1" s="1"/>
  <c r="P10" i="1"/>
  <c r="Q10" i="1" s="1"/>
  <c r="R10" i="1" s="1"/>
  <c r="M11" i="1"/>
  <c r="N11" i="1" s="1"/>
  <c r="P11" i="1"/>
  <c r="Q11" i="1"/>
  <c r="R11" i="1" s="1"/>
  <c r="M12" i="1"/>
  <c r="N12" i="1" s="1"/>
  <c r="O12" i="1" s="1"/>
  <c r="P12" i="1"/>
  <c r="Q12" i="1"/>
  <c r="R12" i="1" s="1"/>
  <c r="M13" i="1"/>
  <c r="N13" i="1" s="1"/>
  <c r="P13" i="1"/>
  <c r="Q13" i="1" s="1"/>
  <c r="R13" i="1" s="1"/>
  <c r="M14" i="1"/>
  <c r="N14" i="1" s="1"/>
  <c r="P14" i="1"/>
  <c r="Q14" i="1"/>
  <c r="R14" i="1" s="1"/>
  <c r="M15" i="1"/>
  <c r="N15" i="1"/>
  <c r="P15" i="1"/>
  <c r="Q15" i="1"/>
  <c r="R15" i="1" s="1"/>
  <c r="M16" i="1"/>
  <c r="N16" i="1" s="1"/>
  <c r="P16" i="1"/>
  <c r="Q16" i="1"/>
  <c r="R16" i="1" s="1"/>
  <c r="M17" i="1"/>
  <c r="N17" i="1"/>
  <c r="O17" i="1" s="1"/>
  <c r="P17" i="1"/>
  <c r="Q17" i="1"/>
  <c r="R17" i="1"/>
  <c r="M18" i="1"/>
  <c r="P18" i="1"/>
  <c r="M19" i="1"/>
  <c r="N19" i="1" s="1"/>
  <c r="O19" i="1" s="1"/>
  <c r="P19" i="1"/>
  <c r="Q19" i="1"/>
  <c r="R19" i="1" s="1"/>
  <c r="M20" i="1"/>
  <c r="N20" i="1" s="1"/>
  <c r="O20" i="1" s="1"/>
  <c r="T20" i="1" s="1"/>
  <c r="P20" i="1"/>
  <c r="Q20" i="1" s="1"/>
  <c r="R20" i="1" s="1"/>
  <c r="M21" i="1"/>
  <c r="N21" i="1"/>
  <c r="O21" i="1" s="1"/>
  <c r="P21" i="1"/>
  <c r="Q21" i="1"/>
  <c r="R21" i="1" s="1"/>
  <c r="M22" i="1"/>
  <c r="N22" i="1"/>
  <c r="O22" i="1" s="1"/>
  <c r="P22" i="1"/>
  <c r="Q22" i="1" s="1"/>
  <c r="R22" i="1" s="1"/>
  <c r="M23" i="1"/>
  <c r="N23" i="1" s="1"/>
  <c r="P23" i="1"/>
  <c r="Q23" i="1"/>
  <c r="R23" i="1" s="1"/>
  <c r="M24" i="1"/>
  <c r="N24" i="1" s="1"/>
  <c r="S24" i="1" s="1"/>
  <c r="P24" i="1"/>
  <c r="Q24" i="1"/>
  <c r="R24" i="1" s="1"/>
  <c r="M25" i="1"/>
  <c r="P25" i="1"/>
  <c r="M26" i="1"/>
  <c r="N26" i="1" s="1"/>
  <c r="O26" i="1" s="1"/>
  <c r="P26" i="1"/>
  <c r="Q26" i="1" s="1"/>
  <c r="R26" i="1" s="1"/>
  <c r="M27" i="1"/>
  <c r="P27" i="1"/>
  <c r="M28" i="1"/>
  <c r="P28" i="1"/>
  <c r="M29" i="1"/>
  <c r="N29" i="1" s="1"/>
  <c r="O29" i="1" s="1"/>
  <c r="P29" i="1"/>
  <c r="Q29" i="1" s="1"/>
  <c r="R29" i="1" s="1"/>
  <c r="M30" i="1"/>
  <c r="N30" i="1" s="1"/>
  <c r="O30" i="1" s="1"/>
  <c r="P30" i="1"/>
  <c r="Q30" i="1"/>
  <c r="R30" i="1" s="1"/>
  <c r="M31" i="1"/>
  <c r="N31" i="1" s="1"/>
  <c r="O31" i="1" s="1"/>
  <c r="P31" i="1"/>
  <c r="Q31" i="1" s="1"/>
  <c r="R31" i="1" s="1"/>
  <c r="M32" i="1"/>
  <c r="N32" i="1"/>
  <c r="O32" i="1" s="1"/>
  <c r="P32" i="1"/>
  <c r="Q32" i="1" s="1"/>
  <c r="R32" i="1" s="1"/>
  <c r="M33" i="1"/>
  <c r="N33" i="1" s="1"/>
  <c r="P33" i="1"/>
  <c r="Q33" i="1" s="1"/>
  <c r="R33" i="1" s="1"/>
  <c r="M34" i="1"/>
  <c r="N34" i="1"/>
  <c r="O34" i="1" s="1"/>
  <c r="P34" i="1"/>
  <c r="Q34" i="1"/>
  <c r="R34" i="1" s="1"/>
  <c r="M35" i="1"/>
  <c r="N35" i="1" s="1"/>
  <c r="P35" i="1"/>
  <c r="Q35" i="1"/>
  <c r="R35" i="1" s="1"/>
  <c r="M36" i="1"/>
  <c r="N36" i="1" s="1"/>
  <c r="O36" i="1" s="1"/>
  <c r="P36" i="1"/>
  <c r="Q36" i="1" s="1"/>
  <c r="R36" i="1" s="1"/>
  <c r="M37" i="1"/>
  <c r="N37" i="1"/>
  <c r="O37" i="1" s="1"/>
  <c r="P37" i="1"/>
  <c r="Q37" i="1" s="1"/>
  <c r="R37" i="1" s="1"/>
  <c r="M38" i="1"/>
  <c r="N38" i="1" s="1"/>
  <c r="P38" i="1"/>
  <c r="Q38" i="1" s="1"/>
  <c r="R38" i="1" s="1"/>
  <c r="M39" i="1"/>
  <c r="N39" i="1" s="1"/>
  <c r="O39" i="1" s="1"/>
  <c r="P39" i="1"/>
  <c r="Q39" i="1"/>
  <c r="R39" i="1" s="1"/>
  <c r="M40" i="1"/>
  <c r="N40" i="1" s="1"/>
  <c r="P40" i="1"/>
  <c r="Q40" i="1" s="1"/>
  <c r="R40" i="1" s="1"/>
  <c r="M41" i="1"/>
  <c r="N41" i="1" s="1"/>
  <c r="O41" i="1" s="1"/>
  <c r="P41" i="1"/>
  <c r="Q41" i="1" s="1"/>
  <c r="M42" i="1"/>
  <c r="N42" i="1" s="1"/>
  <c r="P42" i="1"/>
  <c r="Q42" i="1" s="1"/>
  <c r="R42" i="1" s="1"/>
  <c r="M43" i="1"/>
  <c r="N43" i="1" s="1"/>
  <c r="P43" i="1"/>
  <c r="Q43" i="1" s="1"/>
  <c r="R43" i="1" s="1"/>
  <c r="M44" i="1"/>
  <c r="N44" i="1" s="1"/>
  <c r="P44" i="1"/>
  <c r="Q44" i="1"/>
  <c r="R44" i="1" s="1"/>
  <c r="M45" i="1"/>
  <c r="N45" i="1" s="1"/>
  <c r="O45" i="1" s="1"/>
  <c r="P45" i="1"/>
  <c r="Q45" i="1"/>
  <c r="R45" i="1" s="1"/>
  <c r="M46" i="1"/>
  <c r="N46" i="1" s="1"/>
  <c r="P46" i="1"/>
  <c r="Q46" i="1" s="1"/>
  <c r="R46" i="1" s="1"/>
  <c r="M47" i="1"/>
  <c r="N47" i="1" s="1"/>
  <c r="O47" i="1" s="1"/>
  <c r="P47" i="1"/>
  <c r="Q47" i="1" s="1"/>
  <c r="R47" i="1" s="1"/>
  <c r="M48" i="1"/>
  <c r="N48" i="1" s="1"/>
  <c r="O48" i="1" s="1"/>
  <c r="P48" i="1"/>
  <c r="Q48" i="1" s="1"/>
  <c r="R48" i="1" s="1"/>
  <c r="M49" i="1"/>
  <c r="N49" i="1"/>
  <c r="O49" i="1" s="1"/>
  <c r="P49" i="1"/>
  <c r="Q49" i="1"/>
  <c r="R49" i="1" s="1"/>
  <c r="M50" i="1"/>
  <c r="N50" i="1" s="1"/>
  <c r="O50" i="1" s="1"/>
  <c r="P50" i="1"/>
  <c r="Q50" i="1" s="1"/>
  <c r="M51" i="1"/>
  <c r="P51" i="1"/>
  <c r="M52" i="1"/>
  <c r="N52" i="1" s="1"/>
  <c r="O52" i="1" s="1"/>
  <c r="P52" i="1"/>
  <c r="Q52" i="1" s="1"/>
  <c r="R52" i="1" s="1"/>
  <c r="M53" i="1"/>
  <c r="N53" i="1"/>
  <c r="O53" i="1" s="1"/>
  <c r="P53" i="1"/>
  <c r="Q53" i="1"/>
  <c r="R53" i="1"/>
  <c r="M54" i="1"/>
  <c r="N54" i="1" s="1"/>
  <c r="O54" i="1" s="1"/>
  <c r="P54" i="1"/>
  <c r="Q54" i="1" s="1"/>
  <c r="R54" i="1" s="1"/>
  <c r="M55" i="1"/>
  <c r="N55" i="1" s="1"/>
  <c r="P55" i="1"/>
  <c r="Q55" i="1" s="1"/>
  <c r="R55" i="1" s="1"/>
  <c r="M56" i="1"/>
  <c r="N56" i="1" s="1"/>
  <c r="O56" i="1" s="1"/>
  <c r="P56" i="1"/>
  <c r="Q56" i="1"/>
  <c r="R56" i="1" s="1"/>
  <c r="M57" i="1"/>
  <c r="N57" i="1" s="1"/>
  <c r="O57" i="1" s="1"/>
  <c r="P57" i="1"/>
  <c r="Q57" i="1" s="1"/>
  <c r="R57" i="1" s="1"/>
  <c r="M58" i="1"/>
  <c r="N58" i="1"/>
  <c r="O58" i="1" s="1"/>
  <c r="P58" i="1"/>
  <c r="Q58" i="1" s="1"/>
  <c r="R58" i="1" s="1"/>
  <c r="M59" i="1"/>
  <c r="N59" i="1"/>
  <c r="O59" i="1" s="1"/>
  <c r="P59" i="1"/>
  <c r="Q59" i="1" s="1"/>
  <c r="R59" i="1" s="1"/>
  <c r="M60" i="1"/>
  <c r="N60" i="1" s="1"/>
  <c r="P60" i="1"/>
  <c r="Q60" i="1" s="1"/>
  <c r="R60" i="1" s="1"/>
  <c r="M61" i="1"/>
  <c r="N61" i="1"/>
  <c r="O61" i="1" s="1"/>
  <c r="P61" i="1"/>
  <c r="Q61" i="1"/>
  <c r="R61" i="1" s="1"/>
  <c r="M62" i="1"/>
  <c r="N62" i="1" s="1"/>
  <c r="P62" i="1"/>
  <c r="Q62" i="1"/>
  <c r="R62" i="1" s="1"/>
  <c r="M63" i="1"/>
  <c r="N63" i="1" s="1"/>
  <c r="O63" i="1" s="1"/>
  <c r="P63" i="1"/>
  <c r="Q63" i="1" s="1"/>
  <c r="R63" i="1" s="1"/>
  <c r="M64" i="1"/>
  <c r="N64" i="1"/>
  <c r="O64" i="1" s="1"/>
  <c r="P64" i="1"/>
  <c r="Q64" i="1" s="1"/>
  <c r="R64" i="1" s="1"/>
  <c r="M65" i="1"/>
  <c r="N65" i="1" s="1"/>
  <c r="P65" i="1"/>
  <c r="Q65" i="1"/>
  <c r="R65" i="1"/>
  <c r="M66" i="1"/>
  <c r="N66" i="1"/>
  <c r="O66" i="1" s="1"/>
  <c r="P66" i="1"/>
  <c r="Q66" i="1"/>
  <c r="R66" i="1" s="1"/>
  <c r="M67" i="1"/>
  <c r="N67" i="1" s="1"/>
  <c r="P67" i="1"/>
  <c r="Q67" i="1" s="1"/>
  <c r="R67" i="1" s="1"/>
  <c r="M68" i="1"/>
  <c r="N68" i="1" s="1"/>
  <c r="P68" i="1"/>
  <c r="Q68" i="1" s="1"/>
  <c r="R68" i="1" s="1"/>
  <c r="M69" i="1"/>
  <c r="N69" i="1" s="1"/>
  <c r="O69" i="1" s="1"/>
  <c r="P69" i="1"/>
  <c r="Q69" i="1" s="1"/>
  <c r="R69" i="1" s="1"/>
  <c r="M70" i="1"/>
  <c r="P70" i="1"/>
  <c r="M71" i="1"/>
  <c r="N71" i="1" s="1"/>
  <c r="O71" i="1" s="1"/>
  <c r="P71" i="1"/>
  <c r="Q71" i="1"/>
  <c r="R71" i="1" s="1"/>
  <c r="M72" i="1"/>
  <c r="P72" i="1"/>
  <c r="M73" i="1"/>
  <c r="N73" i="1"/>
  <c r="O73" i="1" s="1"/>
  <c r="P73" i="1"/>
  <c r="Q73" i="1"/>
  <c r="R73" i="1" s="1"/>
  <c r="S73" i="1"/>
  <c r="M74" i="1"/>
  <c r="P74" i="1"/>
  <c r="M75" i="1"/>
  <c r="P75" i="1"/>
  <c r="M76" i="1"/>
  <c r="P76" i="1"/>
  <c r="M77" i="1"/>
  <c r="N77" i="1" s="1"/>
  <c r="P77" i="1"/>
  <c r="Q77" i="1" s="1"/>
  <c r="R77" i="1" s="1"/>
  <c r="M78" i="1"/>
  <c r="N78" i="1" s="1"/>
  <c r="O78" i="1" s="1"/>
  <c r="P78" i="1"/>
  <c r="Q78" i="1"/>
  <c r="R78" i="1" s="1"/>
  <c r="P8" i="1"/>
  <c r="Q8" i="1" s="1"/>
  <c r="R8" i="1" s="1"/>
  <c r="M8" i="1"/>
  <c r="N8" i="1" s="1"/>
  <c r="I68" i="1"/>
  <c r="J68" i="1" s="1"/>
  <c r="L68" i="1" s="1"/>
  <c r="I67" i="1"/>
  <c r="K67" i="1" s="1"/>
  <c r="I50" i="1"/>
  <c r="K50" i="1" s="1"/>
  <c r="I52" i="1"/>
  <c r="I48" i="1"/>
  <c r="J48" i="1" s="1"/>
  <c r="L48" i="1" s="1"/>
  <c r="I37" i="1"/>
  <c r="J37" i="1" s="1"/>
  <c r="L37" i="1" s="1"/>
  <c r="I34" i="1"/>
  <c r="J34" i="1" s="1"/>
  <c r="I35" i="1"/>
  <c r="J35" i="1" s="1"/>
  <c r="I33" i="1"/>
  <c r="K33" i="1" s="1"/>
  <c r="S33" i="1" l="1"/>
  <c r="S60" i="1"/>
  <c r="T52" i="1"/>
  <c r="S50" i="1"/>
  <c r="R50" i="1"/>
  <c r="S42" i="1"/>
  <c r="O42" i="1"/>
  <c r="T42" i="1" s="1"/>
  <c r="S46" i="1"/>
  <c r="O46" i="1"/>
  <c r="T46" i="1" s="1"/>
  <c r="S16" i="1"/>
  <c r="O16" i="1"/>
  <c r="T16" i="1" s="1"/>
  <c r="O62" i="1"/>
  <c r="T62" i="1" s="1"/>
  <c r="S62" i="1"/>
  <c r="T58" i="1"/>
  <c r="O35" i="1"/>
  <c r="S35" i="1"/>
  <c r="O44" i="1"/>
  <c r="T44" i="1" s="1"/>
  <c r="S44" i="1"/>
  <c r="T73" i="1"/>
  <c r="O68" i="1"/>
  <c r="T68" i="1" s="1"/>
  <c r="S68" i="1"/>
  <c r="S67" i="1"/>
  <c r="O67" i="1"/>
  <c r="T67" i="1" s="1"/>
  <c r="S13" i="1"/>
  <c r="O13" i="1"/>
  <c r="T13" i="1" s="1"/>
  <c r="T78" i="1"/>
  <c r="S32" i="1"/>
  <c r="S21" i="1"/>
  <c r="S53" i="1"/>
  <c r="T64" i="1"/>
  <c r="S61" i="1"/>
  <c r="T37" i="1"/>
  <c r="S34" i="1"/>
  <c r="S15" i="1"/>
  <c r="S22" i="1"/>
  <c r="S58" i="1"/>
  <c r="T22" i="1"/>
  <c r="O77" i="1"/>
  <c r="T77" i="1" s="1"/>
  <c r="S77" i="1"/>
  <c r="S40" i="1"/>
  <c r="O40" i="1"/>
  <c r="T40" i="1" s="1"/>
  <c r="O23" i="1"/>
  <c r="T23" i="1" s="1"/>
  <c r="S23" i="1"/>
  <c r="S55" i="1"/>
  <c r="O55" i="1"/>
  <c r="T55" i="1" s="1"/>
  <c r="O65" i="1"/>
  <c r="T65" i="1" s="1"/>
  <c r="S65" i="1"/>
  <c r="O38" i="1"/>
  <c r="T38" i="1" s="1"/>
  <c r="S38" i="1"/>
  <c r="O8" i="1"/>
  <c r="T8" i="1" s="1"/>
  <c r="S8" i="1"/>
  <c r="O10" i="1"/>
  <c r="T10" i="1" s="1"/>
  <c r="S10" i="1"/>
  <c r="O43" i="1"/>
  <c r="T43" i="1" s="1"/>
  <c r="S43" i="1"/>
  <c r="O14" i="1"/>
  <c r="T14" i="1" s="1"/>
  <c r="S14" i="1"/>
  <c r="T61" i="1"/>
  <c r="T34" i="1"/>
  <c r="S49" i="1"/>
  <c r="S31" i="1"/>
  <c r="T49" i="1"/>
  <c r="T19" i="1"/>
  <c r="T47" i="1"/>
  <c r="S39" i="1"/>
  <c r="T35" i="1"/>
  <c r="S19" i="1"/>
  <c r="S12" i="1"/>
  <c r="S26" i="1"/>
  <c r="S69" i="1"/>
  <c r="T50" i="1"/>
  <c r="O15" i="1"/>
  <c r="T15" i="1" s="1"/>
  <c r="T26" i="1"/>
  <c r="S64" i="1"/>
  <c r="S57" i="1"/>
  <c r="S37" i="1"/>
  <c r="S29" i="1"/>
  <c r="S66" i="1"/>
  <c r="T69" i="1"/>
  <c r="T53" i="1"/>
  <c r="S30" i="1"/>
  <c r="S56" i="1"/>
  <c r="T31" i="1"/>
  <c r="S54" i="1"/>
  <c r="S71" i="1"/>
  <c r="O60" i="1"/>
  <c r="T60" i="1" s="1"/>
  <c r="S52" i="1"/>
  <c r="S45" i="1"/>
  <c r="O33" i="1"/>
  <c r="T33" i="1" s="1"/>
  <c r="T29" i="1"/>
  <c r="S17" i="1"/>
  <c r="T56" i="1"/>
  <c r="T71" i="1"/>
  <c r="S59" i="1"/>
  <c r="T17" i="1"/>
  <c r="S9" i="1"/>
  <c r="S48" i="1"/>
  <c r="S20" i="1"/>
  <c r="S63" i="1"/>
  <c r="S36" i="1"/>
  <c r="S78" i="1"/>
  <c r="T59" i="1"/>
  <c r="S47" i="1"/>
  <c r="T32" i="1"/>
  <c r="O24" i="1"/>
  <c r="T24" i="1" s="1"/>
  <c r="T54" i="1"/>
  <c r="S11" i="1"/>
  <c r="O11" i="1"/>
  <c r="T11" i="1" s="1"/>
  <c r="T12" i="1"/>
  <c r="S41" i="1"/>
  <c r="R41" i="1"/>
  <c r="T39" i="1"/>
  <c r="T66" i="1"/>
  <c r="T57" i="1"/>
  <c r="T45" i="1"/>
  <c r="T9" i="1"/>
  <c r="T30" i="1"/>
  <c r="T48" i="1"/>
  <c r="T21" i="1"/>
  <c r="T63" i="1"/>
  <c r="T36" i="1"/>
  <c r="J33" i="1"/>
  <c r="L33" i="1" s="1"/>
  <c r="K37" i="1"/>
  <c r="K48" i="1"/>
  <c r="K68" i="1"/>
  <c r="J67" i="1"/>
  <c r="L67" i="1" s="1"/>
  <c r="J50" i="1"/>
  <c r="L50" i="1" s="1"/>
  <c r="J52" i="1"/>
  <c r="T41" i="1" l="1"/>
  <c r="F71" i="1" l="1"/>
  <c r="K71" i="1" s="1"/>
  <c r="F69" i="1"/>
  <c r="K69" i="1" s="1"/>
  <c r="F66" i="1"/>
  <c r="K66" i="1" s="1"/>
  <c r="F52" i="1"/>
  <c r="K52" i="1" s="1"/>
  <c r="G71" i="1" l="1"/>
  <c r="L71" i="1" s="1"/>
  <c r="G69" i="1"/>
  <c r="L69" i="1" s="1"/>
  <c r="G66" i="1"/>
  <c r="L66" i="1" s="1"/>
  <c r="G52" i="1"/>
  <c r="L52" i="1" s="1"/>
  <c r="F8" i="1" l="1"/>
  <c r="G8" i="1" s="1"/>
  <c r="L8" i="1" s="1"/>
  <c r="F49" i="1"/>
  <c r="F47" i="1"/>
  <c r="F46" i="1"/>
  <c r="G46" i="1" s="1"/>
  <c r="L46" i="1" s="1"/>
  <c r="F45" i="1"/>
  <c r="G45" i="1" s="1"/>
  <c r="L45" i="1" s="1"/>
  <c r="F35" i="1"/>
  <c r="K35" i="1" s="1"/>
  <c r="F34" i="1"/>
  <c r="F32" i="1"/>
  <c r="G32" i="1" s="1"/>
  <c r="L32" i="1" s="1"/>
  <c r="F31" i="1"/>
  <c r="K31" i="1" s="1"/>
  <c r="K34" i="1" l="1"/>
  <c r="G35" i="1"/>
  <c r="L35" i="1" s="1"/>
  <c r="K32" i="1"/>
  <c r="K8" i="1"/>
  <c r="K46" i="1"/>
  <c r="K45" i="1"/>
  <c r="G34" i="1"/>
  <c r="L34" i="1" s="1"/>
  <c r="G31" i="1"/>
  <c r="L31" i="1" s="1"/>
  <c r="D70" i="1" l="1"/>
  <c r="D26" i="1"/>
  <c r="F26" i="1" s="1"/>
  <c r="G26" i="1" s="1"/>
  <c r="I70" i="1" l="1"/>
  <c r="K70" i="1" s="1"/>
  <c r="Q70" i="1"/>
  <c r="R70" i="1" s="1"/>
  <c r="N70" i="1"/>
  <c r="D23" i="1"/>
  <c r="I23" i="1" s="1"/>
  <c r="D24" i="1"/>
  <c r="D16" i="1"/>
  <c r="F16" i="1" s="1"/>
  <c r="D22" i="1"/>
  <c r="F22" i="1" s="1"/>
  <c r="D21" i="1"/>
  <c r="F21" i="1" s="1"/>
  <c r="D19" i="1"/>
  <c r="F19" i="1" s="1"/>
  <c r="D27" i="1"/>
  <c r="D15" i="1"/>
  <c r="D28" i="1" s="1"/>
  <c r="F78" i="1"/>
  <c r="K78" i="1" s="1"/>
  <c r="D73" i="1"/>
  <c r="D75" i="1" s="1"/>
  <c r="D72" i="1"/>
  <c r="F12" i="1"/>
  <c r="G12" i="1" s="1"/>
  <c r="L12" i="1" s="1"/>
  <c r="J70" i="1" l="1"/>
  <c r="L70" i="1" s="1"/>
  <c r="Q27" i="1"/>
  <c r="R27" i="1" s="1"/>
  <c r="N27" i="1"/>
  <c r="Q75" i="1"/>
  <c r="R75" i="1" s="1"/>
  <c r="N75" i="1"/>
  <c r="S70" i="1"/>
  <c r="O70" i="1"/>
  <c r="T70" i="1" s="1"/>
  <c r="Q28" i="1"/>
  <c r="R28" i="1" s="1"/>
  <c r="N28" i="1"/>
  <c r="I72" i="1"/>
  <c r="K72" i="1" s="1"/>
  <c r="N72" i="1"/>
  <c r="Q72" i="1"/>
  <c r="G22" i="1"/>
  <c r="L22" i="1" s="1"/>
  <c r="K22" i="1"/>
  <c r="D25" i="1"/>
  <c r="F24" i="1"/>
  <c r="J23" i="1"/>
  <c r="L23" i="1" s="1"/>
  <c r="K23" i="1"/>
  <c r="G19" i="1"/>
  <c r="L19" i="1" s="1"/>
  <c r="K19" i="1"/>
  <c r="K21" i="1"/>
  <c r="G21" i="1"/>
  <c r="L21" i="1" s="1"/>
  <c r="K16" i="1"/>
  <c r="G16" i="1"/>
  <c r="L16" i="1" s="1"/>
  <c r="D18" i="1"/>
  <c r="G78" i="1"/>
  <c r="L78" i="1" s="1"/>
  <c r="K12" i="1"/>
  <c r="F77" i="1"/>
  <c r="K77" i="1" s="1"/>
  <c r="F75" i="1"/>
  <c r="F73" i="1"/>
  <c r="K73" i="1" s="1"/>
  <c r="D51" i="1"/>
  <c r="K49" i="1"/>
  <c r="K47" i="1"/>
  <c r="I39" i="1"/>
  <c r="K39" i="1" s="1"/>
  <c r="F38" i="1"/>
  <c r="K38" i="1" s="1"/>
  <c r="F36" i="1"/>
  <c r="G36" i="1" s="1"/>
  <c r="L36" i="1" s="1"/>
  <c r="F28" i="1"/>
  <c r="K28" i="1" s="1"/>
  <c r="K26" i="1"/>
  <c r="F15" i="1"/>
  <c r="G15" i="1" s="1"/>
  <c r="L15" i="1" s="1"/>
  <c r="F13" i="1"/>
  <c r="K13" i="1" s="1"/>
  <c r="F11" i="1"/>
  <c r="G11" i="1" s="1"/>
  <c r="L11" i="1" s="1"/>
  <c r="F10" i="1"/>
  <c r="A10" i="1"/>
  <c r="A11" i="1" s="1"/>
  <c r="F18" i="1" l="1"/>
  <c r="G18" i="1" s="1"/>
  <c r="L18" i="1" s="1"/>
  <c r="Q18" i="1"/>
  <c r="R18" i="1" s="1"/>
  <c r="N18" i="1"/>
  <c r="I51" i="1"/>
  <c r="J51" i="1" s="1"/>
  <c r="L51" i="1" s="1"/>
  <c r="N51" i="1"/>
  <c r="Q51" i="1"/>
  <c r="R51" i="1" s="1"/>
  <c r="N74" i="1"/>
  <c r="Q74" i="1"/>
  <c r="R74" i="1" s="1"/>
  <c r="O28" i="1"/>
  <c r="T28" i="1" s="1"/>
  <c r="S28" i="1"/>
  <c r="Q76" i="1"/>
  <c r="R76" i="1" s="1"/>
  <c r="N76" i="1"/>
  <c r="J72" i="1"/>
  <c r="L72" i="1" s="1"/>
  <c r="S75" i="1"/>
  <c r="O75" i="1"/>
  <c r="T75" i="1" s="1"/>
  <c r="I25" i="1"/>
  <c r="Q25" i="1"/>
  <c r="R25" i="1" s="1"/>
  <c r="N25" i="1"/>
  <c r="O27" i="1"/>
  <c r="T27" i="1" s="1"/>
  <c r="S27" i="1"/>
  <c r="R72" i="1"/>
  <c r="O72" i="1"/>
  <c r="S72" i="1"/>
  <c r="K24" i="1"/>
  <c r="G24" i="1"/>
  <c r="L24" i="1" s="1"/>
  <c r="G75" i="1"/>
  <c r="L75" i="1" s="1"/>
  <c r="K75" i="1"/>
  <c r="K18" i="1"/>
  <c r="A12" i="1"/>
  <c r="A13" i="1" s="1"/>
  <c r="A15" i="1" s="1"/>
  <c r="I27" i="1"/>
  <c r="J27" i="1" s="1"/>
  <c r="L27" i="1" s="1"/>
  <c r="K15" i="1"/>
  <c r="G28" i="1"/>
  <c r="L28" i="1" s="1"/>
  <c r="G38" i="1"/>
  <c r="L38" i="1" s="1"/>
  <c r="G47" i="1"/>
  <c r="L47" i="1" s="1"/>
  <c r="G13" i="1"/>
  <c r="L13" i="1" s="1"/>
  <c r="J39" i="1"/>
  <c r="L39" i="1" s="1"/>
  <c r="F9" i="1"/>
  <c r="F79" i="1" s="1"/>
  <c r="K36" i="1"/>
  <c r="L26" i="1"/>
  <c r="K11" i="1"/>
  <c r="G10" i="1"/>
  <c r="L10" i="1" s="1"/>
  <c r="G49" i="1"/>
  <c r="L49" i="1" s="1"/>
  <c r="G73" i="1"/>
  <c r="L73" i="1" s="1"/>
  <c r="I76" i="1"/>
  <c r="G77" i="1"/>
  <c r="L77" i="1" s="1"/>
  <c r="I74" i="1"/>
  <c r="O76" i="1" l="1"/>
  <c r="T76" i="1" s="1"/>
  <c r="S76" i="1"/>
  <c r="Q79" i="1"/>
  <c r="R79" i="1"/>
  <c r="O74" i="1"/>
  <c r="T74" i="1" s="1"/>
  <c r="S74" i="1"/>
  <c r="S25" i="1"/>
  <c r="O25" i="1"/>
  <c r="T25" i="1" s="1"/>
  <c r="S51" i="1"/>
  <c r="O51" i="1"/>
  <c r="T51" i="1" s="1"/>
  <c r="K51" i="1"/>
  <c r="O18" i="1"/>
  <c r="T18" i="1" s="1"/>
  <c r="S18" i="1"/>
  <c r="K25" i="1"/>
  <c r="J25" i="1"/>
  <c r="L25" i="1" s="1"/>
  <c r="N79" i="1"/>
  <c r="N81" i="1" s="1"/>
  <c r="T72" i="1"/>
  <c r="I79" i="1"/>
  <c r="Q81" i="1" s="1"/>
  <c r="A28" i="1"/>
  <c r="A38" i="1" s="1"/>
  <c r="A49" i="1" s="1"/>
  <c r="A75" i="1" s="1"/>
  <c r="K27" i="1"/>
  <c r="K9" i="1"/>
  <c r="G9" i="1"/>
  <c r="J74" i="1"/>
  <c r="K74" i="1"/>
  <c r="K76" i="1"/>
  <c r="J76" i="1"/>
  <c r="L76" i="1" s="1"/>
  <c r="F81" i="1" l="1"/>
  <c r="S79" i="1"/>
  <c r="O79" i="1"/>
  <c r="T79" i="1"/>
  <c r="I81" i="1"/>
  <c r="K79" i="1"/>
  <c r="J79" i="1"/>
  <c r="L9" i="1"/>
  <c r="G79" i="1"/>
  <c r="O81" i="1" s="1"/>
  <c r="L74" i="1"/>
  <c r="R81" i="1" l="1"/>
  <c r="J81" i="1"/>
  <c r="S81" i="1"/>
  <c r="K81" i="1"/>
  <c r="G81" i="1"/>
  <c r="L79" i="1"/>
  <c r="T81" i="1" l="1"/>
  <c r="L81" i="1"/>
</calcChain>
</file>

<file path=xl/sharedStrings.xml><?xml version="1.0" encoding="utf-8"?>
<sst xmlns="http://schemas.openxmlformats.org/spreadsheetml/2006/main" count="1846" uniqueCount="492">
  <si>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</si>
  <si>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</si>
  <si>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</si>
  <si>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</si>
  <si>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</si>
  <si>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</si>
  <si>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</si>
  <si>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</si>
  <si>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</si>
  <si>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</si>
  <si>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</si>
  <si>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</si>
  <si>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</si>
  <si>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Демонтаж рельсошпальной решётки </t>
  </si>
  <si>
    <t>1</t>
  </si>
  <si>
    <t>м3</t>
  </si>
  <si>
    <t>шт.</t>
  </si>
  <si>
    <t>Разборка стыков Р-50 (демонтаж стыковых накладок)</t>
  </si>
  <si>
    <t>к-т</t>
  </si>
  <si>
    <t xml:space="preserve">Демонтаж рельс Р-50 звеньями до 12,5м </t>
  </si>
  <si>
    <t>м</t>
  </si>
  <si>
    <t>Демонтаж шпал деревянных</t>
  </si>
  <si>
    <t>Щебень балластный кат.2</t>
  </si>
  <si>
    <t>м2</t>
  </si>
  <si>
    <t>Монтажные работы</t>
  </si>
  <si>
    <t>Укладка шпал ж.б., с эпюрой 1840</t>
  </si>
  <si>
    <t>11.1</t>
  </si>
  <si>
    <t>Комплект скрепления КБ 65 на шпалу (новые), в составе:</t>
  </si>
  <si>
    <t xml:space="preserve">Подкладка КБ-65 </t>
  </si>
  <si>
    <t>Болт закладной М22Х175 в сборе</t>
  </si>
  <si>
    <t>Болт клеммный М22Х75 в сборе</t>
  </si>
  <si>
    <t>Прокладка ЦП-143</t>
  </si>
  <si>
    <t>Прокладка ЦП-328</t>
  </si>
  <si>
    <t>Рельс новый 12,5 м РП65 ДТ350</t>
  </si>
  <si>
    <t>Монтаж стыковочных накладок Р-65 (6-ти отверстных)</t>
  </si>
  <si>
    <t>Накладка 6-дырная Р65</t>
  </si>
  <si>
    <t>компл.</t>
  </si>
  <si>
    <t>Болт стыковой в сборе</t>
  </si>
  <si>
    <t>Рихтовка пути</t>
  </si>
  <si>
    <t>шт</t>
  </si>
  <si>
    <t>Итого ВСЕГО</t>
  </si>
  <si>
    <t>Ремонтно-восстановительные работы на пути 1Б</t>
  </si>
  <si>
    <t>Расшивка шпал деревянных (скрепление Д-50 -220шт.)</t>
  </si>
  <si>
    <t xml:space="preserve">Демонтаж стрелочного перевода 1/9 </t>
  </si>
  <si>
    <t>9</t>
  </si>
  <si>
    <t>Укладка стрелочного перевода 1/7 на композитных брусьях</t>
  </si>
  <si>
    <t>Монтаж скрепления КБ65 (1080шт.)</t>
  </si>
  <si>
    <t>Монтаж рельс звеньями по 12,5м (24 шт.)</t>
  </si>
  <si>
    <t>Резка рельсов</t>
  </si>
  <si>
    <t>Сверление отверстий под стыковочные накладки(Д-30мм)</t>
  </si>
  <si>
    <t>Установка упора</t>
  </si>
  <si>
    <t>12</t>
  </si>
  <si>
    <t>13</t>
  </si>
  <si>
    <t>16</t>
  </si>
  <si>
    <t>17</t>
  </si>
  <si>
    <t>18</t>
  </si>
  <si>
    <t>19.1</t>
  </si>
  <si>
    <t>20.1</t>
  </si>
  <si>
    <t>22</t>
  </si>
  <si>
    <t>Балластировка пути и стрелочного перевода</t>
  </si>
  <si>
    <t>Выправка пути и стрелочного перевода</t>
  </si>
  <si>
    <t>Рихтовка стрелочного перевода 1/7</t>
  </si>
  <si>
    <t>7</t>
  </si>
  <si>
    <t xml:space="preserve">Подготовка зем. полотна </t>
  </si>
  <si>
    <t>Сопутствующие работы</t>
  </si>
  <si>
    <t>т</t>
  </si>
  <si>
    <t>кг</t>
  </si>
  <si>
    <t>8</t>
  </si>
  <si>
    <t>Погрузка механизированная и перевозка по территории завода до 2-х км загрязнённого грунта (с включениями щебня, мусора, бетон)</t>
  </si>
  <si>
    <t>Погрузка вручную и перевозка до 2 км балансодержателю демонтированных элементов     (шпалы, рельсы, скрепления, болты)</t>
  </si>
  <si>
    <t>Реконструкция стрелочного перевода и пути 1Б</t>
  </si>
  <si>
    <t>10</t>
  </si>
  <si>
    <t>Уплотнение основания выемки катками послойное (прохождение по одному следу 5 раз), толщина слоя 10 см</t>
  </si>
  <si>
    <t>Устройство прослойки из геотекстиля</t>
  </si>
  <si>
    <t>11</t>
  </si>
  <si>
    <t>Выемка грунта загрязнённого (с включениями щебня, мусора) из основания пути и стрелочного перевода №15 на глубину 0.25м</t>
  </si>
  <si>
    <t>Разработка грунта под основание пути и стрелочного перевода на глубину 0.30м</t>
  </si>
  <si>
    <t>Устройство балластного основания из щебня h=0,35м</t>
  </si>
  <si>
    <t>Уплотнение основания балластного послойно (два слоя)</t>
  </si>
  <si>
    <t xml:space="preserve">Геотекстиль Дорнит 500 </t>
  </si>
  <si>
    <t>12.1</t>
  </si>
  <si>
    <t>Песок</t>
  </si>
  <si>
    <t>Устройство песчаного основания с уплотнением катками h=0.20м</t>
  </si>
  <si>
    <t>13.1</t>
  </si>
  <si>
    <t xml:space="preserve"> </t>
  </si>
  <si>
    <t>15</t>
  </si>
  <si>
    <t>Установка переводного механизма (флюгарки)</t>
  </si>
  <si>
    <t>Комплект шпал композитных для эпюры стрелочного перевода 1/7</t>
  </si>
  <si>
    <t>Лист стальной 3мм</t>
  </si>
  <si>
    <t>Уголок 50х50х4мм</t>
  </si>
  <si>
    <t>Окраска металического обрамления упора краской в 2слоя</t>
  </si>
  <si>
    <t>Краска ПФ-115</t>
  </si>
  <si>
    <t>15-16.1</t>
  </si>
  <si>
    <t>20.2</t>
  </si>
  <si>
    <t>20.3</t>
  </si>
  <si>
    <t>20.4</t>
  </si>
  <si>
    <t>20.5</t>
  </si>
  <si>
    <t>20.6</t>
  </si>
  <si>
    <t>21</t>
  </si>
  <si>
    <t>23</t>
  </si>
  <si>
    <t>24.1</t>
  </si>
  <si>
    <t>23.1</t>
  </si>
  <si>
    <t>24.2</t>
  </si>
  <si>
    <t>25</t>
  </si>
  <si>
    <t>26</t>
  </si>
  <si>
    <t>26.1</t>
  </si>
  <si>
    <t>26.2</t>
  </si>
  <si>
    <t>27</t>
  </si>
  <si>
    <t>27.1</t>
  </si>
  <si>
    <t>28</t>
  </si>
  <si>
    <t>28.1</t>
  </si>
  <si>
    <t>29</t>
  </si>
  <si>
    <t>29.1</t>
  </si>
  <si>
    <t>30.1</t>
  </si>
  <si>
    <t>32</t>
  </si>
  <si>
    <t>33</t>
  </si>
  <si>
    <t>Засыпка призмы упора путевого песком</t>
  </si>
  <si>
    <t>25.1</t>
  </si>
  <si>
    <t>25.2</t>
  </si>
  <si>
    <t>25.3</t>
  </si>
  <si>
    <t>25.4</t>
  </si>
  <si>
    <t>25.5</t>
  </si>
  <si>
    <t>25.6</t>
  </si>
  <si>
    <t>25.7</t>
  </si>
  <si>
    <t>25.8</t>
  </si>
  <si>
    <t>25.9</t>
  </si>
  <si>
    <t>25.10</t>
  </si>
  <si>
    <t>25.11</t>
  </si>
  <si>
    <t>25.12</t>
  </si>
  <si>
    <t>25.13</t>
  </si>
  <si>
    <t xml:space="preserve">Брус деревянный 220х220 L=2700 мм </t>
  </si>
  <si>
    <t xml:space="preserve">Брус деревянный 220х220 L=1400 мм </t>
  </si>
  <si>
    <t xml:space="preserve">Ударный лист 220х8 L=1050мм </t>
  </si>
  <si>
    <t>Шайба 24</t>
  </si>
  <si>
    <t xml:space="preserve">Гайка М24 </t>
  </si>
  <si>
    <t xml:space="preserve">Гайка М22х22.5 </t>
  </si>
  <si>
    <t xml:space="preserve">Лист 39х39х14 </t>
  </si>
  <si>
    <t xml:space="preserve">Болт М22х75.48 </t>
  </si>
  <si>
    <t>Болт Д24 L=720мм</t>
  </si>
  <si>
    <t xml:space="preserve">Болт Д24 L=800мм </t>
  </si>
  <si>
    <t xml:space="preserve">Заклепки Д22 L=75 </t>
  </si>
  <si>
    <t xml:space="preserve">Рельс Р-65 L=2100мм </t>
  </si>
  <si>
    <t xml:space="preserve">Рельс Р-65 L=2620мм </t>
  </si>
  <si>
    <t>км</t>
  </si>
  <si>
    <t>Укладка стрелочного перевода 1/7 со скреплениями (комплект)</t>
  </si>
  <si>
    <t>Укладка брусьев композитных., по эпюре стелочного перевода эпюрой 1/7</t>
  </si>
  <si>
    <t>Укладка брусьев композитных для переводного механизма</t>
  </si>
  <si>
    <t>Изготовление и монтаж металлического обрамления упора путевого</t>
  </si>
  <si>
    <t>Демонтаж учтён в предыдущем ВДЦ</t>
  </si>
  <si>
    <t>Шпала железобетонная, Ш1 1-й сорт, в комплекте со скреплением КБ-65</t>
  </si>
  <si>
    <t>ООО "КиКГЕОСТРОЙ"</t>
  </si>
  <si>
    <t>наценка</t>
  </si>
  <si>
    <t>рентабельность</t>
  </si>
  <si>
    <t>СДО</t>
  </si>
  <si>
    <t>мех или вручную?</t>
  </si>
  <si>
    <t>мех или вручную? щебень-сколько? Это разные расценки</t>
  </si>
  <si>
    <t>м реза?</t>
  </si>
  <si>
    <t>единая расценка, 12,5*24=300м, 150 метров пути</t>
  </si>
  <si>
    <r>
      <t xml:space="preserve">по расценке,на 150 мпути, </t>
    </r>
    <r>
      <rPr>
        <u/>
        <sz val="11"/>
        <rFont val="Calibri"/>
        <family val="2"/>
        <charset val="204"/>
        <scheme val="minor"/>
      </rPr>
      <t>276</t>
    </r>
    <r>
      <rPr>
        <sz val="11"/>
        <rFont val="Calibri"/>
        <family val="2"/>
        <charset val="204"/>
        <scheme val="minor"/>
      </rPr>
      <t xml:space="preserve"> шт</t>
    </r>
  </si>
  <si>
    <r>
      <t xml:space="preserve">по расценке,на 150 мпути, </t>
    </r>
    <r>
      <rPr>
        <u/>
        <sz val="11"/>
        <rFont val="Calibri"/>
        <family val="2"/>
        <charset val="204"/>
        <scheme val="minor"/>
      </rPr>
      <t>552</t>
    </r>
    <r>
      <rPr>
        <sz val="11"/>
        <rFont val="Calibri"/>
        <family val="2"/>
        <charset val="204"/>
        <scheme val="minor"/>
      </rPr>
      <t xml:space="preserve"> шт</t>
    </r>
  </si>
  <si>
    <r>
      <t xml:space="preserve">по расценке,на 150 мпути </t>
    </r>
    <r>
      <rPr>
        <u/>
        <sz val="11"/>
        <rFont val="Calibri"/>
        <family val="2"/>
        <charset val="204"/>
        <scheme val="minor"/>
      </rPr>
      <t xml:space="preserve">552 </t>
    </r>
    <r>
      <rPr>
        <sz val="11"/>
        <rFont val="Calibri"/>
        <family val="2"/>
        <charset val="204"/>
        <scheme val="minor"/>
      </rPr>
      <t>шт</t>
    </r>
  </si>
  <si>
    <r>
      <t xml:space="preserve">по расценке,на 150 мпути </t>
    </r>
    <r>
      <rPr>
        <u/>
        <sz val="11"/>
        <rFont val="Calibri"/>
        <family val="2"/>
        <charset val="204"/>
        <scheme val="minor"/>
      </rPr>
      <t>552</t>
    </r>
    <r>
      <rPr>
        <sz val="11"/>
        <rFont val="Calibri"/>
        <family val="2"/>
        <charset val="204"/>
        <scheme val="minor"/>
      </rPr>
      <t xml:space="preserve"> шт</t>
    </r>
  </si>
  <si>
    <t>по расценке,на 150 мпути,48 шт</t>
  </si>
  <si>
    <t>единая расценка №1</t>
  </si>
  <si>
    <t>единая расценка №2</t>
  </si>
  <si>
    <t>Красх=1,17, =117,5м3</t>
  </si>
  <si>
    <t>сидит в балластировке</t>
  </si>
  <si>
    <t>м пути? 146,5???</t>
  </si>
  <si>
    <t>10,04*1,17=11,75</t>
  </si>
  <si>
    <t>учтено ранее</t>
  </si>
  <si>
    <t>сидит в расценке п.13</t>
  </si>
  <si>
    <t>необходимо разделить брусья-44 на перевод и 2 на флюгарку. Т.к. Две разных расценки на монтаж перевода и флюгарки, соответственно и материал под каждой расценкой д.б. свой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</si>
  <si>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</si>
  <si>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</si>
  <si>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</si>
  <si>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</si>
  <si>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</si>
  <si>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</si>
  <si>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</si>
  <si>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</si>
  <si>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</si>
  <si>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</si>
  <si>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</si>
  <si>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</si>
  <si>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</si>
  <si>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</si>
  <si>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</si>
  <si>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Модернизация железнодорожного пути и стрелочных переводов  на территории АО "Коломенский завод".</t>
  </si>
  <si>
    <t>(наименование объекта капитального строительства)</t>
  </si>
  <si>
    <t>ЛОКАЛЬНЫЙ СМЕТНЫЙ РАСЧЕТ (СМЕТА) № 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</si>
  <si>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</si>
  <si>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</si>
  <si>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</si>
  <si>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</si>
  <si>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</si>
  <si>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</si>
  <si>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</si>
  <si>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</si>
  <si>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2025 года (01.01.2000)</t>
  </si>
  <si>
    <t xml:space="preserve">Сметная стоимость </t>
  </si>
  <si>
    <t>(2665,21)</t>
  </si>
  <si>
    <t>тыс.руб.</t>
  </si>
  <si>
    <t>в том числе:</t>
  </si>
  <si>
    <t>строительных работ</t>
  </si>
  <si>
    <t>(2114,42)</t>
  </si>
  <si>
    <t>Средства на оплату труда рабочих</t>
  </si>
  <si>
    <t>(8,69)</t>
  </si>
  <si>
    <t>монтажных работ</t>
  </si>
  <si>
    <t>(1,28)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</si>
  <si>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</si>
  <si>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</si>
  <si>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</si>
  <si>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</si>
  <si>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</si>
  <si>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</si>
  <si>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</si>
  <si>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</si>
  <si>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</si>
  <si>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</si>
  <si>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</si>
  <si>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</si>
  <si>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</si>
  <si>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</si>
  <si>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</si>
  <si>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</si>
  <si>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</si>
  <si>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</si>
  <si>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1Б</t>
  </si>
  <si>
    <t>Подготовка земляного полотна</t>
  </si>
  <si>
    <t>ФЕР01-01-013-16</t>
  </si>
  <si>
    <t>Разработка грунта с погрузкой на автомобили-самосвалы экскаваторами с ковшом вместимостью: 0,5 (0,5-0,63) м3, группа грунтов 4/применит. Выемка грунта загрязнённого из основания пути и стрелочного перевода №15 на глубину 0.25м</t>
  </si>
  <si>
    <t>1000 м3</t>
  </si>
  <si>
    <t>Объем=(178,61*0,2) / 1000</t>
  </si>
  <si>
    <t>421/пр_2020_прил.10_т.3_п.3_гр.4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</si>
  <si>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</si>
  <si>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</si>
  <si>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</si>
  <si>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</si>
  <si>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</si>
  <si>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</si>
  <si>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</si>
  <si>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</si>
  <si>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</si>
  <si>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</si>
  <si>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</si>
  <si>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</si>
  <si>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</si>
  <si>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</si>
  <si>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</si>
  <si>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</si>
  <si>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</si>
  <si>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</si>
  <si>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</si>
  <si>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</si>
  <si>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</si>
  <si>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ФЕР27-03-008-02</t>
  </si>
  <si>
    <t>Разборка покрытий и оснований: щебеночных/применит.Выемка грунта загрязнённого (с включениями щебня, мусора) из основания пути и стрелочного перевода №15 на глубину 0.25м</t>
  </si>
  <si>
    <t>100 м3</t>
  </si>
  <si>
    <t>Объем=(178,61*0,8) / 100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</si>
  <si>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</si>
  <si>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</si>
  <si>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</si>
  <si>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</si>
  <si>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</si>
  <si>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2/применит. Разработка грунта под основание пути и стрелочного перевода на глубину 0.30м</t>
  </si>
  <si>
    <t>Объем=214,33 / 1000</t>
  </si>
  <si>
    <t>Прочие работы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</si>
  <si>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</si>
  <si>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</si>
  <si>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1 т груза</t>
  </si>
  <si>
    <t>Объем=687,63-(178,61*0,2*1,95)</t>
  </si>
  <si>
    <t>5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</si>
  <si>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</si>
  <si>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</si>
  <si>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6</t>
  </si>
  <si>
    <t>ФССЦпг-01-01-01-041</t>
  </si>
  <si>
    <t>Погрузка при автомобильных перевозках мусора строительного с погрузкой вручную/погрузка шпалы, рельсы, скрепления, болты</t>
  </si>
  <si>
    <t>ФССЦпг-01-01-02-041</t>
  </si>
  <si>
    <t>Разгрузка при автомобильных перевозках мусора строительного с погрузкой вручную</t>
  </si>
  <si>
    <t>ФЕР01-02-001-01</t>
  </si>
  <si>
    <t>Уплотнение грунта прицепными катками на пневмоколесном ходу 25 т на первый проход по одному следу при толщине слоя: 25 см</t>
  </si>
  <si>
    <t>Объем=71,4 / 1000</t>
  </si>
  <si>
    <t>ФЕР01-02-001-07</t>
  </si>
  <si>
    <t>На каждый последующий проход по одному следу добавлять: к расценке 01-02-001-01</t>
  </si>
  <si>
    <t>до 5 слоев ПЗ=4 (ОЗП=4; ЭМ=4 к расх.; ЗПМ=4; МАТ=4 к расх.; ТЗ=4; ТЗМ=4)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</si>
  <si>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</si>
  <si>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</si>
  <si>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</si>
  <si>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Объем=714,42 / 1000</t>
  </si>
  <si>
    <t>ФССЦ-01.7.12.05-0059</t>
  </si>
  <si>
    <t>Нетканый геотекстиль: Дорнит 500 г/м2</t>
  </si>
  <si>
    <t>Объем=714,42*1,1</t>
  </si>
  <si>
    <t>ФЕР27-04-001-01</t>
  </si>
  <si>
    <t>Устройство подстилающих и выравнивающих слоев оснований: из песка</t>
  </si>
  <si>
    <t>Объем=142,88 / 100</t>
  </si>
  <si>
    <t>14</t>
  </si>
  <si>
    <t>ТЦ_25.1.00.00_50_5047268891_14.11.2025_01</t>
  </si>
  <si>
    <t>Песок карьерный</t>
  </si>
  <si>
    <t>Объем=142,88*1,1</t>
  </si>
  <si>
    <t>Цена=1375/9,5</t>
  </si>
  <si>
    <t>ЗСР МАТ=1,012 к расх.</t>
  </si>
  <si>
    <t>ФЕР27-04-001-04</t>
  </si>
  <si>
    <t>Устройство подстилающих и выравнивающих слоев оснований: из щебня</t>
  </si>
  <si>
    <t>Объем=250,05 / 100</t>
  </si>
  <si>
    <t>Щебень гранитный 20/40 (РЖД)</t>
  </si>
  <si>
    <t>Объем=250,05*1,26</t>
  </si>
  <si>
    <t>Цена=6720/9,5</t>
  </si>
  <si>
    <t>Итого по разделу 1 Ремонтно-восстановительные работы на пути 1Б</t>
  </si>
  <si>
    <t>Раздел 2. Укладка стрелочного перевода 1/7 на композитных брусьях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</si>
  <si>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</si>
  <si>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слоя/применит. 1/7</t>
  </si>
  <si>
    <t>компл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</si>
  <si>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</si>
  <si>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</si>
  <si>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</si>
  <si>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</si>
  <si>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ФЕР28-01-017-06</t>
  </si>
  <si>
    <t>Сборка стрелочного перевода блоками при типе рельсов Р65 на деревянных брусьях, марка перевода: 1/9/применит. 1/7</t>
  </si>
  <si>
    <t>19</t>
  </si>
  <si>
    <t>ФССЦ-25.1.05.05-0043</t>
  </si>
  <si>
    <t>Рельсы железнодорожные Р-65 категория Т1</t>
  </si>
  <si>
    <t>20</t>
  </si>
  <si>
    <t>ФССЦ-25.1.04.07-0003</t>
  </si>
  <si>
    <t>Шурупы путевые, размер 24х170 мм</t>
  </si>
  <si>
    <t>ФССЦ-25.1.05.02-0003</t>
  </si>
  <si>
    <t>Подкладка костыльного скрепления железнодорожного пути Д-65</t>
  </si>
  <si>
    <t>ФССЦ-25.1.06.19-0061</t>
  </si>
  <si>
    <t>Прокладки под подкладку Д65 и СД-65, ЦП67 из смеси РП 101-710</t>
  </si>
  <si>
    <t>ТЦ_25.1.01.02_77_7729790078_13.11.2025_02</t>
  </si>
  <si>
    <t>Брус композитный</t>
  </si>
  <si>
    <t>комплект</t>
  </si>
  <si>
    <t>Цена=2008440,00/1,2/9,5</t>
  </si>
  <si>
    <t>24</t>
  </si>
  <si>
    <t>ТЦ_25.1.06.15_77_7718148430_11.11.2025_01</t>
  </si>
  <si>
    <t>Перевод стрелочный типа Р65 марки 1/7 проект ЛПTП.665121.103M</t>
  </si>
  <si>
    <t>Цена=4452000,00/1,2/9,5</t>
  </si>
  <si>
    <t>ФЕРм37-01-013-04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</si>
  <si>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</si>
  <si>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Пр/812-079.0-1</t>
  </si>
  <si>
    <t>НР Оборудование общего назначения</t>
  </si>
  <si>
    <t>Пр/774-079.0</t>
  </si>
  <si>
    <t>СП Оборудование общего назначения</t>
  </si>
  <si>
    <t>ФССЦ-25.1.01.04-0031</t>
  </si>
  <si>
    <t>Шпалы непропитанные для железных дорог, тип I</t>
  </si>
  <si>
    <t>Брусья полимерные композитные 4.5 м</t>
  </si>
  <si>
    <t>Цена=50497,20/1,2/9,5</t>
  </si>
  <si>
    <t>ТЦ_25.1.06.00_77_7718148430_11.11.2025_01</t>
  </si>
  <si>
    <t>Ручной переводной механизм проект ЛПТП665131.009 (в комплекте с закладкой стрелочной)</t>
  </si>
  <si>
    <t>Цена=188160,00/1,2/9,5</t>
  </si>
  <si>
    <t>ФЕР09-05-006-01</t>
  </si>
  <si>
    <t>Резка стального профилированного настила/применит. Резка рельс при стыковке с сущ. путями, 12 шт</t>
  </si>
  <si>
    <t>м реза</t>
  </si>
  <si>
    <t>Объем=6*0,18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</si>
  <si>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</si>
  <si>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</si>
  <si>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</si>
  <si>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</si>
  <si>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30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</si>
  <si>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</si>
  <si>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</si>
  <si>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км пути</t>
  </si>
  <si>
    <t>Объем=150/1000</t>
  </si>
  <si>
    <t>31</t>
  </si>
  <si>
    <t>ТЦ_25.1.05.05_77_7801649287_10.11.2025_01</t>
  </si>
  <si>
    <t>Рельсы РП65 ДТ350, L=12.5 м</t>
  </si>
  <si>
    <t>Цена=221760,00/1,2/9,5</t>
  </si>
  <si>
    <t>ФССЦ-25.1.02.01-0035</t>
  </si>
  <si>
    <t>Шпалы железобетонные Ш1, объем бетона 0,106 м3, расход стали 7,25 кг</t>
  </si>
  <si>
    <t>34</t>
  </si>
  <si>
    <t>ФССЦ-25.1.05.02-0006</t>
  </si>
  <si>
    <t>Подкладка раздельного скрепления железнодорожного пути КБ-65</t>
  </si>
  <si>
    <t>35</t>
  </si>
  <si>
    <t>ФССЦ-25.1.06.19-0051</t>
  </si>
  <si>
    <t>Прокладки повышенной упругости под подкладку КБ, КБ10 ЦП 328 из смеси РП 101-710</t>
  </si>
  <si>
    <t>36</t>
  </si>
  <si>
    <t>ФССЦ-25.1.06.19-0085</t>
  </si>
  <si>
    <t>Прокладки ПБР65х8 ЦП143 (ПБР 65х7 ЦП318) из смеси РП 101-710</t>
  </si>
  <si>
    <t>37</t>
  </si>
  <si>
    <t>ФССЦ-25.1.04.01-0001</t>
  </si>
  <si>
    <t>Болты закладные для рельсовых скреплений железнодорожного пути с гайками, М22х175 мм</t>
  </si>
  <si>
    <t>38</t>
  </si>
  <si>
    <t>ФССЦ-25.1.04.02-0001</t>
  </si>
  <si>
    <t>Болты клеммные для рельсовых скреплений железнодорожного пути с гайками, М22х75 мм</t>
  </si>
  <si>
    <t>39</t>
  </si>
  <si>
    <t>Цена=19320/1,2/9,5</t>
  </si>
  <si>
    <t>40</t>
  </si>
  <si>
    <t>ФССЦ-25.1.05.01-0002</t>
  </si>
  <si>
    <t>Накладка рельсовая двухголовая 2Р65</t>
  </si>
  <si>
    <t>41</t>
  </si>
  <si>
    <t>Накладка 1Р-65</t>
  </si>
  <si>
    <t>Цена=19597,00/1,2/9,5</t>
  </si>
  <si>
    <t>42</t>
  </si>
  <si>
    <t>ФССЦ-25.1.04.04-0003</t>
  </si>
  <si>
    <t>Болты для рельсовых стыков железнодорожного пути с гайками, М27х160-180 мм</t>
  </si>
  <si>
    <t>43</t>
  </si>
  <si>
    <t>Болт стыковой М27х160 в сборе</t>
  </si>
  <si>
    <t>Цена=231,84/1,2/9,5</t>
  </si>
  <si>
    <t>44</t>
  </si>
  <si>
    <t>ФЕР28-01-099-01</t>
  </si>
  <si>
    <t>Устройство упоров тупиковых рельсовых</t>
  </si>
  <si>
    <t>45</t>
  </si>
  <si>
    <t>46</t>
  </si>
  <si>
    <t>ФССЦ-14.4.02.04-0142</t>
  </si>
  <si>
    <t>Краска масляная земляная МА-0115, мумия, сурик железный</t>
  </si>
  <si>
    <t>47</t>
  </si>
  <si>
    <t>ФССЦ-14.5.05.01-0012</t>
  </si>
  <si>
    <t>Олифа комбинированная для разведения масляных густотертых красок и для внешних работ по деревянным поверхностям</t>
  </si>
  <si>
    <t>48</t>
  </si>
  <si>
    <t>ФССЦ-14.4.04.08-0004</t>
  </si>
  <si>
    <t>Эмаль ПФ-115</t>
  </si>
  <si>
    <t>49</t>
  </si>
  <si>
    <t>ФССЦ-25.1.05.07-0001</t>
  </si>
  <si>
    <t>Рельсы железнодорожные старогодные</t>
  </si>
  <si>
    <t>50</t>
  </si>
  <si>
    <t>Тупиковый упор Р-65</t>
  </si>
  <si>
    <t>Цена=210000,00/1,2/9,5</t>
  </si>
  <si>
    <t>51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</si>
  <si>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</si>
  <si>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</si>
  <si>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Объем=749,5/1000+571/1000</t>
  </si>
  <si>
    <t>52</t>
  </si>
  <si>
    <t>ФЕР09-09-001-01</t>
  </si>
  <si>
    <t>Изготовление стоек опорных из прокатной стали /  обрамление призм тупиковых упоров</t>
  </si>
  <si>
    <t>53</t>
  </si>
  <si>
    <t>ФССЦ-08.3.05.02-0055</t>
  </si>
  <si>
    <t>Сталь листовая горячекатаная марки Ст3 толщиной: 3,0 мм</t>
  </si>
  <si>
    <t>54</t>
  </si>
  <si>
    <t>ФССЦ-08.3.08.02-0031</t>
  </si>
  <si>
    <t>Сталь угловая равнополочная размером 50х50х4 мм</t>
  </si>
  <si>
    <t>55</t>
  </si>
  <si>
    <t>ФЕР28-01-027-04</t>
  </si>
  <si>
    <t>Балластировка пути и стрелочных переводов на железобетонных шпалах, балласт: щебеночный</t>
  </si>
  <si>
    <t>Объем=100,43 / 1000</t>
  </si>
  <si>
    <t>56</t>
  </si>
  <si>
    <t>ФССЦ-02.2.05.04-0061</t>
  </si>
  <si>
    <t>Щебень из плотных горных пород для балластного слоя железнодорожного пути, фракция от 25 до 60 мм</t>
  </si>
  <si>
    <t>57</t>
  </si>
  <si>
    <t>Объем=100,43*1,17</t>
  </si>
  <si>
    <t>58</t>
  </si>
  <si>
    <t>ФЕР28-01-031-01</t>
  </si>
  <si>
    <t>Выправочно-отделочные работы и окончательная выправка пути на деревянных шпалах, балласт щебеночный</t>
  </si>
  <si>
    <t>Объем=146,5/1000</t>
  </si>
  <si>
    <t>59</t>
  </si>
  <si>
    <t>Объем=10,04*1,17</t>
  </si>
  <si>
    <t>Итого по разделу 2 Укладка стрелочного перевода 1/7 на композитных брусьях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</si>
  <si>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</si>
  <si>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</si>
  <si>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</si>
  <si>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</si>
  <si>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</si>
  <si>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</si>
  <si>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</si>
  <si>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</si>
  <si>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</si>
  <si>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</si>
  <si>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</si>
  <si>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</si>
  <si>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</si>
  <si>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</si>
  <si>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</si>
  <si>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</si>
  <si>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</si>
  <si>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</si>
  <si>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</si>
  <si>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</si>
  <si>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</si>
  <si>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</si>
  <si>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</si>
  <si>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</si>
  <si>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</si>
  <si>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</si>
  <si>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</si>
  <si>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</si>
  <si>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</si>
  <si>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- 2,4%*0,8=1,92% (№ 325/пр от 25.05.2021г.,прил.1 п.8) </t>
  </si>
  <si>
    <t xml:space="preserve">     Производство работ в зимнее время - 2,4%*0,8=1,92% (№ 325/пр от 25.05.2021г.,прил.1 п.8) 1,92%</t>
  </si>
  <si>
    <t xml:space="preserve">     Непредвиденные затраты 3%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</si>
  <si>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</si>
  <si>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</si>
  <si>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</si>
  <si>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</si>
  <si>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</si>
  <si>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</si>
  <si>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</si>
  <si>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</si>
  <si>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</si>
  <si>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</si>
  <si>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</si>
  <si>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</si>
  <si>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r>
      <t xml:space="preserve">Щебень балластный кат.2 </t>
    </r>
    <r>
      <rPr>
        <sz val="11"/>
        <color rgb="FFFF0000"/>
        <rFont val="Times New Roman"/>
        <family val="1"/>
        <charset val="204"/>
      </rPr>
      <t>- исправлен К расх (*1,17, а не 1,26)</t>
    </r>
  </si>
  <si>
    <r>
      <t>Щебень балластный кат.2</t>
    </r>
    <r>
      <rPr>
        <sz val="11"/>
        <color rgb="FFFF0000"/>
        <rFont val="Times New Roman"/>
        <family val="1"/>
        <charset val="204"/>
      </rPr>
      <t xml:space="preserve"> - исправлен К расх (*1,17, а не 1,26)</t>
    </r>
  </si>
  <si>
    <t>по ЛСР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</si>
</sst>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\ ##0.00_-;\-* #\ ##0.00_-;_-* &quot;-&quot;??_-;_-@_-"/>
    <numFmt numFmtId="167" formatCode="_-* #,##0\ _₽_-;\-* #,##0\ _₽_-;_-* &quot;-&quot;??\ _₽_-;_-@_-"/>
    <numFmt numFmtId="168" formatCode="0.000"/>
    <numFmt numFmtId="169" formatCode="0.0000"/>
    <numFmt numFmtId="170" formatCode="0.0"/>
    <numFmt numFmtId="171" formatCode="0.00000"/>
    <numFmt numFmtId="172" formatCode="0.000000"/>
    <numFmt numFmtId="173" formatCode="0.0000000"/>
  </numFmts>
  <fonts count="3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scheme val="minor"/>
    </font>
    <font>
      <sz val="11"/>
      <color theme="4"/>
      <name val="Times New Roman"/>
      <family val="1"/>
      <charset val="204"/>
    </font>
    <font>
      <b/>
      <sz val="11"/>
      <color theme="4"/>
      <name val="Times New Roman"/>
      <family val="1"/>
      <charset val="204"/>
    </font>
    <font>
      <sz val="11"/>
      <color theme="0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b/>
      <u/>
      <sz val="11"/>
      <color theme="4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43" fontId="15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5" fillId="0" borderId="0"/>
  </cellStyleXfs>
  <cellXfs count="290">
    <xf numFmtId="0" fontId="0" fillId="0" borderId="0" xfId="0"/>
    <xf numFmtId="0" fontId="3" fillId="0" borderId="0" xfId="1" applyFont="1"/>
    <xf numFmtId="165" fontId="2" fillId="2" borderId="1" xfId="4" applyNumberFormat="1" applyFont="1" applyFill="1" applyBorder="1" applyAlignment="1">
      <alignment vertical="center"/>
    </xf>
    <xf numFmtId="1" fontId="2" fillId="0" borderId="1" xfId="6" applyNumberFormat="1" applyFont="1" applyBorder="1" applyAlignment="1">
      <alignment horizontal="center" vertical="center"/>
    </xf>
    <xf numFmtId="0" fontId="2" fillId="0" borderId="1" xfId="6" applyFont="1" applyBorder="1" applyAlignment="1">
      <alignment horizontal="center" vertical="center"/>
    </xf>
    <xf numFmtId="0" fontId="2" fillId="0" borderId="1" xfId="6" applyFont="1" applyBorder="1" applyAlignment="1">
      <alignment horizontal="right" vertical="center"/>
    </xf>
    <xf numFmtId="0" fontId="2" fillId="0" borderId="3" xfId="6" applyFont="1" applyBorder="1" applyAlignment="1">
      <alignment horizontal="center" vertical="center"/>
    </xf>
    <xf numFmtId="0" fontId="2" fillId="0" borderId="2" xfId="6" applyFont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4" fontId="2" fillId="3" borderId="1" xfId="0" applyNumberFormat="1" applyFont="1" applyFill="1" applyBorder="1" applyAlignment="1">
      <alignment horizontal="left" vertical="center" wrapText="1"/>
    </xf>
    <xf numFmtId="167" fontId="2" fillId="3" borderId="1" xfId="0" applyNumberFormat="1" applyFont="1" applyFill="1" applyBorder="1" applyAlignment="1">
      <alignment horizontal="left" vertical="center" wrapText="1"/>
    </xf>
    <xf numFmtId="165" fontId="2" fillId="3" borderId="1" xfId="4" applyNumberFormat="1" applyFont="1" applyFill="1" applyBorder="1" applyAlignment="1">
      <alignment horizontal="left" vertical="center" wrapText="1"/>
    </xf>
    <xf numFmtId="165" fontId="2" fillId="3" borderId="5" xfId="4" applyNumberFormat="1" applyFont="1" applyFill="1" applyBorder="1" applyAlignment="1">
      <alignment horizontal="left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4" applyFont="1" applyFill="1" applyBorder="1" applyAlignment="1">
      <alignment horizontal="center" vertical="center"/>
    </xf>
    <xf numFmtId="43" fontId="5" fillId="0" borderId="1" xfId="4" applyFont="1" applyBorder="1" applyAlignment="1">
      <alignment vertical="center"/>
    </xf>
    <xf numFmtId="43" fontId="7" fillId="0" borderId="1" xfId="4" applyFont="1" applyFill="1" applyBorder="1" applyAlignment="1">
      <alignment horizontal="center" vertical="center" wrapText="1"/>
    </xf>
    <xf numFmtId="43" fontId="5" fillId="4" borderId="1" xfId="4" applyFont="1" applyFill="1" applyBorder="1" applyAlignment="1">
      <alignment vertical="center"/>
    </xf>
    <xf numFmtId="43" fontId="5" fillId="4" borderId="1" xfId="4" applyFont="1" applyFill="1" applyBorder="1" applyAlignment="1">
      <alignment horizontal="center" vertical="center" wrapText="1"/>
    </xf>
    <xf numFmtId="0" fontId="5" fillId="0" borderId="1" xfId="7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right" vertical="center" wrapText="1"/>
    </xf>
    <xf numFmtId="43" fontId="5" fillId="0" borderId="1" xfId="4" applyFont="1" applyFill="1" applyBorder="1" applyAlignment="1">
      <alignment horizontal="center" vertical="center" wrapText="1"/>
    </xf>
    <xf numFmtId="165" fontId="3" fillId="0" borderId="0" xfId="4" applyNumberFormat="1" applyFont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164" fontId="3" fillId="0" borderId="0" xfId="1" applyNumberFormat="1" applyFont="1"/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right" vertical="center" wrapText="1"/>
    </xf>
    <xf numFmtId="43" fontId="5" fillId="0" borderId="1" xfId="4" applyFont="1" applyFill="1" applyBorder="1" applyAlignment="1">
      <alignment vertical="center"/>
    </xf>
    <xf numFmtId="0" fontId="3" fillId="0" borderId="0" xfId="1" applyFont="1" applyFill="1"/>
    <xf numFmtId="0" fontId="5" fillId="0" borderId="1" xfId="0" applyFont="1" applyFill="1" applyBorder="1" applyAlignment="1">
      <alignment vertical="center" wrapText="1"/>
    </xf>
    <xf numFmtId="2" fontId="5" fillId="0" borderId="1" xfId="4" applyNumberFormat="1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vertical="center" wrapText="1"/>
    </xf>
    <xf numFmtId="0" fontId="11" fillId="5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49" fontId="5" fillId="6" borderId="1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horizontal="center" vertical="center"/>
    </xf>
    <xf numFmtId="2" fontId="5" fillId="6" borderId="1" xfId="4" applyNumberFormat="1" applyFont="1" applyFill="1" applyBorder="1" applyAlignment="1">
      <alignment horizontal="right" vertical="center" wrapText="1"/>
    </xf>
    <xf numFmtId="43" fontId="5" fillId="6" borderId="1" xfId="4" applyFont="1" applyFill="1" applyBorder="1" applyAlignment="1">
      <alignment horizontal="center" vertical="center" wrapText="1"/>
    </xf>
    <xf numFmtId="43" fontId="5" fillId="6" borderId="1" xfId="4" applyFont="1" applyFill="1" applyBorder="1" applyAlignment="1">
      <alignment vertical="center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4" applyNumberFormat="1" applyFont="1" applyFill="1" applyBorder="1" applyAlignment="1">
      <alignment horizontal="right" vertical="center" wrapText="1"/>
    </xf>
    <xf numFmtId="0" fontId="3" fillId="4" borderId="0" xfId="1" applyFont="1" applyFill="1"/>
    <xf numFmtId="0" fontId="6" fillId="0" borderId="1" xfId="0" applyFont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3" fontId="2" fillId="0" borderId="1" xfId="4" applyFont="1" applyFill="1" applyBorder="1" applyAlignment="1">
      <alignment horizontal="center" vertical="center"/>
    </xf>
    <xf numFmtId="43" fontId="2" fillId="0" borderId="1" xfId="4" applyFont="1" applyFill="1" applyBorder="1" applyAlignment="1">
      <alignment vertical="center"/>
    </xf>
    <xf numFmtId="43" fontId="12" fillId="0" borderId="1" xfId="4" applyFont="1" applyFill="1" applyBorder="1" applyAlignment="1">
      <alignment horizontal="center" vertical="center" wrapText="1"/>
    </xf>
    <xf numFmtId="43" fontId="2" fillId="0" borderId="1" xfId="4" applyFont="1" applyFill="1" applyBorder="1" applyAlignment="1">
      <alignment horizontal="center" vertical="center" wrapText="1"/>
    </xf>
    <xf numFmtId="0" fontId="13" fillId="0" borderId="0" xfId="1" applyFont="1" applyFill="1"/>
    <xf numFmtId="0" fontId="5" fillId="0" borderId="1" xfId="0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43" fontId="5" fillId="6" borderId="1" xfId="4" applyFont="1" applyFill="1" applyBorder="1" applyAlignment="1">
      <alignment horizontal="center" vertical="center"/>
    </xf>
    <xf numFmtId="43" fontId="7" fillId="6" borderId="1" xfId="4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/>
    </xf>
    <xf numFmtId="2" fontId="5" fillId="6" borderId="1" xfId="4" applyNumberFormat="1" applyFont="1" applyFill="1" applyBorder="1" applyAlignment="1">
      <alignment horizontal="right" vertical="center"/>
    </xf>
    <xf numFmtId="0" fontId="5" fillId="6" borderId="1" xfId="7" applyFont="1" applyFill="1" applyBorder="1" applyAlignment="1">
      <alignment horizontal="left" vertical="center" wrapText="1"/>
    </xf>
    <xf numFmtId="43" fontId="2" fillId="2" borderId="1" xfId="4" applyFont="1" applyFill="1" applyBorder="1"/>
    <xf numFmtId="165" fontId="3" fillId="2" borderId="1" xfId="4" applyNumberFormat="1" applyFont="1" applyFill="1" applyBorder="1"/>
    <xf numFmtId="43" fontId="5" fillId="7" borderId="1" xfId="4" applyFont="1" applyFill="1" applyBorder="1" applyAlignment="1">
      <alignment horizontal="center" vertical="center"/>
    </xf>
    <xf numFmtId="43" fontId="5" fillId="7" borderId="1" xfId="4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right" vertical="center" wrapText="1"/>
    </xf>
    <xf numFmtId="43" fontId="5" fillId="7" borderId="1" xfId="4" applyFont="1" applyFill="1" applyBorder="1" applyAlignment="1">
      <alignment vertical="center"/>
    </xf>
    <xf numFmtId="43" fontId="7" fillId="7" borderId="1" xfId="4" applyFont="1" applyFill="1" applyBorder="1" applyAlignment="1">
      <alignment horizontal="center" vertical="center" wrapText="1"/>
    </xf>
    <xf numFmtId="43" fontId="5" fillId="0" borderId="1" xfId="8" applyFont="1" applyFill="1" applyBorder="1" applyAlignment="1">
      <alignment horizontal="center" vertical="center"/>
    </xf>
    <xf numFmtId="43" fontId="16" fillId="4" borderId="1" xfId="8" applyFont="1" applyFill="1" applyBorder="1" applyAlignment="1">
      <alignment horizontal="center" vertical="center" wrapText="1"/>
    </xf>
    <xf numFmtId="0" fontId="3" fillId="0" borderId="0" xfId="1" applyFont="1" applyAlignment="1">
      <alignment wrapText="1"/>
    </xf>
    <xf numFmtId="164" fontId="3" fillId="0" borderId="0" xfId="1" applyNumberFormat="1" applyFont="1" applyAlignment="1">
      <alignment wrapText="1"/>
    </xf>
    <xf numFmtId="49" fontId="5" fillId="7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vertical="center" wrapText="1"/>
    </xf>
    <xf numFmtId="0" fontId="5" fillId="7" borderId="1" xfId="0" applyFont="1" applyFill="1" applyBorder="1" applyAlignment="1">
      <alignment horizontal="center" vertical="center"/>
    </xf>
    <xf numFmtId="2" fontId="5" fillId="7" borderId="1" xfId="4" applyNumberFormat="1" applyFont="1" applyFill="1" applyBorder="1" applyAlignment="1">
      <alignment horizontal="right" vertical="center" wrapText="1"/>
    </xf>
    <xf numFmtId="0" fontId="5" fillId="7" borderId="1" xfId="7" applyFont="1" applyFill="1" applyBorder="1" applyAlignment="1">
      <alignment horizontal="left" vertical="center" wrapText="1"/>
    </xf>
    <xf numFmtId="43" fontId="7" fillId="7" borderId="1" xfId="4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2" fontId="17" fillId="6" borderId="1" xfId="0" applyNumberFormat="1" applyFont="1" applyFill="1" applyBorder="1" applyAlignment="1">
      <alignment horizontal="right" vertical="center" wrapText="1"/>
    </xf>
    <xf numFmtId="43" fontId="17" fillId="6" borderId="1" xfId="4" applyFont="1" applyFill="1" applyBorder="1" applyAlignment="1">
      <alignment horizontal="center" vertical="center" wrapText="1"/>
    </xf>
    <xf numFmtId="4" fontId="2" fillId="8" borderId="1" xfId="1" applyNumberFormat="1" applyFont="1" applyFill="1" applyBorder="1" applyAlignment="1">
      <alignment horizontal="center" vertical="center" wrapText="1"/>
    </xf>
    <xf numFmtId="165" fontId="2" fillId="8" borderId="1" xfId="4" applyNumberFormat="1" applyFont="1" applyFill="1" applyBorder="1" applyAlignment="1">
      <alignment vertical="center"/>
    </xf>
    <xf numFmtId="43" fontId="3" fillId="8" borderId="0" xfId="8" applyFont="1" applyFill="1"/>
    <xf numFmtId="43" fontId="3" fillId="8" borderId="1" xfId="8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 wrapText="1"/>
    </xf>
    <xf numFmtId="9" fontId="3" fillId="8" borderId="1" xfId="9" applyFont="1" applyFill="1" applyBorder="1" applyAlignment="1">
      <alignment horizontal="center" vertical="center"/>
    </xf>
    <xf numFmtId="0" fontId="3" fillId="8" borderId="1" xfId="1" applyFont="1" applyFill="1" applyBorder="1" applyAlignment="1">
      <alignment horizontal="center" vertical="center"/>
    </xf>
    <xf numFmtId="0" fontId="13" fillId="7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13" fillId="0" borderId="0" xfId="1" applyFont="1" applyFill="1" applyAlignment="1">
      <alignment horizontal="left" vertical="center" wrapText="1"/>
    </xf>
    <xf numFmtId="0" fontId="3" fillId="0" borderId="0" xfId="1" applyFont="1" applyFill="1" applyAlignment="1">
      <alignment horizontal="left" vertical="center" wrapText="1"/>
    </xf>
    <xf numFmtId="0" fontId="3" fillId="4" borderId="0" xfId="1" applyFont="1" applyFill="1" applyAlignment="1">
      <alignment horizontal="left" vertical="center" wrapText="1"/>
    </xf>
    <xf numFmtId="0" fontId="3" fillId="0" borderId="2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2" fontId="5" fillId="9" borderId="1" xfId="0" applyNumberFormat="1" applyFont="1" applyFill="1" applyBorder="1" applyAlignment="1">
      <alignment horizontal="right" vertical="center" wrapText="1"/>
    </xf>
    <xf numFmtId="49" fontId="19" fillId="6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/>
    </xf>
    <xf numFmtId="2" fontId="19" fillId="6" borderId="1" xfId="4" applyNumberFormat="1" applyFont="1" applyFill="1" applyBorder="1" applyAlignment="1">
      <alignment horizontal="right" vertical="center" wrapText="1"/>
    </xf>
    <xf numFmtId="49" fontId="20" fillId="6" borderId="1" xfId="0" applyNumberFormat="1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/>
    </xf>
    <xf numFmtId="1" fontId="21" fillId="10" borderId="1" xfId="0" applyNumberFormat="1" applyFont="1" applyFill="1" applyBorder="1" applyAlignment="1">
      <alignment horizontal="center" vertical="center" wrapText="1"/>
    </xf>
    <xf numFmtId="49" fontId="21" fillId="10" borderId="1" xfId="0" applyNumberFormat="1" applyFont="1" applyFill="1" applyBorder="1" applyAlignment="1">
      <alignment horizontal="center" vertical="center" wrapText="1"/>
    </xf>
    <xf numFmtId="2" fontId="23" fillId="6" borderId="1" xfId="4" applyNumberFormat="1" applyFont="1" applyFill="1" applyBorder="1" applyAlignment="1">
      <alignment horizontal="right" vertical="center" wrapText="1"/>
    </xf>
    <xf numFmtId="2" fontId="24" fillId="10" borderId="1" xfId="4" applyNumberFormat="1" applyFont="1" applyFill="1" applyBorder="1" applyAlignment="1">
      <alignment horizontal="right" vertical="center"/>
    </xf>
    <xf numFmtId="43" fontId="2" fillId="6" borderId="1" xfId="4" applyFont="1" applyFill="1" applyBorder="1" applyAlignment="1">
      <alignment vertical="center"/>
    </xf>
    <xf numFmtId="0" fontId="25" fillId="0" borderId="0" xfId="10"/>
    <xf numFmtId="49" fontId="26" fillId="0" borderId="0" xfId="10" applyNumberFormat="1" applyFont="1"/>
    <xf numFmtId="49" fontId="27" fillId="0" borderId="0" xfId="10" applyNumberFormat="1" applyFont="1" applyAlignment="1">
      <alignment horizontal="right"/>
    </xf>
    <xf numFmtId="49" fontId="27" fillId="0" borderId="0" xfId="10" applyNumberFormat="1" applyFont="1"/>
    <xf numFmtId="49" fontId="27" fillId="0" borderId="0" xfId="10" applyNumberFormat="1" applyFont="1" applyAlignment="1">
      <alignment horizontal="left" vertical="top"/>
    </xf>
    <xf numFmtId="49" fontId="27" fillId="0" borderId="0" xfId="10" applyNumberFormat="1" applyFont="1" applyAlignment="1">
      <alignment vertical="top"/>
    </xf>
    <xf numFmtId="0" fontId="27" fillId="0" borderId="0" xfId="10" applyFont="1" applyAlignment="1">
      <alignment horizontal="left" wrapText="1"/>
    </xf>
    <xf numFmtId="49" fontId="27" fillId="0" borderId="0" xfId="10" applyNumberFormat="1" applyFont="1" applyAlignment="1">
      <alignment wrapText="1"/>
    </xf>
    <xf numFmtId="49" fontId="28" fillId="0" borderId="0" xfId="10" applyNumberFormat="1" applyFont="1" applyAlignment="1">
      <alignment vertical="top" wrapText="1"/>
    </xf>
    <xf numFmtId="0" fontId="28" fillId="0" borderId="0" xfId="10" applyFont="1" applyAlignment="1">
      <alignment wrapText="1"/>
    </xf>
    <xf numFmtId="0" fontId="27" fillId="0" borderId="0" xfId="10" applyFont="1" applyAlignment="1">
      <alignment wrapText="1"/>
    </xf>
    <xf numFmtId="0" fontId="27" fillId="0" borderId="0" xfId="10" applyFont="1" applyAlignment="1">
      <alignment horizontal="left" vertical="top" wrapText="1"/>
    </xf>
    <xf numFmtId="0" fontId="28" fillId="0" borderId="0" xfId="10" applyFont="1"/>
    <xf numFmtId="49" fontId="27" fillId="0" borderId="0" xfId="10" applyNumberFormat="1" applyFont="1" applyAlignment="1">
      <alignment horizontal="left"/>
    </xf>
    <xf numFmtId="0" fontId="27" fillId="0" borderId="0" xfId="10" applyFont="1" applyAlignment="1">
      <alignment horizontal="center" wrapText="1"/>
    </xf>
    <xf numFmtId="49" fontId="29" fillId="0" borderId="0" xfId="10" applyNumberFormat="1" applyFont="1" applyAlignment="1">
      <alignment horizontal="center" vertical="top"/>
    </xf>
    <xf numFmtId="49" fontId="30" fillId="0" borderId="0" xfId="10" applyNumberFormat="1" applyFont="1" applyAlignment="1">
      <alignment horizontal="center"/>
    </xf>
    <xf numFmtId="49" fontId="26" fillId="0" borderId="7" xfId="10" applyNumberFormat="1" applyFont="1" applyBorder="1" applyAlignment="1">
      <alignment horizontal="center"/>
    </xf>
    <xf numFmtId="49" fontId="29" fillId="0" borderId="0" xfId="10" applyNumberFormat="1" applyFont="1"/>
    <xf numFmtId="49" fontId="26" fillId="0" borderId="0" xfId="10" applyNumberFormat="1" applyFont="1" applyAlignment="1">
      <alignment horizontal="right" vertical="top"/>
    </xf>
    <xf numFmtId="49" fontId="29" fillId="0" borderId="0" xfId="10" applyNumberFormat="1" applyFont="1" applyAlignment="1">
      <alignment horizontal="center"/>
    </xf>
    <xf numFmtId="49" fontId="31" fillId="0" borderId="0" xfId="10" applyNumberFormat="1" applyFont="1" applyAlignment="1">
      <alignment horizontal="left"/>
    </xf>
    <xf numFmtId="49" fontId="27" fillId="0" borderId="0" xfId="10" applyNumberFormat="1" applyFont="1" applyAlignment="1">
      <alignment horizontal="center"/>
    </xf>
    <xf numFmtId="0" fontId="27" fillId="0" borderId="0" xfId="10" applyFont="1"/>
    <xf numFmtId="0" fontId="27" fillId="0" borderId="0" xfId="10" applyFont="1" applyAlignment="1">
      <alignment horizontal="center"/>
    </xf>
    <xf numFmtId="4" fontId="27" fillId="0" borderId="7" xfId="10" applyNumberFormat="1" applyFont="1" applyBorder="1"/>
    <xf numFmtId="49" fontId="26" fillId="0" borderId="7" xfId="10" applyNumberFormat="1" applyFont="1" applyBorder="1" applyAlignment="1">
      <alignment horizontal="right"/>
    </xf>
    <xf numFmtId="0" fontId="27" fillId="0" borderId="0" xfId="10" applyFont="1" applyAlignment="1">
      <alignment horizontal="left"/>
    </xf>
    <xf numFmtId="0" fontId="27" fillId="0" borderId="0" xfId="10" applyFont="1" applyAlignment="1">
      <alignment vertical="center" wrapText="1"/>
    </xf>
    <xf numFmtId="0" fontId="29" fillId="0" borderId="0" xfId="10" applyFont="1"/>
    <xf numFmtId="2" fontId="27" fillId="0" borderId="0" xfId="10" applyNumberFormat="1" applyFont="1"/>
    <xf numFmtId="49" fontId="26" fillId="0" borderId="0" xfId="10" applyNumberFormat="1" applyFont="1" applyAlignment="1">
      <alignment horizontal="right"/>
    </xf>
    <xf numFmtId="0" fontId="31" fillId="0" borderId="0" xfId="10" applyFont="1"/>
    <xf numFmtId="49" fontId="27" fillId="0" borderId="7" xfId="10" applyNumberFormat="1" applyFont="1" applyBorder="1" applyAlignment="1">
      <alignment horizontal="right"/>
    </xf>
    <xf numFmtId="49" fontId="26" fillId="0" borderId="4" xfId="10" applyNumberFormat="1" applyFont="1" applyBorder="1" applyAlignment="1">
      <alignment horizontal="right"/>
    </xf>
    <xf numFmtId="49" fontId="26" fillId="0" borderId="0" xfId="10" applyNumberFormat="1" applyFont="1" applyAlignment="1">
      <alignment vertical="center"/>
    </xf>
    <xf numFmtId="0" fontId="26" fillId="0" borderId="1" xfId="10" applyFont="1" applyBorder="1" applyAlignment="1">
      <alignment horizontal="center" vertical="center" wrapText="1"/>
    </xf>
    <xf numFmtId="49" fontId="26" fillId="0" borderId="1" xfId="10" applyNumberFormat="1" applyFont="1" applyBorder="1" applyAlignment="1">
      <alignment horizontal="center" vertical="center"/>
    </xf>
    <xf numFmtId="0" fontId="26" fillId="0" borderId="1" xfId="10" applyFont="1" applyBorder="1" applyAlignment="1">
      <alignment horizontal="center" vertical="center"/>
    </xf>
    <xf numFmtId="0" fontId="32" fillId="0" borderId="0" xfId="10" applyFont="1"/>
    <xf numFmtId="0" fontId="33" fillId="0" borderId="0" xfId="10" applyFont="1" applyAlignment="1">
      <alignment horizontal="left" vertical="center" wrapText="1"/>
    </xf>
    <xf numFmtId="0" fontId="34" fillId="0" borderId="0" xfId="10" applyFont="1" applyAlignment="1">
      <alignment horizontal="left" vertical="center" wrapText="1"/>
    </xf>
    <xf numFmtId="49" fontId="34" fillId="0" borderId="10" xfId="10" applyNumberFormat="1" applyFont="1" applyBorder="1" applyAlignment="1">
      <alignment horizontal="center" vertical="top" wrapText="1"/>
    </xf>
    <xf numFmtId="49" fontId="34" fillId="0" borderId="8" xfId="10" applyNumberFormat="1" applyFont="1" applyBorder="1" applyAlignment="1">
      <alignment horizontal="left" vertical="top" wrapText="1"/>
    </xf>
    <xf numFmtId="49" fontId="34" fillId="0" borderId="8" xfId="10" applyNumberFormat="1" applyFont="1" applyBorder="1" applyAlignment="1">
      <alignment horizontal="center" vertical="top" wrapText="1"/>
    </xf>
    <xf numFmtId="0" fontId="34" fillId="0" borderId="8" xfId="10" applyFont="1" applyBorder="1" applyAlignment="1">
      <alignment horizontal="center" vertical="top" wrapText="1"/>
    </xf>
    <xf numFmtId="1" fontId="34" fillId="0" borderId="8" xfId="10" applyNumberFormat="1" applyFont="1" applyBorder="1" applyAlignment="1">
      <alignment horizontal="center" vertical="top" wrapText="1"/>
    </xf>
    <xf numFmtId="168" fontId="34" fillId="0" borderId="8" xfId="10" applyNumberFormat="1" applyFont="1" applyBorder="1" applyAlignment="1">
      <alignment horizontal="center" vertical="top" wrapText="1"/>
    </xf>
    <xf numFmtId="0" fontId="34" fillId="0" borderId="8" xfId="10" applyFont="1" applyBorder="1" applyAlignment="1">
      <alignment horizontal="right" vertical="top" wrapText="1"/>
    </xf>
    <xf numFmtId="0" fontId="34" fillId="0" borderId="11" xfId="10" applyFont="1" applyBorder="1" applyAlignment="1">
      <alignment horizontal="right" vertical="top" wrapText="1"/>
    </xf>
    <xf numFmtId="0" fontId="34" fillId="0" borderId="0" xfId="10" applyFont="1" applyAlignment="1">
      <alignment horizontal="left" vertical="top" wrapText="1"/>
    </xf>
    <xf numFmtId="49" fontId="26" fillId="0" borderId="2" xfId="10" applyNumberFormat="1" applyFont="1" applyBorder="1" applyAlignment="1">
      <alignment horizontal="center" vertical="top" wrapText="1"/>
    </xf>
    <xf numFmtId="49" fontId="26" fillId="0" borderId="0" xfId="10" applyNumberFormat="1" applyFont="1" applyAlignment="1">
      <alignment horizontal="left" vertical="top" wrapText="1"/>
    </xf>
    <xf numFmtId="0" fontId="26" fillId="0" borderId="0" xfId="10" applyFont="1" applyAlignment="1">
      <alignment horizontal="left" vertical="top" wrapText="1"/>
    </xf>
    <xf numFmtId="49" fontId="26" fillId="0" borderId="2" xfId="10" applyNumberFormat="1" applyFont="1" applyBorder="1" applyAlignment="1">
      <alignment vertical="center" wrapText="1"/>
    </xf>
    <xf numFmtId="49" fontId="26" fillId="0" borderId="0" xfId="10" applyNumberFormat="1" applyFont="1" applyAlignment="1">
      <alignment horizontal="right" vertical="top" wrapText="1"/>
    </xf>
    <xf numFmtId="0" fontId="26" fillId="0" borderId="2" xfId="10" applyFont="1" applyBorder="1"/>
    <xf numFmtId="49" fontId="26" fillId="0" borderId="0" xfId="10" applyNumberFormat="1" applyFont="1" applyAlignment="1">
      <alignment horizontal="center" vertical="top" wrapText="1"/>
    </xf>
    <xf numFmtId="0" fontId="26" fillId="0" borderId="0" xfId="10" applyFont="1" applyAlignment="1">
      <alignment horizontal="center" vertical="top" wrapText="1"/>
    </xf>
    <xf numFmtId="2" fontId="26" fillId="0" borderId="0" xfId="10" applyNumberFormat="1" applyFont="1" applyAlignment="1">
      <alignment horizontal="right" vertical="top" wrapText="1"/>
    </xf>
    <xf numFmtId="169" fontId="26" fillId="0" borderId="0" xfId="10" applyNumberFormat="1" applyFont="1" applyAlignment="1">
      <alignment horizontal="center" vertical="top" wrapText="1"/>
    </xf>
    <xf numFmtId="2" fontId="26" fillId="0" borderId="0" xfId="10" applyNumberFormat="1" applyFont="1" applyAlignment="1">
      <alignment horizontal="center" vertical="top" wrapText="1"/>
    </xf>
    <xf numFmtId="2" fontId="26" fillId="0" borderId="12" xfId="10" applyNumberFormat="1" applyFont="1" applyBorder="1" applyAlignment="1">
      <alignment horizontal="right" vertical="top" wrapText="1"/>
    </xf>
    <xf numFmtId="4" fontId="26" fillId="0" borderId="0" xfId="10" applyNumberFormat="1" applyFont="1" applyAlignment="1">
      <alignment horizontal="right" vertical="top" wrapText="1"/>
    </xf>
    <xf numFmtId="4" fontId="26" fillId="0" borderId="12" xfId="10" applyNumberFormat="1" applyFont="1" applyBorder="1" applyAlignment="1">
      <alignment horizontal="right" vertical="top" wrapText="1"/>
    </xf>
    <xf numFmtId="170" fontId="26" fillId="0" borderId="0" xfId="10" applyNumberFormat="1" applyFont="1" applyAlignment="1">
      <alignment horizontal="center" vertical="top" wrapText="1"/>
    </xf>
    <xf numFmtId="49" fontId="26" fillId="0" borderId="2" xfId="10" applyNumberFormat="1" applyFont="1" applyBorder="1" applyAlignment="1">
      <alignment horizontal="right" vertical="top" wrapText="1"/>
    </xf>
    <xf numFmtId="1" fontId="26" fillId="0" borderId="0" xfId="10" applyNumberFormat="1" applyFont="1" applyAlignment="1">
      <alignment horizontal="center" vertical="top" wrapText="1"/>
    </xf>
    <xf numFmtId="171" fontId="26" fillId="0" borderId="0" xfId="10" applyNumberFormat="1" applyFont="1" applyAlignment="1">
      <alignment horizontal="center" vertical="top" wrapText="1"/>
    </xf>
    <xf numFmtId="0" fontId="26" fillId="0" borderId="0" xfId="10" applyFont="1" applyAlignment="1">
      <alignment horizontal="right" vertical="top" wrapText="1"/>
    </xf>
    <xf numFmtId="0" fontId="26" fillId="0" borderId="12" xfId="10" applyFont="1" applyBorder="1" applyAlignment="1">
      <alignment horizontal="right" vertical="top" wrapText="1"/>
    </xf>
    <xf numFmtId="172" fontId="26" fillId="0" borderId="0" xfId="10" applyNumberFormat="1" applyFont="1" applyAlignment="1">
      <alignment horizontal="center" vertical="top" wrapText="1"/>
    </xf>
    <xf numFmtId="49" fontId="26" fillId="0" borderId="8" xfId="10" applyNumberFormat="1" applyFont="1" applyBorder="1" applyAlignment="1">
      <alignment horizontal="center" vertical="top" wrapText="1"/>
    </xf>
    <xf numFmtId="0" fontId="26" fillId="0" borderId="8" xfId="10" applyFont="1" applyBorder="1" applyAlignment="1">
      <alignment horizontal="center" vertical="top" wrapText="1"/>
    </xf>
    <xf numFmtId="4" fontId="26" fillId="0" borderId="8" xfId="10" applyNumberFormat="1" applyFont="1" applyBorder="1" applyAlignment="1">
      <alignment horizontal="right" vertical="top" wrapText="1"/>
    </xf>
    <xf numFmtId="2" fontId="26" fillId="0" borderId="8" xfId="10" applyNumberFormat="1" applyFont="1" applyBorder="1" applyAlignment="1">
      <alignment horizontal="right" vertical="top" wrapText="1"/>
    </xf>
    <xf numFmtId="4" fontId="26" fillId="0" borderId="11" xfId="10" applyNumberFormat="1" applyFont="1" applyBorder="1" applyAlignment="1">
      <alignment horizontal="right" vertical="top" wrapText="1"/>
    </xf>
    <xf numFmtId="49" fontId="34" fillId="0" borderId="2" xfId="10" applyNumberFormat="1" applyFont="1" applyBorder="1" applyAlignment="1">
      <alignment horizontal="center" vertical="top" wrapText="1"/>
    </xf>
    <xf numFmtId="49" fontId="34" fillId="0" borderId="0" xfId="10" applyNumberFormat="1" applyFont="1" applyAlignment="1">
      <alignment horizontal="left" vertical="top" wrapText="1"/>
    </xf>
    <xf numFmtId="2" fontId="34" fillId="0" borderId="8" xfId="10" applyNumberFormat="1" applyFont="1" applyBorder="1" applyAlignment="1">
      <alignment horizontal="right" vertical="top" wrapText="1"/>
    </xf>
    <xf numFmtId="4" fontId="34" fillId="0" borderId="11" xfId="10" applyNumberFormat="1" applyFont="1" applyBorder="1" applyAlignment="1">
      <alignment horizontal="right" vertical="top" wrapText="1"/>
    </xf>
    <xf numFmtId="173" fontId="26" fillId="0" borderId="0" xfId="10" applyNumberFormat="1" applyFont="1" applyAlignment="1">
      <alignment horizontal="center" vertical="top" wrapText="1"/>
    </xf>
    <xf numFmtId="4" fontId="34" fillId="0" borderId="8" xfId="10" applyNumberFormat="1" applyFont="1" applyBorder="1" applyAlignment="1">
      <alignment horizontal="right" vertical="top" wrapText="1"/>
    </xf>
    <xf numFmtId="171" fontId="34" fillId="0" borderId="8" xfId="10" applyNumberFormat="1" applyFont="1" applyBorder="1" applyAlignment="1">
      <alignment horizontal="center" vertical="top" wrapText="1"/>
    </xf>
    <xf numFmtId="2" fontId="34" fillId="0" borderId="8" xfId="10" applyNumberFormat="1" applyFont="1" applyBorder="1" applyAlignment="1">
      <alignment horizontal="center" vertical="top" wrapText="1"/>
    </xf>
    <xf numFmtId="2" fontId="34" fillId="0" borderId="11" xfId="10" applyNumberFormat="1" applyFont="1" applyBorder="1" applyAlignment="1">
      <alignment horizontal="right" vertical="top" wrapText="1"/>
    </xf>
    <xf numFmtId="169" fontId="34" fillId="0" borderId="8" xfId="10" applyNumberFormat="1" applyFont="1" applyBorder="1" applyAlignment="1">
      <alignment horizontal="center" vertical="top" wrapText="1"/>
    </xf>
    <xf numFmtId="170" fontId="34" fillId="0" borderId="8" xfId="10" applyNumberFormat="1" applyFont="1" applyBorder="1" applyAlignment="1">
      <alignment horizontal="center" vertical="top" wrapText="1"/>
    </xf>
    <xf numFmtId="49" fontId="34" fillId="0" borderId="0" xfId="10" applyNumberFormat="1" applyFont="1" applyAlignment="1">
      <alignment horizontal="center" vertical="top" wrapText="1"/>
    </xf>
    <xf numFmtId="0" fontId="34" fillId="0" borderId="0" xfId="10" applyFont="1" applyAlignment="1">
      <alignment horizontal="center" vertical="top" wrapText="1"/>
    </xf>
    <xf numFmtId="0" fontId="34" fillId="0" borderId="0" xfId="10" applyFont="1" applyAlignment="1">
      <alignment horizontal="right" vertical="top" wrapText="1"/>
    </xf>
    <xf numFmtId="49" fontId="26" fillId="0" borderId="10" xfId="10" applyNumberFormat="1" applyFont="1" applyBorder="1"/>
    <xf numFmtId="49" fontId="34" fillId="0" borderId="8" xfId="10" applyNumberFormat="1" applyFont="1" applyBorder="1" applyAlignment="1">
      <alignment horizontal="right" vertical="top" wrapText="1"/>
    </xf>
    <xf numFmtId="4" fontId="34" fillId="0" borderId="8" xfId="10" applyNumberFormat="1" applyFont="1" applyBorder="1" applyAlignment="1">
      <alignment horizontal="right" vertical="top"/>
    </xf>
    <xf numFmtId="0" fontId="34" fillId="0" borderId="8" xfId="10" applyFont="1" applyBorder="1" applyAlignment="1">
      <alignment horizontal="center" vertical="top"/>
    </xf>
    <xf numFmtId="4" fontId="34" fillId="0" borderId="11" xfId="10" applyNumberFormat="1" applyFont="1" applyBorder="1" applyAlignment="1">
      <alignment horizontal="right" vertical="top"/>
    </xf>
    <xf numFmtId="168" fontId="26" fillId="0" borderId="0" xfId="10" applyNumberFormat="1" applyFont="1" applyAlignment="1">
      <alignment horizontal="center" vertical="top" wrapText="1"/>
    </xf>
    <xf numFmtId="2" fontId="26" fillId="0" borderId="11" xfId="10" applyNumberFormat="1" applyFont="1" applyBorder="1" applyAlignment="1">
      <alignment horizontal="right" vertical="top" wrapText="1"/>
    </xf>
    <xf numFmtId="49" fontId="26" fillId="0" borderId="0" xfId="10" applyNumberFormat="1" applyFont="1" applyAlignment="1">
      <alignment vertical="top"/>
    </xf>
    <xf numFmtId="0" fontId="26" fillId="0" borderId="0" xfId="10" applyFont="1" applyAlignment="1">
      <alignment vertical="top"/>
    </xf>
    <xf numFmtId="0" fontId="34" fillId="0" borderId="8" xfId="10" applyFont="1" applyBorder="1" applyAlignment="1">
      <alignment horizontal="right" vertical="top"/>
    </xf>
    <xf numFmtId="0" fontId="34" fillId="0" borderId="11" xfId="10" applyFont="1" applyBorder="1" applyAlignment="1">
      <alignment horizontal="right" vertical="top"/>
    </xf>
    <xf numFmtId="49" fontId="26" fillId="0" borderId="2" xfId="10" applyNumberFormat="1" applyFont="1" applyBorder="1"/>
    <xf numFmtId="4" fontId="26" fillId="0" borderId="0" xfId="10" applyNumberFormat="1" applyFont="1" applyAlignment="1">
      <alignment horizontal="right" vertical="top"/>
    </xf>
    <xf numFmtId="0" fontId="26" fillId="0" borderId="0" xfId="10" applyFont="1" applyAlignment="1">
      <alignment horizontal="center" vertical="top"/>
    </xf>
    <xf numFmtId="4" fontId="26" fillId="0" borderId="12" xfId="10" applyNumberFormat="1" applyFont="1" applyBorder="1" applyAlignment="1">
      <alignment horizontal="right" vertical="top"/>
    </xf>
    <xf numFmtId="0" fontId="35" fillId="0" borderId="0" xfId="10" applyFont="1"/>
    <xf numFmtId="0" fontId="26" fillId="0" borderId="0" xfId="10" applyFont="1" applyAlignment="1">
      <alignment horizontal="right" vertical="top"/>
    </xf>
    <xf numFmtId="0" fontId="26" fillId="0" borderId="12" xfId="10" applyFont="1" applyBorder="1" applyAlignment="1">
      <alignment horizontal="right" vertical="top"/>
    </xf>
    <xf numFmtId="2" fontId="26" fillId="0" borderId="0" xfId="10" applyNumberFormat="1" applyFont="1" applyAlignment="1">
      <alignment horizontal="right" vertical="top"/>
    </xf>
    <xf numFmtId="2" fontId="26" fillId="0" borderId="12" xfId="10" applyNumberFormat="1" applyFont="1" applyBorder="1" applyAlignment="1">
      <alignment horizontal="right" vertical="top"/>
    </xf>
    <xf numFmtId="49" fontId="34" fillId="0" borderId="0" xfId="10" applyNumberFormat="1" applyFont="1" applyAlignment="1">
      <alignment horizontal="right" vertical="top" wrapText="1"/>
    </xf>
    <xf numFmtId="4" fontId="34" fillId="0" borderId="0" xfId="10" applyNumberFormat="1" applyFont="1" applyAlignment="1">
      <alignment horizontal="right" vertical="top"/>
    </xf>
    <xf numFmtId="0" fontId="34" fillId="0" borderId="0" xfId="10" applyFont="1" applyAlignment="1">
      <alignment horizontal="center" vertical="top"/>
    </xf>
    <xf numFmtId="4" fontId="34" fillId="0" borderId="12" xfId="10" applyNumberFormat="1" applyFont="1" applyBorder="1" applyAlignment="1">
      <alignment horizontal="right" vertical="top"/>
    </xf>
    <xf numFmtId="2" fontId="34" fillId="0" borderId="0" xfId="10" applyNumberFormat="1" applyFont="1" applyAlignment="1">
      <alignment horizontal="center" vertical="top"/>
    </xf>
    <xf numFmtId="0" fontId="34" fillId="0" borderId="0" xfId="10" applyFont="1" applyAlignment="1">
      <alignment horizontal="right" vertical="top"/>
    </xf>
    <xf numFmtId="49" fontId="26" fillId="0" borderId="8" xfId="10" applyNumberFormat="1" applyFont="1" applyBorder="1"/>
    <xf numFmtId="0" fontId="26" fillId="0" borderId="8" xfId="10" applyFont="1" applyBorder="1"/>
    <xf numFmtId="0" fontId="27" fillId="0" borderId="0" xfId="10" applyFont="1" applyAlignment="1">
      <alignment horizontal="right" vertical="top"/>
    </xf>
    <xf numFmtId="0" fontId="27" fillId="0" borderId="0" xfId="10" applyFont="1" applyAlignment="1">
      <alignment horizontal="left" vertical="center" wrapText="1"/>
    </xf>
    <xf numFmtId="0" fontId="27" fillId="0" borderId="0" xfId="10" applyFont="1" applyAlignment="1">
      <alignment vertical="top" wrapText="1"/>
    </xf>
    <xf numFmtId="0" fontId="27" fillId="0" borderId="0" xfId="10" applyFont="1" applyAlignment="1">
      <alignment horizontal="right" vertical="top" wrapText="1"/>
    </xf>
    <xf numFmtId="0" fontId="27" fillId="0" borderId="0" xfId="10" applyFont="1" applyAlignment="1">
      <alignment vertical="top"/>
    </xf>
    <xf numFmtId="0" fontId="27" fillId="0" borderId="0" xfId="10" applyFont="1" applyAlignment="1">
      <alignment horizontal="center" vertical="top" wrapText="1"/>
    </xf>
    <xf numFmtId="0" fontId="34" fillId="0" borderId="0" xfId="10" applyFont="1" applyAlignment="1">
      <alignment vertical="top" wrapText="1"/>
    </xf>
    <xf numFmtId="0" fontId="26" fillId="0" borderId="0" xfId="10" applyFont="1"/>
    <xf numFmtId="0" fontId="26" fillId="0" borderId="0" xfId="10" applyFont="1" applyAlignment="1">
      <alignment horizontal="left" wrapText="1"/>
    </xf>
    <xf numFmtId="0" fontId="26" fillId="0" borderId="0" xfId="10" applyFont="1" applyAlignment="1">
      <alignment horizontal="center" wrapText="1"/>
    </xf>
    <xf numFmtId="0" fontId="26" fillId="0" borderId="0" xfId="10" applyFont="1" applyAlignment="1">
      <alignment wrapText="1"/>
    </xf>
    <xf numFmtId="0" fontId="26" fillId="0" borderId="0" xfId="10" applyFont="1" applyAlignment="1">
      <alignment horizontal="left" vertical="center" wrapText="1"/>
    </xf>
    <xf numFmtId="0" fontId="26" fillId="0" borderId="0" xfId="10" applyFont="1" applyAlignment="1">
      <alignment vertical="top" wrapText="1"/>
    </xf>
    <xf numFmtId="0" fontId="3" fillId="0" borderId="2" xfId="1" applyFont="1" applyBorder="1" applyAlignment="1">
      <alignment horizontal="left" vertical="center" wrapText="1"/>
    </xf>
    <xf numFmtId="4" fontId="2" fillId="8" borderId="1" xfId="1" applyNumberFormat="1" applyFont="1" applyFill="1" applyBorder="1" applyAlignment="1">
      <alignment horizontal="center" vertical="center" wrapText="1"/>
    </xf>
    <xf numFmtId="0" fontId="2" fillId="8" borderId="1" xfId="1" applyFont="1" applyFill="1" applyBorder="1" applyAlignment="1">
      <alignment horizontal="center" vertical="center"/>
    </xf>
    <xf numFmtId="0" fontId="2" fillId="2" borderId="1" xfId="7" applyFont="1" applyFill="1" applyBorder="1" applyAlignment="1">
      <alignment horizontal="right" vertical="center" wrapText="1"/>
    </xf>
    <xf numFmtId="4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>
      <alignment horizontal="right" vertical="center" wrapText="1"/>
    </xf>
    <xf numFmtId="49" fontId="27" fillId="0" borderId="0" xfId="10" applyNumberFormat="1" applyFont="1" applyAlignment="1">
      <alignment horizontal="left" vertical="top" wrapText="1"/>
    </xf>
    <xf numFmtId="0" fontId="27" fillId="0" borderId="4" xfId="10" applyFont="1" applyBorder="1" applyAlignment="1">
      <alignment horizontal="left" wrapText="1"/>
    </xf>
    <xf numFmtId="49" fontId="27" fillId="0" borderId="0" xfId="10" applyNumberFormat="1" applyFont="1" applyAlignment="1">
      <alignment horizontal="left" vertical="top"/>
    </xf>
    <xf numFmtId="49" fontId="27" fillId="0" borderId="7" xfId="10" applyNumberFormat="1" applyFont="1" applyBorder="1" applyAlignment="1">
      <alignment horizontal="left" wrapText="1"/>
    </xf>
    <xf numFmtId="0" fontId="27" fillId="0" borderId="0" xfId="10" applyFont="1" applyAlignment="1">
      <alignment horizontal="left" vertical="top" wrapText="1"/>
    </xf>
    <xf numFmtId="49" fontId="29" fillId="0" borderId="8" xfId="10" applyNumberFormat="1" applyFont="1" applyBorder="1" applyAlignment="1">
      <alignment horizontal="center" vertical="top"/>
    </xf>
    <xf numFmtId="49" fontId="29" fillId="0" borderId="8" xfId="10" applyNumberFormat="1" applyFont="1" applyBorder="1" applyAlignment="1">
      <alignment horizontal="center"/>
    </xf>
    <xf numFmtId="49" fontId="27" fillId="0" borderId="7" xfId="10" applyNumberFormat="1" applyFont="1" applyBorder="1" applyAlignment="1">
      <alignment wrapText="1"/>
    </xf>
    <xf numFmtId="4" fontId="27" fillId="0" borderId="4" xfId="10" applyNumberFormat="1" applyFont="1" applyBorder="1" applyAlignment="1">
      <alignment horizontal="right"/>
    </xf>
    <xf numFmtId="49" fontId="27" fillId="0" borderId="0" xfId="10" applyNumberFormat="1" applyFont="1" applyAlignment="1">
      <alignment horizontal="center" wrapText="1"/>
    </xf>
    <xf numFmtId="49" fontId="30" fillId="0" borderId="0" xfId="10" applyNumberFormat="1" applyFont="1" applyAlignment="1">
      <alignment horizontal="center"/>
    </xf>
    <xf numFmtId="49" fontId="27" fillId="0" borderId="7" xfId="10" applyNumberFormat="1" applyFont="1" applyBorder="1" applyAlignment="1">
      <alignment horizontal="center" wrapText="1"/>
    </xf>
    <xf numFmtId="0" fontId="26" fillId="0" borderId="1" xfId="10" applyFont="1" applyBorder="1" applyAlignment="1">
      <alignment horizontal="center" vertical="center" wrapText="1"/>
    </xf>
    <xf numFmtId="0" fontId="26" fillId="0" borderId="1" xfId="10" applyFont="1" applyBorder="1" applyAlignment="1">
      <alignment horizontal="center" vertical="center"/>
    </xf>
    <xf numFmtId="49" fontId="33" fillId="0" borderId="5" xfId="10" applyNumberFormat="1" applyFont="1" applyBorder="1" applyAlignment="1">
      <alignment horizontal="left" vertical="center" wrapText="1"/>
    </xf>
    <xf numFmtId="49" fontId="33" fillId="0" borderId="4" xfId="10" applyNumberFormat="1" applyFont="1" applyBorder="1" applyAlignment="1">
      <alignment horizontal="left" vertical="center" wrapText="1"/>
    </xf>
    <xf numFmtId="49" fontId="33" fillId="0" borderId="9" xfId="10" applyNumberFormat="1" applyFont="1" applyBorder="1" applyAlignment="1">
      <alignment horizontal="left" vertical="center" wrapText="1"/>
    </xf>
    <xf numFmtId="49" fontId="34" fillId="0" borderId="5" xfId="10" applyNumberFormat="1" applyFont="1" applyBorder="1" applyAlignment="1">
      <alignment horizontal="left" vertical="center" wrapText="1"/>
    </xf>
    <xf numFmtId="49" fontId="34" fillId="0" borderId="4" xfId="10" applyNumberFormat="1" applyFont="1" applyBorder="1" applyAlignment="1">
      <alignment horizontal="left" vertical="center" wrapText="1"/>
    </xf>
    <xf numFmtId="49" fontId="34" fillId="0" borderId="9" xfId="10" applyNumberFormat="1" applyFont="1" applyBorder="1" applyAlignment="1">
      <alignment horizontal="left" vertical="center" wrapText="1"/>
    </xf>
    <xf numFmtId="49" fontId="34" fillId="0" borderId="8" xfId="10" applyNumberFormat="1" applyFont="1" applyBorder="1" applyAlignment="1">
      <alignment horizontal="left" vertical="top" wrapText="1"/>
    </xf>
    <xf numFmtId="49" fontId="26" fillId="0" borderId="0" xfId="10" applyNumberFormat="1" applyFont="1" applyAlignment="1">
      <alignment horizontal="left" vertical="top" wrapText="1"/>
    </xf>
    <xf numFmtId="49" fontId="26" fillId="0" borderId="12" xfId="10" applyNumberFormat="1" applyFont="1" applyBorder="1" applyAlignment="1">
      <alignment horizontal="left" vertical="top" wrapText="1"/>
    </xf>
    <xf numFmtId="0" fontId="27" fillId="0" borderId="4" xfId="10" applyFont="1" applyBorder="1" applyAlignment="1">
      <alignment horizontal="center"/>
    </xf>
    <xf numFmtId="49" fontId="26" fillId="0" borderId="1" xfId="10" applyNumberFormat="1" applyFont="1" applyBorder="1" applyAlignment="1">
      <alignment horizontal="center" vertical="center" wrapText="1"/>
    </xf>
    <xf numFmtId="49" fontId="26" fillId="0" borderId="8" xfId="10" applyNumberFormat="1" applyFont="1" applyBorder="1" applyAlignment="1">
      <alignment horizontal="left" vertical="top" wrapText="1"/>
    </xf>
    <xf numFmtId="0" fontId="26" fillId="0" borderId="0" xfId="10" applyFont="1" applyAlignment="1">
      <alignment horizontal="left" vertical="top" wrapText="1"/>
    </xf>
    <xf numFmtId="0" fontId="26" fillId="0" borderId="12" xfId="10" applyFont="1" applyBorder="1" applyAlignment="1">
      <alignment horizontal="left" vertical="top" wrapText="1"/>
    </xf>
    <xf numFmtId="49" fontId="34" fillId="0" borderId="0" xfId="10" applyNumberFormat="1" applyFont="1" applyAlignment="1">
      <alignment horizontal="left" vertical="top" wrapText="1"/>
    </xf>
    <xf numFmtId="49" fontId="26" fillId="7" borderId="0" xfId="10" applyNumberFormat="1" applyFont="1" applyFill="1" applyAlignment="1">
      <alignment horizontal="left" vertical="top" wrapText="1"/>
    </xf>
    <xf numFmtId="0" fontId="29" fillId="0" borderId="8" xfId="10" applyFont="1" applyBorder="1" applyAlignment="1">
      <alignment horizontal="center" vertical="top"/>
    </xf>
    <xf numFmtId="49" fontId="27" fillId="0" borderId="7" xfId="10" applyNumberFormat="1" applyFont="1" applyBorder="1" applyAlignment="1">
      <alignment vertical="top" wrapText="1"/>
    </xf>
    <xf numFmtId="49" fontId="27" fillId="0" borderId="7" xfId="10" applyNumberFormat="1" applyFont="1" applyBorder="1" applyAlignment="1">
      <alignment horizontal="right" vertical="top" wrapText="1"/>
    </xf>
  </cellXfs>
  <cellStyles count="11">
    <cellStyle name="ЛокСмМТСН" xfId="6" xr:uid="{00000000-0005-0000-0000-000000000000}"/>
    <cellStyle name="Обычный" xfId="0" builtinId="0"/>
    <cellStyle name="Обычный 2" xfId="10" xr:uid="{15EE9436-064E-4BB0-A972-D64E066E573B}"/>
    <cellStyle name="Обычный 2 2" xfId="7" xr:uid="{00000000-0005-0000-0000-000002000000}"/>
    <cellStyle name="Обычный 5" xfId="3" xr:uid="{00000000-0005-0000-0000-000003000000}"/>
    <cellStyle name="Обычный 6" xfId="2" xr:uid="{00000000-0005-0000-0000-000004000000}"/>
    <cellStyle name="Обычный 9" xfId="1" xr:uid="{00000000-0005-0000-0000-000005000000}"/>
    <cellStyle name="Процентный" xfId="9" builtinId="5"/>
    <cellStyle name="Финансовый" xfId="8" builtinId="3"/>
    <cellStyle name="Финансовый 3" xfId="5" xr:uid="{00000000-0005-0000-0000-000006000000}"/>
    <cellStyle name="Финансовый 5" xfId="4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 tint="-0.249977111117893"/>
  </sheetPr>
  <dimension ref="A1:U86"/>
  <sheetViews>
    <sheetView tabSelected="1" zoomScale="90" zoomScaleNormal="90" zoomScaleSheetLayoutView="40" workbookViewId="0">
      <pane xSplit="2" ySplit="6" topLeftCell="C31" activePane="bottomRight" state="frozen"/>
      <selection pane="topRight" activeCell="C1" sqref="C1"/>
      <selection pane="bottomLeft" activeCell="A6" sqref="A6"/>
      <selection pane="bottomRight" activeCell="U46" sqref="U46"/>
    </sheetView>
  </sheetViews>
  <sheetFormatPr defaultColWidth="8.85546875" defaultRowHeight="15" outlineLevelCol="1" x14ac:dyDescent="0.25"/>
  <cols>
    <col min="1" max="1" width="12" style="1" bestFit="1" customWidth="1"/>
    <col min="2" max="2" width="78.28515625" style="1" customWidth="1"/>
    <col min="3" max="3" width="9.28515625" style="26" customWidth="1"/>
    <col min="4" max="4" width="10.140625" style="27" bestFit="1" customWidth="1"/>
    <col min="5" max="5" width="15.140625" style="1" customWidth="1" outlineLevel="1"/>
    <col min="6" max="6" width="16" style="1" customWidth="1" outlineLevel="1"/>
    <col min="7" max="7" width="17.140625" style="25" customWidth="1" outlineLevel="1"/>
    <col min="8" max="8" width="16.140625" style="25" customWidth="1" outlineLevel="1"/>
    <col min="9" max="12" width="16.140625" style="1" customWidth="1" outlineLevel="1"/>
    <col min="13" max="13" width="20.28515625" style="81" customWidth="1"/>
    <col min="14" max="14" width="14.5703125" style="1" customWidth="1"/>
    <col min="15" max="15" width="18.140625" style="1" customWidth="1"/>
    <col min="16" max="16" width="14.42578125" style="1" customWidth="1"/>
    <col min="17" max="18" width="15.7109375" style="1" customWidth="1"/>
    <col min="19" max="20" width="16.28515625" style="1" customWidth="1"/>
    <col min="21" max="21" width="32" style="100" customWidth="1"/>
    <col min="22" max="16384" width="8.85546875" style="1"/>
  </cols>
  <sheetData>
    <row r="1" spans="1:21" x14ac:dyDescent="0.25">
      <c r="M1" s="81">
        <v>1.2</v>
      </c>
      <c r="P1" s="1">
        <v>1.4</v>
      </c>
    </row>
    <row r="2" spans="1:21" ht="14.45" customHeight="1" x14ac:dyDescent="0.25">
      <c r="A2" s="255" t="s">
        <v>0</v>
      </c>
      <c r="B2" s="253" t="s">
        <v>1</v>
      </c>
      <c r="C2" s="253" t="s">
        <v>2</v>
      </c>
      <c r="D2" s="256" t="s">
        <v>3</v>
      </c>
      <c r="E2" s="253" t="s">
        <v>4</v>
      </c>
      <c r="F2" s="253"/>
      <c r="G2" s="253"/>
      <c r="H2" s="253"/>
      <c r="I2" s="253"/>
      <c r="J2" s="253"/>
      <c r="K2" s="253"/>
      <c r="L2" s="253"/>
      <c r="M2" s="250" t="s">
        <v>150</v>
      </c>
      <c r="N2" s="250"/>
      <c r="O2" s="250"/>
      <c r="P2" s="250"/>
      <c r="Q2" s="250"/>
      <c r="R2" s="250"/>
      <c r="S2" s="250"/>
      <c r="T2" s="250"/>
    </row>
    <row r="3" spans="1:21" ht="14.45" customHeight="1" x14ac:dyDescent="0.25">
      <c r="A3" s="255"/>
      <c r="B3" s="253"/>
      <c r="C3" s="253"/>
      <c r="D3" s="256"/>
      <c r="E3" s="253"/>
      <c r="F3" s="253"/>
      <c r="G3" s="253"/>
      <c r="H3" s="253"/>
      <c r="I3" s="253"/>
      <c r="J3" s="253"/>
      <c r="K3" s="253"/>
      <c r="L3" s="253"/>
      <c r="M3" s="250"/>
      <c r="N3" s="250"/>
      <c r="O3" s="250"/>
      <c r="P3" s="250"/>
      <c r="Q3" s="250"/>
      <c r="R3" s="250"/>
      <c r="S3" s="250"/>
      <c r="T3" s="250"/>
    </row>
    <row r="4" spans="1:21" ht="27.75" customHeight="1" x14ac:dyDescent="0.25">
      <c r="A4" s="255"/>
      <c r="B4" s="253"/>
      <c r="C4" s="253"/>
      <c r="D4" s="256"/>
      <c r="E4" s="253" t="s">
        <v>5</v>
      </c>
      <c r="F4" s="253"/>
      <c r="G4" s="253"/>
      <c r="H4" s="253" t="s">
        <v>6</v>
      </c>
      <c r="I4" s="253"/>
      <c r="J4" s="253"/>
      <c r="K4" s="254" t="s">
        <v>7</v>
      </c>
      <c r="L4" s="254"/>
      <c r="M4" s="250" t="s">
        <v>5</v>
      </c>
      <c r="N4" s="250"/>
      <c r="O4" s="250"/>
      <c r="P4" s="250" t="s">
        <v>6</v>
      </c>
      <c r="Q4" s="250"/>
      <c r="R4" s="250"/>
      <c r="S4" s="251" t="s">
        <v>7</v>
      </c>
      <c r="T4" s="251"/>
    </row>
    <row r="5" spans="1:21" ht="56.1" customHeight="1" x14ac:dyDescent="0.25">
      <c r="A5" s="255"/>
      <c r="B5" s="253"/>
      <c r="C5" s="253"/>
      <c r="D5" s="256"/>
      <c r="E5" s="37" t="s">
        <v>8</v>
      </c>
      <c r="F5" s="37" t="s">
        <v>9</v>
      </c>
      <c r="G5" s="2" t="s">
        <v>10</v>
      </c>
      <c r="H5" s="37" t="s">
        <v>8</v>
      </c>
      <c r="I5" s="37" t="s">
        <v>9</v>
      </c>
      <c r="J5" s="2" t="s">
        <v>10</v>
      </c>
      <c r="K5" s="37" t="s">
        <v>11</v>
      </c>
      <c r="L5" s="37" t="s">
        <v>12</v>
      </c>
      <c r="M5" s="92" t="s">
        <v>8</v>
      </c>
      <c r="N5" s="92" t="s">
        <v>9</v>
      </c>
      <c r="O5" s="93" t="s">
        <v>10</v>
      </c>
      <c r="P5" s="92" t="s">
        <v>8</v>
      </c>
      <c r="Q5" s="92" t="s">
        <v>9</v>
      </c>
      <c r="R5" s="93" t="s">
        <v>10</v>
      </c>
      <c r="S5" s="92" t="s">
        <v>11</v>
      </c>
      <c r="T5" s="92" t="s">
        <v>12</v>
      </c>
      <c r="U5" s="99" t="s">
        <v>153</v>
      </c>
    </row>
    <row r="6" spans="1:21" x14ac:dyDescent="0.25">
      <c r="A6" s="3">
        <v>1</v>
      </c>
      <c r="B6" s="4">
        <v>2</v>
      </c>
      <c r="C6" s="4">
        <v>3</v>
      </c>
      <c r="D6" s="5">
        <v>4</v>
      </c>
      <c r="E6" s="4">
        <v>5</v>
      </c>
      <c r="F6" s="4">
        <v>6</v>
      </c>
      <c r="G6" s="4">
        <v>7</v>
      </c>
      <c r="H6" s="6">
        <v>8</v>
      </c>
      <c r="I6" s="6">
        <v>9</v>
      </c>
      <c r="J6" s="6">
        <v>10</v>
      </c>
      <c r="K6" s="6">
        <v>11</v>
      </c>
      <c r="L6" s="7">
        <v>12</v>
      </c>
    </row>
    <row r="7" spans="1:21" ht="20.25" customHeight="1" x14ac:dyDescent="0.25">
      <c r="A7" s="8" t="s">
        <v>41</v>
      </c>
      <c r="B7" s="9"/>
      <c r="C7" s="10"/>
      <c r="D7" s="10"/>
      <c r="E7" s="11"/>
      <c r="F7" s="12"/>
      <c r="G7" s="13"/>
      <c r="H7" s="13"/>
      <c r="I7" s="13"/>
      <c r="J7" s="13"/>
      <c r="K7" s="13"/>
      <c r="L7" s="14"/>
      <c r="M7" s="14"/>
      <c r="N7" s="14"/>
      <c r="O7" s="14"/>
      <c r="P7" s="14"/>
      <c r="Q7" s="14"/>
      <c r="R7" s="14"/>
      <c r="S7" s="14"/>
      <c r="T7" s="14"/>
    </row>
    <row r="8" spans="1:21" ht="20.25" customHeight="1" x14ac:dyDescent="0.25">
      <c r="A8" s="15"/>
      <c r="B8" s="52" t="s">
        <v>13</v>
      </c>
      <c r="C8" s="75" t="s">
        <v>143</v>
      </c>
      <c r="D8" s="76">
        <v>0.79</v>
      </c>
      <c r="E8" s="73"/>
      <c r="F8" s="77">
        <f t="shared" ref="F8:F13" si="0">ROUND(E8*D8,2)</f>
        <v>0</v>
      </c>
      <c r="G8" s="77">
        <f t="shared" ref="G8" si="1">ROUND(F8*1.2,2)</f>
        <v>0</v>
      </c>
      <c r="H8" s="78"/>
      <c r="I8" s="77"/>
      <c r="J8" s="77"/>
      <c r="K8" s="74">
        <f t="shared" ref="K8" si="2">F8+I8</f>
        <v>0</v>
      </c>
      <c r="L8" s="77">
        <f t="shared" ref="L8" si="3">G8+J8</f>
        <v>0</v>
      </c>
      <c r="M8" s="77">
        <f>E8*$M$1</f>
        <v>0</v>
      </c>
      <c r="N8" s="77">
        <f>M8*D8</f>
        <v>0</v>
      </c>
      <c r="O8" s="77">
        <f>N8*1.2</f>
        <v>0</v>
      </c>
      <c r="P8" s="77">
        <f>H8*$P$1</f>
        <v>0</v>
      </c>
      <c r="Q8" s="77">
        <f>P8*D8</f>
        <v>0</v>
      </c>
      <c r="R8" s="77">
        <f>Q8*1.2</f>
        <v>0</v>
      </c>
      <c r="S8" s="77">
        <f>N8+Q8</f>
        <v>0</v>
      </c>
      <c r="T8" s="77">
        <f>O8+R8</f>
        <v>0</v>
      </c>
      <c r="U8" s="249" t="s">
        <v>169</v>
      </c>
    </row>
    <row r="9" spans="1:21" ht="19.5" customHeight="1" x14ac:dyDescent="0.25">
      <c r="A9" s="15" t="s">
        <v>14</v>
      </c>
      <c r="B9" s="22" t="s">
        <v>17</v>
      </c>
      <c r="C9" s="75" t="s">
        <v>16</v>
      </c>
      <c r="D9" s="76">
        <v>12</v>
      </c>
      <c r="E9" s="73"/>
      <c r="F9" s="77">
        <f t="shared" si="0"/>
        <v>0</v>
      </c>
      <c r="G9" s="77">
        <f t="shared" ref="G9:G11" si="4">ROUND(F9*1.2,2)</f>
        <v>0</v>
      </c>
      <c r="H9" s="78"/>
      <c r="I9" s="77"/>
      <c r="J9" s="77"/>
      <c r="K9" s="74">
        <f t="shared" ref="K9:L11" si="5">F9+I9</f>
        <v>0</v>
      </c>
      <c r="L9" s="77">
        <f t="shared" si="5"/>
        <v>0</v>
      </c>
      <c r="M9" s="77">
        <f t="shared" ref="M9:M72" si="6">E9*$M$1</f>
        <v>0</v>
      </c>
      <c r="N9" s="77">
        <f t="shared" ref="N9:N72" si="7">M9*D9</f>
        <v>0</v>
      </c>
      <c r="O9" s="77">
        <f t="shared" ref="O9:O72" si="8">N9*1.2</f>
        <v>0</v>
      </c>
      <c r="P9" s="77">
        <f t="shared" ref="P9:P72" si="9">H9*$P$1</f>
        <v>0</v>
      </c>
      <c r="Q9" s="77">
        <f t="shared" ref="Q9:Q72" si="10">P9*D9</f>
        <v>0</v>
      </c>
      <c r="R9" s="77">
        <f t="shared" ref="R9:R72" si="11">Q9*1.2</f>
        <v>0</v>
      </c>
      <c r="S9" s="77">
        <f t="shared" ref="S9:S72" si="12">N9+Q9</f>
        <v>0</v>
      </c>
      <c r="T9" s="77">
        <f t="shared" ref="T9:T72" si="13">O9+R9</f>
        <v>0</v>
      </c>
      <c r="U9" s="249"/>
    </row>
    <row r="10" spans="1:21" ht="19.5" customHeight="1" x14ac:dyDescent="0.25">
      <c r="A10" s="15">
        <f t="shared" ref="A10:A13" si="14">A9+1</f>
        <v>2</v>
      </c>
      <c r="B10" s="22" t="s">
        <v>42</v>
      </c>
      <c r="C10" s="75" t="s">
        <v>18</v>
      </c>
      <c r="D10" s="76">
        <v>110</v>
      </c>
      <c r="E10" s="73"/>
      <c r="F10" s="77">
        <f t="shared" si="0"/>
        <v>0</v>
      </c>
      <c r="G10" s="77">
        <f t="shared" si="4"/>
        <v>0</v>
      </c>
      <c r="H10" s="78"/>
      <c r="I10" s="77" t="s">
        <v>148</v>
      </c>
      <c r="J10" s="77"/>
      <c r="K10" s="74"/>
      <c r="L10" s="77">
        <f t="shared" si="5"/>
        <v>0</v>
      </c>
      <c r="M10" s="77">
        <f t="shared" si="6"/>
        <v>0</v>
      </c>
      <c r="N10" s="77">
        <f t="shared" si="7"/>
        <v>0</v>
      </c>
      <c r="O10" s="77">
        <f t="shared" si="8"/>
        <v>0</v>
      </c>
      <c r="P10" s="77">
        <f t="shared" si="9"/>
        <v>0</v>
      </c>
      <c r="Q10" s="77">
        <f t="shared" si="10"/>
        <v>0</v>
      </c>
      <c r="R10" s="77">
        <f t="shared" si="11"/>
        <v>0</v>
      </c>
      <c r="S10" s="77">
        <f t="shared" si="12"/>
        <v>0</v>
      </c>
      <c r="T10" s="77">
        <f t="shared" si="13"/>
        <v>0</v>
      </c>
      <c r="U10" s="249"/>
    </row>
    <row r="11" spans="1:21" ht="20.100000000000001" customHeight="1" x14ac:dyDescent="0.25">
      <c r="A11" s="15">
        <f t="shared" si="14"/>
        <v>3</v>
      </c>
      <c r="B11" s="22" t="s">
        <v>43</v>
      </c>
      <c r="C11" s="75" t="s">
        <v>18</v>
      </c>
      <c r="D11" s="76">
        <v>1</v>
      </c>
      <c r="E11" s="73"/>
      <c r="F11" s="77">
        <f t="shared" si="0"/>
        <v>0</v>
      </c>
      <c r="G11" s="77">
        <f t="shared" si="4"/>
        <v>0</v>
      </c>
      <c r="H11" s="78"/>
      <c r="I11" s="77"/>
      <c r="J11" s="77"/>
      <c r="K11" s="74">
        <f t="shared" si="5"/>
        <v>0</v>
      </c>
      <c r="L11" s="77">
        <f t="shared" si="5"/>
        <v>0</v>
      </c>
      <c r="M11" s="77">
        <f t="shared" si="6"/>
        <v>0</v>
      </c>
      <c r="N11" s="77">
        <f t="shared" si="7"/>
        <v>0</v>
      </c>
      <c r="O11" s="77">
        <f t="shared" si="8"/>
        <v>0</v>
      </c>
      <c r="P11" s="77">
        <f t="shared" si="9"/>
        <v>0</v>
      </c>
      <c r="Q11" s="77">
        <f t="shared" si="10"/>
        <v>0</v>
      </c>
      <c r="R11" s="77">
        <f t="shared" si="11"/>
        <v>0</v>
      </c>
      <c r="S11" s="77">
        <f t="shared" si="12"/>
        <v>0</v>
      </c>
      <c r="T11" s="77">
        <f t="shared" si="13"/>
        <v>0</v>
      </c>
      <c r="U11" s="249"/>
    </row>
    <row r="12" spans="1:21" ht="20.100000000000001" customHeight="1" x14ac:dyDescent="0.25">
      <c r="A12" s="15">
        <f t="shared" si="14"/>
        <v>4</v>
      </c>
      <c r="B12" s="22" t="s">
        <v>19</v>
      </c>
      <c r="C12" s="75" t="s">
        <v>20</v>
      </c>
      <c r="D12" s="76">
        <v>16</v>
      </c>
      <c r="E12" s="73"/>
      <c r="F12" s="77">
        <f t="shared" si="0"/>
        <v>0</v>
      </c>
      <c r="G12" s="77">
        <f t="shared" ref="G12" si="15">ROUND(F12*1.2,2)</f>
        <v>0</v>
      </c>
      <c r="H12" s="78"/>
      <c r="I12" s="77"/>
      <c r="J12" s="77"/>
      <c r="K12" s="74">
        <f t="shared" ref="K12" si="16">F12+I12</f>
        <v>0</v>
      </c>
      <c r="L12" s="77">
        <f t="shared" ref="L12" si="17">G12+J12</f>
        <v>0</v>
      </c>
      <c r="M12" s="77">
        <f t="shared" si="6"/>
        <v>0</v>
      </c>
      <c r="N12" s="77">
        <f t="shared" si="7"/>
        <v>0</v>
      </c>
      <c r="O12" s="77">
        <f t="shared" si="8"/>
        <v>0</v>
      </c>
      <c r="P12" s="77">
        <f t="shared" si="9"/>
        <v>0</v>
      </c>
      <c r="Q12" s="77">
        <f t="shared" si="10"/>
        <v>0</v>
      </c>
      <c r="R12" s="77">
        <f t="shared" si="11"/>
        <v>0</v>
      </c>
      <c r="S12" s="77">
        <f t="shared" si="12"/>
        <v>0</v>
      </c>
      <c r="T12" s="77">
        <f t="shared" si="13"/>
        <v>0</v>
      </c>
      <c r="U12" s="249"/>
    </row>
    <row r="13" spans="1:21" ht="19.5" customHeight="1" x14ac:dyDescent="0.25">
      <c r="A13" s="15">
        <f t="shared" si="14"/>
        <v>5</v>
      </c>
      <c r="B13" s="22" t="s">
        <v>21</v>
      </c>
      <c r="C13" s="75" t="s">
        <v>16</v>
      </c>
      <c r="D13" s="76">
        <v>110</v>
      </c>
      <c r="E13" s="73"/>
      <c r="F13" s="77">
        <f t="shared" si="0"/>
        <v>0</v>
      </c>
      <c r="G13" s="77">
        <f>ROUND(F13*1.2,2)</f>
        <v>0</v>
      </c>
      <c r="H13" s="78"/>
      <c r="I13" s="77"/>
      <c r="J13" s="77"/>
      <c r="K13" s="74">
        <f>F13+I13</f>
        <v>0</v>
      </c>
      <c r="L13" s="77">
        <f>G13+J13</f>
        <v>0</v>
      </c>
      <c r="M13" s="77">
        <f t="shared" si="6"/>
        <v>0</v>
      </c>
      <c r="N13" s="77">
        <f t="shared" si="7"/>
        <v>0</v>
      </c>
      <c r="O13" s="77">
        <f t="shared" si="8"/>
        <v>0</v>
      </c>
      <c r="P13" s="77">
        <f t="shared" si="9"/>
        <v>0</v>
      </c>
      <c r="Q13" s="77">
        <f t="shared" si="10"/>
        <v>0</v>
      </c>
      <c r="R13" s="77">
        <f t="shared" si="11"/>
        <v>0</v>
      </c>
      <c r="S13" s="77">
        <f t="shared" si="12"/>
        <v>0</v>
      </c>
      <c r="T13" s="77">
        <f t="shared" si="13"/>
        <v>0</v>
      </c>
      <c r="U13" s="249"/>
    </row>
    <row r="14" spans="1:21" ht="22.5" customHeight="1" x14ac:dyDescent="0.25">
      <c r="A14" s="15"/>
      <c r="B14" s="52" t="s">
        <v>63</v>
      </c>
      <c r="C14" s="16"/>
      <c r="D14" s="23"/>
      <c r="E14" s="17"/>
      <c r="F14" s="18"/>
      <c r="G14" s="18"/>
      <c r="H14" s="19"/>
      <c r="I14" s="20"/>
      <c r="J14" s="20"/>
      <c r="K14" s="21"/>
      <c r="L14" s="18"/>
      <c r="M14" s="18">
        <f t="shared" si="6"/>
        <v>0</v>
      </c>
      <c r="N14" s="18">
        <f t="shared" si="7"/>
        <v>0</v>
      </c>
      <c r="O14" s="18">
        <f t="shared" si="8"/>
        <v>0</v>
      </c>
      <c r="P14" s="18">
        <f t="shared" si="9"/>
        <v>0</v>
      </c>
      <c r="Q14" s="18">
        <f t="shared" si="10"/>
        <v>0</v>
      </c>
      <c r="R14" s="18">
        <f t="shared" si="11"/>
        <v>0</v>
      </c>
      <c r="S14" s="18">
        <f t="shared" si="12"/>
        <v>0</v>
      </c>
      <c r="T14" s="18">
        <f t="shared" si="13"/>
        <v>0</v>
      </c>
    </row>
    <row r="15" spans="1:21" ht="33" customHeight="1" x14ac:dyDescent="0.25">
      <c r="A15" s="15">
        <f>A13+1</f>
        <v>6</v>
      </c>
      <c r="B15" s="22" t="s">
        <v>75</v>
      </c>
      <c r="C15" s="16" t="s">
        <v>15</v>
      </c>
      <c r="D15" s="23">
        <f>(182.42+133*4)*0.25</f>
        <v>178.60499999999999</v>
      </c>
      <c r="E15" s="17">
        <v>1630</v>
      </c>
      <c r="F15" s="18">
        <f>ROUND(E15*D15,2)</f>
        <v>291126.15000000002</v>
      </c>
      <c r="G15" s="18">
        <f t="shared" ref="G15:G26" si="18">ROUND(F15*1.2,2)</f>
        <v>349351.38</v>
      </c>
      <c r="H15" s="19"/>
      <c r="I15" s="20"/>
      <c r="J15" s="20"/>
      <c r="K15" s="21">
        <f t="shared" ref="K15:L26" si="19">F15+I15</f>
        <v>291126.15000000002</v>
      </c>
      <c r="L15" s="18">
        <f t="shared" si="19"/>
        <v>349351.38</v>
      </c>
      <c r="M15" s="18">
        <f t="shared" si="6"/>
        <v>1956</v>
      </c>
      <c r="N15" s="18">
        <f t="shared" si="7"/>
        <v>349351.38</v>
      </c>
      <c r="O15" s="18">
        <f t="shared" si="8"/>
        <v>419221.65600000002</v>
      </c>
      <c r="P15" s="18">
        <f t="shared" si="9"/>
        <v>0</v>
      </c>
      <c r="Q15" s="18">
        <f t="shared" si="10"/>
        <v>0</v>
      </c>
      <c r="R15" s="18">
        <f t="shared" si="11"/>
        <v>0</v>
      </c>
      <c r="S15" s="18">
        <f t="shared" si="12"/>
        <v>349351.38</v>
      </c>
      <c r="T15" s="18">
        <f t="shared" si="13"/>
        <v>419221.65600000002</v>
      </c>
      <c r="U15" s="100" t="s">
        <v>155</v>
      </c>
    </row>
    <row r="16" spans="1:21" ht="25.5" customHeight="1" x14ac:dyDescent="0.25">
      <c r="A16" s="15" t="s">
        <v>62</v>
      </c>
      <c r="B16" s="22" t="s">
        <v>76</v>
      </c>
      <c r="C16" s="16" t="s">
        <v>15</v>
      </c>
      <c r="D16" s="23">
        <f>(182.42+133*4)*0.3</f>
        <v>214.32599999999999</v>
      </c>
      <c r="E16" s="17">
        <v>1630</v>
      </c>
      <c r="F16" s="18">
        <f>ROUND(E16*D16,2)</f>
        <v>349351.38</v>
      </c>
      <c r="G16" s="18">
        <f t="shared" ref="G16" si="20">ROUND(F16*1.2,2)</f>
        <v>419221.66</v>
      </c>
      <c r="H16" s="19"/>
      <c r="I16" s="20"/>
      <c r="J16" s="20"/>
      <c r="K16" s="21">
        <f t="shared" ref="K16" si="21">F16+I16</f>
        <v>349351.38</v>
      </c>
      <c r="L16" s="18">
        <f t="shared" ref="L16" si="22">G16+J16</f>
        <v>419221.66</v>
      </c>
      <c r="M16" s="18">
        <f t="shared" si="6"/>
        <v>1956</v>
      </c>
      <c r="N16" s="18">
        <f t="shared" si="7"/>
        <v>419221.65599999996</v>
      </c>
      <c r="O16" s="18">
        <f t="shared" si="8"/>
        <v>503065.98719999992</v>
      </c>
      <c r="P16" s="18">
        <f t="shared" si="9"/>
        <v>0</v>
      </c>
      <c r="Q16" s="18">
        <f t="shared" si="10"/>
        <v>0</v>
      </c>
      <c r="R16" s="18">
        <f t="shared" si="11"/>
        <v>0</v>
      </c>
      <c r="S16" s="18">
        <f t="shared" si="12"/>
        <v>419221.65599999996</v>
      </c>
      <c r="T16" s="18">
        <f t="shared" si="13"/>
        <v>503065.98719999992</v>
      </c>
      <c r="U16" s="100" t="s">
        <v>154</v>
      </c>
    </row>
    <row r="17" spans="1:21" ht="19.5" customHeight="1" x14ac:dyDescent="0.25">
      <c r="A17" s="15"/>
      <c r="B17" s="38" t="s">
        <v>64</v>
      </c>
      <c r="C17" s="16"/>
      <c r="D17" s="23"/>
      <c r="E17" s="17"/>
      <c r="F17" s="18"/>
      <c r="G17" s="18"/>
      <c r="H17" s="19"/>
      <c r="I17" s="20"/>
      <c r="J17" s="20"/>
      <c r="K17" s="21"/>
      <c r="L17" s="18"/>
      <c r="M17" s="18">
        <f t="shared" si="6"/>
        <v>0</v>
      </c>
      <c r="N17" s="18">
        <f t="shared" si="7"/>
        <v>0</v>
      </c>
      <c r="O17" s="18">
        <f t="shared" si="8"/>
        <v>0</v>
      </c>
      <c r="P17" s="18">
        <f t="shared" si="9"/>
        <v>0</v>
      </c>
      <c r="Q17" s="18">
        <f t="shared" si="10"/>
        <v>0</v>
      </c>
      <c r="R17" s="18">
        <f t="shared" si="11"/>
        <v>0</v>
      </c>
      <c r="S17" s="18">
        <f t="shared" si="12"/>
        <v>0</v>
      </c>
      <c r="T17" s="18">
        <f t="shared" si="13"/>
        <v>0</v>
      </c>
    </row>
    <row r="18" spans="1:21" ht="33" customHeight="1" x14ac:dyDescent="0.25">
      <c r="A18" s="15" t="s">
        <v>67</v>
      </c>
      <c r="B18" s="39" t="s">
        <v>68</v>
      </c>
      <c r="C18" s="16" t="s">
        <v>65</v>
      </c>
      <c r="D18" s="23">
        <f>(D15+D16)*1.75</f>
        <v>687.62924999999996</v>
      </c>
      <c r="E18" s="17">
        <v>700</v>
      </c>
      <c r="F18" s="18">
        <f>ROUND(E18*D18,2)</f>
        <v>481340.48</v>
      </c>
      <c r="G18" s="18">
        <f t="shared" ref="G18" si="23">ROUND(F18*1.2,2)</f>
        <v>577608.57999999996</v>
      </c>
      <c r="H18" s="19"/>
      <c r="I18" s="20"/>
      <c r="J18" s="20"/>
      <c r="K18" s="21">
        <f t="shared" ref="K18" si="24">F18+I18</f>
        <v>481340.48</v>
      </c>
      <c r="L18" s="18">
        <f t="shared" ref="L18" si="25">G18+J18</f>
        <v>577608.57999999996</v>
      </c>
      <c r="M18" s="18">
        <f t="shared" si="6"/>
        <v>840</v>
      </c>
      <c r="N18" s="18">
        <f t="shared" si="7"/>
        <v>577608.56999999995</v>
      </c>
      <c r="O18" s="18">
        <f t="shared" si="8"/>
        <v>693130.28399999987</v>
      </c>
      <c r="P18" s="18">
        <f t="shared" si="9"/>
        <v>0</v>
      </c>
      <c r="Q18" s="18">
        <f t="shared" si="10"/>
        <v>0</v>
      </c>
      <c r="R18" s="18">
        <f t="shared" si="11"/>
        <v>0</v>
      </c>
      <c r="S18" s="18">
        <f t="shared" si="12"/>
        <v>577608.56999999995</v>
      </c>
      <c r="T18" s="18">
        <f t="shared" si="13"/>
        <v>693130.28399999987</v>
      </c>
    </row>
    <row r="19" spans="1:21" ht="33" customHeight="1" x14ac:dyDescent="0.25">
      <c r="A19" s="15" t="s">
        <v>44</v>
      </c>
      <c r="B19" s="39" t="s">
        <v>69</v>
      </c>
      <c r="C19" s="16" t="s">
        <v>65</v>
      </c>
      <c r="D19" s="23">
        <f>13.3+0.012*65+110*0.08</f>
        <v>22.880000000000003</v>
      </c>
      <c r="E19" s="17">
        <v>1140</v>
      </c>
      <c r="F19" s="18">
        <f>ROUND(E19*D19,2)</f>
        <v>26083.200000000001</v>
      </c>
      <c r="G19" s="18">
        <f t="shared" ref="G19" si="26">ROUND(F19*1.2,2)</f>
        <v>31299.84</v>
      </c>
      <c r="H19" s="19"/>
      <c r="I19" s="20"/>
      <c r="J19" s="20"/>
      <c r="K19" s="21">
        <f t="shared" ref="K19" si="27">F19+I19</f>
        <v>26083.200000000001</v>
      </c>
      <c r="L19" s="18">
        <f t="shared" ref="L19" si="28">G19+J19</f>
        <v>31299.84</v>
      </c>
      <c r="M19" s="18">
        <f t="shared" si="6"/>
        <v>1368</v>
      </c>
      <c r="N19" s="18">
        <f t="shared" si="7"/>
        <v>31299.840000000004</v>
      </c>
      <c r="O19" s="18">
        <f t="shared" si="8"/>
        <v>37559.808000000005</v>
      </c>
      <c r="P19" s="18">
        <f t="shared" si="9"/>
        <v>0</v>
      </c>
      <c r="Q19" s="18">
        <f t="shared" si="10"/>
        <v>0</v>
      </c>
      <c r="R19" s="18">
        <f t="shared" si="11"/>
        <v>0</v>
      </c>
      <c r="S19" s="18">
        <f t="shared" si="12"/>
        <v>31299.840000000004</v>
      </c>
      <c r="T19" s="18">
        <f t="shared" si="13"/>
        <v>37559.808000000005</v>
      </c>
    </row>
    <row r="20" spans="1:21" s="61" customFormat="1" ht="24.75" customHeight="1" x14ac:dyDescent="0.25">
      <c r="A20" s="53"/>
      <c r="B20" s="54" t="s">
        <v>70</v>
      </c>
      <c r="C20" s="55"/>
      <c r="D20" s="56"/>
      <c r="E20" s="57"/>
      <c r="F20" s="58"/>
      <c r="G20" s="58"/>
      <c r="H20" s="59"/>
      <c r="I20" s="58"/>
      <c r="J20" s="58"/>
      <c r="K20" s="60"/>
      <c r="L20" s="58"/>
      <c r="M20" s="58">
        <f t="shared" si="6"/>
        <v>0</v>
      </c>
      <c r="N20" s="58">
        <f t="shared" si="7"/>
        <v>0</v>
      </c>
      <c r="O20" s="58">
        <f t="shared" si="8"/>
        <v>0</v>
      </c>
      <c r="P20" s="58">
        <f t="shared" si="9"/>
        <v>0</v>
      </c>
      <c r="Q20" s="58">
        <f t="shared" si="10"/>
        <v>0</v>
      </c>
      <c r="R20" s="58">
        <f t="shared" si="11"/>
        <v>0</v>
      </c>
      <c r="S20" s="58">
        <f t="shared" si="12"/>
        <v>0</v>
      </c>
      <c r="T20" s="58">
        <f t="shared" si="13"/>
        <v>0</v>
      </c>
      <c r="U20" s="101"/>
    </row>
    <row r="21" spans="1:21" ht="33" customHeight="1" x14ac:dyDescent="0.25">
      <c r="A21" s="15" t="s">
        <v>71</v>
      </c>
      <c r="B21" s="39" t="s">
        <v>72</v>
      </c>
      <c r="C21" s="16" t="s">
        <v>15</v>
      </c>
      <c r="D21" s="23">
        <f>(182.42+133*4)*0.1</f>
        <v>71.441999999999993</v>
      </c>
      <c r="E21" s="17">
        <v>101.5</v>
      </c>
      <c r="F21" s="18">
        <f>ROUND(E21*D21,2)</f>
        <v>7251.36</v>
      </c>
      <c r="G21" s="18">
        <f t="shared" ref="G21" si="29">ROUND(F21*1.2,2)</f>
        <v>8701.6299999999992</v>
      </c>
      <c r="H21" s="19"/>
      <c r="I21" s="20"/>
      <c r="J21" s="20"/>
      <c r="K21" s="21">
        <f t="shared" ref="K21" si="30">F21+I21</f>
        <v>7251.36</v>
      </c>
      <c r="L21" s="18">
        <f t="shared" ref="L21" si="31">G21+J21</f>
        <v>8701.6299999999992</v>
      </c>
      <c r="M21" s="18">
        <f t="shared" si="6"/>
        <v>121.8</v>
      </c>
      <c r="N21" s="18">
        <f t="shared" si="7"/>
        <v>8701.6355999999996</v>
      </c>
      <c r="O21" s="18">
        <f t="shared" si="8"/>
        <v>10441.96272</v>
      </c>
      <c r="P21" s="18">
        <f t="shared" si="9"/>
        <v>0</v>
      </c>
      <c r="Q21" s="18">
        <f t="shared" si="10"/>
        <v>0</v>
      </c>
      <c r="R21" s="18">
        <f t="shared" si="11"/>
        <v>0</v>
      </c>
      <c r="S21" s="18">
        <f t="shared" si="12"/>
        <v>8701.6355999999996</v>
      </c>
      <c r="T21" s="18">
        <f t="shared" si="13"/>
        <v>10441.96272</v>
      </c>
    </row>
    <row r="22" spans="1:21" ht="21.75" customHeight="1" x14ac:dyDescent="0.25">
      <c r="A22" s="15" t="s">
        <v>74</v>
      </c>
      <c r="B22" s="40" t="s">
        <v>73</v>
      </c>
      <c r="C22" s="16" t="s">
        <v>23</v>
      </c>
      <c r="D22" s="23">
        <f>(182.42+133*4)</f>
        <v>714.42</v>
      </c>
      <c r="E22" s="79">
        <v>52.98</v>
      </c>
      <c r="F22" s="18">
        <f>ROUND(E22*D22,2)</f>
        <v>37849.97</v>
      </c>
      <c r="G22" s="18">
        <f t="shared" ref="G22" si="32">ROUND(F22*1.2,2)</f>
        <v>45419.96</v>
      </c>
      <c r="H22" s="19"/>
      <c r="I22" s="20"/>
      <c r="J22" s="20"/>
      <c r="K22" s="21">
        <f t="shared" ref="K22" si="33">F22+I22</f>
        <v>37849.97</v>
      </c>
      <c r="L22" s="18">
        <f t="shared" ref="L22" si="34">G22+J22</f>
        <v>45419.96</v>
      </c>
      <c r="M22" s="18">
        <f t="shared" si="6"/>
        <v>63.575999999999993</v>
      </c>
      <c r="N22" s="18">
        <f t="shared" si="7"/>
        <v>45419.965919999995</v>
      </c>
      <c r="O22" s="18">
        <f t="shared" si="8"/>
        <v>54503.959103999994</v>
      </c>
      <c r="P22" s="18">
        <f t="shared" si="9"/>
        <v>0</v>
      </c>
      <c r="Q22" s="18">
        <f t="shared" si="10"/>
        <v>0</v>
      </c>
      <c r="R22" s="18">
        <f t="shared" si="11"/>
        <v>0</v>
      </c>
      <c r="S22" s="18">
        <f t="shared" si="12"/>
        <v>45419.965919999995</v>
      </c>
      <c r="T22" s="18">
        <f t="shared" si="13"/>
        <v>54503.959103999994</v>
      </c>
    </row>
    <row r="23" spans="1:21" s="34" customFormat="1" ht="21.75" customHeight="1" x14ac:dyDescent="0.25">
      <c r="A23" s="42" t="s">
        <v>26</v>
      </c>
      <c r="B23" s="63" t="s">
        <v>79</v>
      </c>
      <c r="C23" s="64" t="s">
        <v>23</v>
      </c>
      <c r="D23" s="65">
        <f>(182.42+133*4)</f>
        <v>714.42</v>
      </c>
      <c r="E23" s="66"/>
      <c r="F23" s="47"/>
      <c r="G23" s="47"/>
      <c r="H23" s="67">
        <v>72</v>
      </c>
      <c r="I23" s="47">
        <f>ROUND(H23*D23,2)</f>
        <v>51438.239999999998</v>
      </c>
      <c r="J23" s="47">
        <f>ROUND(I23*1.2,2)</f>
        <v>61725.89</v>
      </c>
      <c r="K23" s="46">
        <f>F23+I23</f>
        <v>51438.239999999998</v>
      </c>
      <c r="L23" s="47">
        <f>G23+J23</f>
        <v>61725.89</v>
      </c>
      <c r="M23" s="47">
        <f t="shared" si="6"/>
        <v>0</v>
      </c>
      <c r="N23" s="47">
        <f t="shared" si="7"/>
        <v>0</v>
      </c>
      <c r="O23" s="47">
        <f t="shared" si="8"/>
        <v>0</v>
      </c>
      <c r="P23" s="116">
        <f t="shared" si="9"/>
        <v>100.8</v>
      </c>
      <c r="Q23" s="47">
        <f t="shared" si="10"/>
        <v>72013.535999999993</v>
      </c>
      <c r="R23" s="47">
        <f t="shared" si="11"/>
        <v>86416.243199999983</v>
      </c>
      <c r="S23" s="47">
        <f t="shared" si="12"/>
        <v>72013.535999999993</v>
      </c>
      <c r="T23" s="47">
        <f t="shared" si="13"/>
        <v>86416.243199999983</v>
      </c>
      <c r="U23" s="102"/>
    </row>
    <row r="24" spans="1:21" ht="21.75" customHeight="1" x14ac:dyDescent="0.25">
      <c r="A24" s="15" t="s">
        <v>51</v>
      </c>
      <c r="B24" s="41" t="s">
        <v>82</v>
      </c>
      <c r="C24" s="16" t="s">
        <v>15</v>
      </c>
      <c r="D24" s="23">
        <f>(182.42+133*4)*0.2</f>
        <v>142.88399999999999</v>
      </c>
      <c r="E24" s="80">
        <v>1310.05</v>
      </c>
      <c r="F24" s="18">
        <f>ROUND(E24*D24,2)</f>
        <v>187185.18</v>
      </c>
      <c r="G24" s="18">
        <f t="shared" ref="G24" si="35">ROUND(F24*1.2,2)</f>
        <v>224622.22</v>
      </c>
      <c r="H24" s="19"/>
      <c r="I24" s="20"/>
      <c r="J24" s="20"/>
      <c r="K24" s="21">
        <f t="shared" ref="K24" si="36">F24+I24</f>
        <v>187185.18</v>
      </c>
      <c r="L24" s="18">
        <f t="shared" ref="L24" si="37">G24+J24</f>
        <v>224622.22</v>
      </c>
      <c r="M24" s="18">
        <f t="shared" si="6"/>
        <v>1572.06</v>
      </c>
      <c r="N24" s="18">
        <f t="shared" si="7"/>
        <v>224622.22103999997</v>
      </c>
      <c r="O24" s="18">
        <f t="shared" si="8"/>
        <v>269546.66524799995</v>
      </c>
      <c r="P24" s="18">
        <f t="shared" si="9"/>
        <v>0</v>
      </c>
      <c r="Q24" s="18">
        <f t="shared" si="10"/>
        <v>0</v>
      </c>
      <c r="R24" s="18">
        <f t="shared" si="11"/>
        <v>0</v>
      </c>
      <c r="S24" s="18">
        <f t="shared" si="12"/>
        <v>224622.22103999997</v>
      </c>
      <c r="T24" s="18">
        <f t="shared" si="13"/>
        <v>269546.66524799995</v>
      </c>
    </row>
    <row r="25" spans="1:21" s="34" customFormat="1" ht="21.75" customHeight="1" x14ac:dyDescent="0.25">
      <c r="A25" s="42" t="s">
        <v>80</v>
      </c>
      <c r="B25" s="68" t="s">
        <v>81</v>
      </c>
      <c r="C25" s="64" t="s">
        <v>15</v>
      </c>
      <c r="D25" s="65">
        <f>ROUND(D24*1.1,2)</f>
        <v>157.16999999999999</v>
      </c>
      <c r="E25" s="66"/>
      <c r="F25" s="47"/>
      <c r="G25" s="47"/>
      <c r="H25" s="47">
        <v>980</v>
      </c>
      <c r="I25" s="47">
        <f>ROUND(H25*D25,2)</f>
        <v>154026.6</v>
      </c>
      <c r="J25" s="47">
        <f>ROUND(I25*1.2,2)</f>
        <v>184831.92</v>
      </c>
      <c r="K25" s="46">
        <f>F25+I25</f>
        <v>154026.6</v>
      </c>
      <c r="L25" s="47">
        <f>G25+J25</f>
        <v>184831.92</v>
      </c>
      <c r="M25" s="47">
        <f t="shared" si="6"/>
        <v>0</v>
      </c>
      <c r="N25" s="47">
        <f t="shared" si="7"/>
        <v>0</v>
      </c>
      <c r="O25" s="47">
        <f t="shared" si="8"/>
        <v>0</v>
      </c>
      <c r="P25" s="116">
        <f t="shared" si="9"/>
        <v>1372</v>
      </c>
      <c r="Q25" s="47">
        <f t="shared" si="10"/>
        <v>215637.24</v>
      </c>
      <c r="R25" s="47">
        <f t="shared" si="11"/>
        <v>258764.68799999997</v>
      </c>
      <c r="S25" s="47">
        <f t="shared" si="12"/>
        <v>215637.24</v>
      </c>
      <c r="T25" s="47">
        <f t="shared" si="13"/>
        <v>258764.68799999997</v>
      </c>
      <c r="U25" s="102"/>
    </row>
    <row r="26" spans="1:21" ht="22.5" customHeight="1" x14ac:dyDescent="0.25">
      <c r="A26" s="15" t="s">
        <v>52</v>
      </c>
      <c r="B26" s="39" t="s">
        <v>77</v>
      </c>
      <c r="C26" s="16" t="s">
        <v>15</v>
      </c>
      <c r="D26" s="23">
        <f>(182.42+133*4)*0.35</f>
        <v>250.04699999999997</v>
      </c>
      <c r="E26" s="24">
        <v>2573.7399999999998</v>
      </c>
      <c r="F26" s="18">
        <f>ROUND(E26*D26,2)</f>
        <v>643555.97</v>
      </c>
      <c r="G26" s="18">
        <f t="shared" si="18"/>
        <v>772267.16</v>
      </c>
      <c r="H26" s="19"/>
      <c r="I26" s="20"/>
      <c r="J26" s="20"/>
      <c r="K26" s="21">
        <f t="shared" si="19"/>
        <v>643555.97</v>
      </c>
      <c r="L26" s="18">
        <f t="shared" si="19"/>
        <v>772267.16</v>
      </c>
      <c r="M26" s="18">
        <f t="shared" si="6"/>
        <v>3088.4879999999998</v>
      </c>
      <c r="N26" s="18">
        <f t="shared" si="7"/>
        <v>772267.15893599985</v>
      </c>
      <c r="O26" s="18">
        <f t="shared" si="8"/>
        <v>926720.59072319977</v>
      </c>
      <c r="P26" s="18">
        <f t="shared" si="9"/>
        <v>0</v>
      </c>
      <c r="Q26" s="18">
        <f t="shared" si="10"/>
        <v>0</v>
      </c>
      <c r="R26" s="18">
        <f t="shared" si="11"/>
        <v>0</v>
      </c>
      <c r="S26" s="18">
        <f t="shared" si="12"/>
        <v>772267.15893599985</v>
      </c>
      <c r="T26" s="18">
        <f t="shared" si="13"/>
        <v>926720.59072319977</v>
      </c>
    </row>
    <row r="27" spans="1:21" s="34" customFormat="1" ht="18" customHeight="1" x14ac:dyDescent="0.25">
      <c r="A27" s="42" t="s">
        <v>83</v>
      </c>
      <c r="B27" s="43" t="s">
        <v>22</v>
      </c>
      <c r="C27" s="44" t="s">
        <v>15</v>
      </c>
      <c r="D27" s="69">
        <f>D26*1.26</f>
        <v>315.05921999999998</v>
      </c>
      <c r="E27" s="46"/>
      <c r="F27" s="47"/>
      <c r="G27" s="47"/>
      <c r="H27" s="47">
        <v>4800</v>
      </c>
      <c r="I27" s="47">
        <f>ROUND(H27*D27,2)</f>
        <v>1512284.26</v>
      </c>
      <c r="J27" s="47">
        <f>ROUND(I27*1.2,2)</f>
        <v>1814741.11</v>
      </c>
      <c r="K27" s="46">
        <f>F27+I27</f>
        <v>1512284.26</v>
      </c>
      <c r="L27" s="47">
        <f>G27+J27</f>
        <v>1814741.11</v>
      </c>
      <c r="M27" s="47">
        <f t="shared" si="6"/>
        <v>0</v>
      </c>
      <c r="N27" s="47">
        <f t="shared" si="7"/>
        <v>0</v>
      </c>
      <c r="O27" s="47">
        <f t="shared" si="8"/>
        <v>0</v>
      </c>
      <c r="P27" s="116">
        <f t="shared" si="9"/>
        <v>6720</v>
      </c>
      <c r="Q27" s="47">
        <f t="shared" si="10"/>
        <v>2117197.9583999999</v>
      </c>
      <c r="R27" s="47">
        <f t="shared" si="11"/>
        <v>2540637.55008</v>
      </c>
      <c r="S27" s="47">
        <f t="shared" si="12"/>
        <v>2117197.9583999999</v>
      </c>
      <c r="T27" s="47">
        <f t="shared" si="13"/>
        <v>2540637.55008</v>
      </c>
      <c r="U27" s="102"/>
    </row>
    <row r="28" spans="1:21" ht="21" customHeight="1" x14ac:dyDescent="0.25">
      <c r="A28" s="15">
        <f>A26+1</f>
        <v>14</v>
      </c>
      <c r="B28" s="39" t="s">
        <v>78</v>
      </c>
      <c r="C28" s="16" t="s">
        <v>23</v>
      </c>
      <c r="D28" s="23">
        <f>D15/0.25</f>
        <v>714.42</v>
      </c>
      <c r="E28" s="17">
        <v>203</v>
      </c>
      <c r="F28" s="18">
        <f>ROUND(E28*D28,2)</f>
        <v>145027.26</v>
      </c>
      <c r="G28" s="18">
        <f t="shared" ref="G28" si="38">ROUND(F28*1.2,2)</f>
        <v>174032.71</v>
      </c>
      <c r="H28" s="19"/>
      <c r="I28" s="20"/>
      <c r="J28" s="20"/>
      <c r="K28" s="21">
        <f t="shared" ref="K28:L28" si="39">F28+I28</f>
        <v>145027.26</v>
      </c>
      <c r="L28" s="18">
        <f t="shared" si="39"/>
        <v>174032.71</v>
      </c>
      <c r="M28" s="18">
        <f t="shared" si="6"/>
        <v>243.6</v>
      </c>
      <c r="N28" s="18">
        <f t="shared" si="7"/>
        <v>174032.712</v>
      </c>
      <c r="O28" s="18">
        <f t="shared" si="8"/>
        <v>208839.25440000001</v>
      </c>
      <c r="P28" s="18">
        <f t="shared" si="9"/>
        <v>0</v>
      </c>
      <c r="Q28" s="18">
        <f t="shared" si="10"/>
        <v>0</v>
      </c>
      <c r="R28" s="18">
        <f t="shared" si="11"/>
        <v>0</v>
      </c>
      <c r="S28" s="18">
        <f t="shared" si="12"/>
        <v>174032.712</v>
      </c>
      <c r="T28" s="18">
        <f t="shared" si="13"/>
        <v>208839.25440000001</v>
      </c>
      <c r="U28" s="100" t="s">
        <v>170</v>
      </c>
    </row>
    <row r="29" spans="1:21" ht="19.5" customHeight="1" x14ac:dyDescent="0.25">
      <c r="A29" s="15"/>
      <c r="B29" s="52" t="s">
        <v>24</v>
      </c>
      <c r="C29" s="16"/>
      <c r="D29" s="23"/>
      <c r="E29" s="17"/>
      <c r="F29" s="18"/>
      <c r="G29" s="18"/>
      <c r="H29" s="19"/>
      <c r="I29" s="20"/>
      <c r="J29" s="20"/>
      <c r="K29" s="21"/>
      <c r="L29" s="18"/>
      <c r="M29" s="18">
        <f t="shared" si="6"/>
        <v>0</v>
      </c>
      <c r="N29" s="18">
        <f t="shared" si="7"/>
        <v>0</v>
      </c>
      <c r="O29" s="18">
        <f t="shared" si="8"/>
        <v>0</v>
      </c>
      <c r="P29" s="18">
        <f t="shared" si="9"/>
        <v>0</v>
      </c>
      <c r="Q29" s="18">
        <f t="shared" si="10"/>
        <v>0</v>
      </c>
      <c r="R29" s="18">
        <f t="shared" si="11"/>
        <v>0</v>
      </c>
      <c r="S29" s="18">
        <f t="shared" si="12"/>
        <v>0</v>
      </c>
      <c r="T29" s="18">
        <f t="shared" si="13"/>
        <v>0</v>
      </c>
    </row>
    <row r="30" spans="1:21" ht="19.5" customHeight="1" x14ac:dyDescent="0.25">
      <c r="A30" s="15" t="s">
        <v>84</v>
      </c>
      <c r="B30" s="52" t="s">
        <v>45</v>
      </c>
      <c r="C30" s="16" t="s">
        <v>36</v>
      </c>
      <c r="D30" s="23">
        <v>1</v>
      </c>
      <c r="E30" s="17"/>
      <c r="F30" s="18"/>
      <c r="G30" s="18"/>
      <c r="H30" s="19"/>
      <c r="I30" s="20"/>
      <c r="J30" s="20"/>
      <c r="K30" s="21"/>
      <c r="L30" s="18"/>
      <c r="M30" s="18">
        <f t="shared" si="6"/>
        <v>0</v>
      </c>
      <c r="N30" s="18">
        <f t="shared" si="7"/>
        <v>0</v>
      </c>
      <c r="O30" s="18">
        <f t="shared" si="8"/>
        <v>0</v>
      </c>
      <c r="P30" s="18">
        <f t="shared" si="9"/>
        <v>0</v>
      </c>
      <c r="Q30" s="18">
        <f t="shared" si="10"/>
        <v>0</v>
      </c>
      <c r="R30" s="18">
        <f t="shared" si="11"/>
        <v>0</v>
      </c>
      <c r="S30" s="18">
        <f t="shared" si="12"/>
        <v>0</v>
      </c>
      <c r="T30" s="18">
        <f t="shared" si="13"/>
        <v>0</v>
      </c>
      <c r="U30" s="104"/>
    </row>
    <row r="31" spans="1:21" ht="19.5" customHeight="1" x14ac:dyDescent="0.25">
      <c r="A31" s="15" t="s">
        <v>85</v>
      </c>
      <c r="B31" s="22" t="s">
        <v>145</v>
      </c>
      <c r="C31" s="16" t="s">
        <v>39</v>
      </c>
      <c r="D31" s="106">
        <v>44</v>
      </c>
      <c r="E31" s="17">
        <v>2952.96</v>
      </c>
      <c r="F31" s="18">
        <f>ROUND(E31*D31,2)</f>
        <v>129930.24000000001</v>
      </c>
      <c r="G31" s="18">
        <f t="shared" ref="G31" si="40">ROUND(F31*1.2,2)</f>
        <v>155916.29</v>
      </c>
      <c r="H31" s="19"/>
      <c r="I31" s="20"/>
      <c r="J31" s="20"/>
      <c r="K31" s="21">
        <f t="shared" ref="K31" si="41">F31+I31</f>
        <v>129930.24000000001</v>
      </c>
      <c r="L31" s="18">
        <f t="shared" ref="L31" si="42">G31+J31</f>
        <v>155916.29</v>
      </c>
      <c r="M31" s="18">
        <f t="shared" si="6"/>
        <v>3543.5520000000001</v>
      </c>
      <c r="N31" s="18">
        <f t="shared" si="7"/>
        <v>155916.288</v>
      </c>
      <c r="O31" s="18">
        <f t="shared" si="8"/>
        <v>187099.54559999998</v>
      </c>
      <c r="P31" s="18">
        <f t="shared" si="9"/>
        <v>0</v>
      </c>
      <c r="Q31" s="18">
        <f t="shared" si="10"/>
        <v>0</v>
      </c>
      <c r="R31" s="18">
        <f t="shared" si="11"/>
        <v>0</v>
      </c>
      <c r="S31" s="18">
        <f t="shared" si="12"/>
        <v>155916.288</v>
      </c>
      <c r="T31" s="18">
        <f t="shared" si="13"/>
        <v>187099.54559999998</v>
      </c>
      <c r="U31" s="104"/>
    </row>
    <row r="32" spans="1:21" ht="19.5" customHeight="1" x14ac:dyDescent="0.25">
      <c r="A32" s="15" t="s">
        <v>53</v>
      </c>
      <c r="B32" s="22" t="s">
        <v>146</v>
      </c>
      <c r="C32" s="16" t="s">
        <v>39</v>
      </c>
      <c r="D32" s="23">
        <v>2</v>
      </c>
      <c r="E32" s="17">
        <v>2510.02</v>
      </c>
      <c r="F32" s="18">
        <f>ROUND(E32*D32,2)</f>
        <v>5020.04</v>
      </c>
      <c r="G32" s="18">
        <f t="shared" ref="G32" si="43">ROUND(F32*1.2,2)</f>
        <v>6024.05</v>
      </c>
      <c r="H32" s="19"/>
      <c r="I32" s="20"/>
      <c r="J32" s="20"/>
      <c r="K32" s="21">
        <f t="shared" ref="K32:K33" si="44">F32+I32</f>
        <v>5020.04</v>
      </c>
      <c r="L32" s="18">
        <f t="shared" ref="L32:L33" si="45">G32+J32</f>
        <v>6024.05</v>
      </c>
      <c r="M32" s="18">
        <f t="shared" si="6"/>
        <v>3012.0239999999999</v>
      </c>
      <c r="N32" s="18">
        <f t="shared" si="7"/>
        <v>6024.0479999999998</v>
      </c>
      <c r="O32" s="18">
        <f t="shared" si="8"/>
        <v>7228.8575999999994</v>
      </c>
      <c r="P32" s="18">
        <f t="shared" si="9"/>
        <v>0</v>
      </c>
      <c r="Q32" s="18">
        <f t="shared" si="10"/>
        <v>0</v>
      </c>
      <c r="R32" s="18">
        <f t="shared" si="11"/>
        <v>0</v>
      </c>
      <c r="S32" s="18">
        <f t="shared" si="12"/>
        <v>6024.0479999999998</v>
      </c>
      <c r="T32" s="18">
        <f t="shared" si="13"/>
        <v>7228.8575999999994</v>
      </c>
      <c r="U32" s="104"/>
    </row>
    <row r="33" spans="1:21" s="34" customFormat="1" ht="53.25" customHeight="1" x14ac:dyDescent="0.25">
      <c r="A33" s="42" t="s">
        <v>92</v>
      </c>
      <c r="B33" s="70" t="s">
        <v>87</v>
      </c>
      <c r="C33" s="89" t="s">
        <v>36</v>
      </c>
      <c r="D33" s="106">
        <v>1</v>
      </c>
      <c r="E33" s="66"/>
      <c r="F33" s="47"/>
      <c r="G33" s="47"/>
      <c r="H33" s="47">
        <v>1195500</v>
      </c>
      <c r="I33" s="47">
        <f>ROUND(H33*D33,2)</f>
        <v>1195500</v>
      </c>
      <c r="J33" s="47">
        <f>ROUND(I33*1.2,2)</f>
        <v>1434600</v>
      </c>
      <c r="K33" s="46">
        <f t="shared" si="44"/>
        <v>1195500</v>
      </c>
      <c r="L33" s="47">
        <f t="shared" si="45"/>
        <v>1434600</v>
      </c>
      <c r="M33" s="47">
        <f t="shared" si="6"/>
        <v>0</v>
      </c>
      <c r="N33" s="47">
        <f t="shared" si="7"/>
        <v>0</v>
      </c>
      <c r="O33" s="47">
        <f t="shared" si="8"/>
        <v>0</v>
      </c>
      <c r="P33" s="116">
        <f t="shared" si="9"/>
        <v>1673700</v>
      </c>
      <c r="Q33" s="47">
        <f t="shared" si="10"/>
        <v>1673700</v>
      </c>
      <c r="R33" s="47">
        <f t="shared" si="11"/>
        <v>2008440</v>
      </c>
      <c r="S33" s="47">
        <f t="shared" si="12"/>
        <v>1673700</v>
      </c>
      <c r="T33" s="47">
        <f t="shared" si="13"/>
        <v>2008440</v>
      </c>
      <c r="U33" s="104" t="s">
        <v>171</v>
      </c>
    </row>
    <row r="34" spans="1:21" ht="19.5" customHeight="1" x14ac:dyDescent="0.25">
      <c r="A34" s="42" t="s">
        <v>54</v>
      </c>
      <c r="B34" s="70" t="s">
        <v>144</v>
      </c>
      <c r="C34" s="89" t="s">
        <v>36</v>
      </c>
      <c r="D34" s="90">
        <v>1</v>
      </c>
      <c r="E34" s="91">
        <v>103751.88</v>
      </c>
      <c r="F34" s="47">
        <f>ROUND(E34*D34,2)</f>
        <v>103751.88</v>
      </c>
      <c r="G34" s="47">
        <f t="shared" ref="G34" si="46">ROUND(F34*1.2,2)</f>
        <v>124502.26</v>
      </c>
      <c r="H34" s="47">
        <v>2650000</v>
      </c>
      <c r="I34" s="47">
        <f t="shared" ref="I34:I35" si="47">ROUND(H34*D34,2)</f>
        <v>2650000</v>
      </c>
      <c r="J34" s="47">
        <f t="shared" ref="J34:J37" si="48">ROUND(I34*1.2,2)</f>
        <v>3180000</v>
      </c>
      <c r="K34" s="46">
        <f t="shared" ref="K34" si="49">F34+I34</f>
        <v>2753751.88</v>
      </c>
      <c r="L34" s="47">
        <f t="shared" ref="L34" si="50">G34+J34</f>
        <v>3304502.26</v>
      </c>
      <c r="M34" s="47">
        <f t="shared" si="6"/>
        <v>124502.25599999999</v>
      </c>
      <c r="N34" s="47">
        <f t="shared" si="7"/>
        <v>124502.25599999999</v>
      </c>
      <c r="O34" s="47">
        <f t="shared" si="8"/>
        <v>149402.70719999998</v>
      </c>
      <c r="P34" s="116">
        <f t="shared" si="9"/>
        <v>3709999.9999999995</v>
      </c>
      <c r="Q34" s="47">
        <f t="shared" si="10"/>
        <v>3709999.9999999995</v>
      </c>
      <c r="R34" s="47">
        <f t="shared" si="11"/>
        <v>4451999.9999999991</v>
      </c>
      <c r="S34" s="47">
        <f t="shared" si="12"/>
        <v>3834502.2559999996</v>
      </c>
      <c r="T34" s="47">
        <f t="shared" si="13"/>
        <v>4601402.7071999991</v>
      </c>
      <c r="U34" s="105"/>
    </row>
    <row r="35" spans="1:21" ht="54" customHeight="1" x14ac:dyDescent="0.25">
      <c r="A35" s="42" t="s">
        <v>55</v>
      </c>
      <c r="B35" s="70" t="s">
        <v>86</v>
      </c>
      <c r="C35" s="64" t="s">
        <v>36</v>
      </c>
      <c r="D35" s="65">
        <v>1</v>
      </c>
      <c r="E35" s="91">
        <v>12480</v>
      </c>
      <c r="F35" s="47">
        <f>ROUND(E35*D35,2)</f>
        <v>12480</v>
      </c>
      <c r="G35" s="47">
        <f>ROUND(F35*1.2,2)</f>
        <v>14976</v>
      </c>
      <c r="H35" s="47">
        <v>112000</v>
      </c>
      <c r="I35" s="47">
        <f t="shared" si="47"/>
        <v>112000</v>
      </c>
      <c r="J35" s="47">
        <f t="shared" si="48"/>
        <v>134400</v>
      </c>
      <c r="K35" s="46">
        <f t="shared" ref="K35" si="51">F35+I35</f>
        <v>124480</v>
      </c>
      <c r="L35" s="47">
        <f t="shared" ref="L35" si="52">G35+J35</f>
        <v>149376</v>
      </c>
      <c r="M35" s="47">
        <f t="shared" si="6"/>
        <v>14976</v>
      </c>
      <c r="N35" s="47">
        <f t="shared" si="7"/>
        <v>14976</v>
      </c>
      <c r="O35" s="47">
        <f t="shared" si="8"/>
        <v>17971.2</v>
      </c>
      <c r="P35" s="116">
        <f t="shared" si="9"/>
        <v>156800</v>
      </c>
      <c r="Q35" s="47">
        <f t="shared" si="10"/>
        <v>156800</v>
      </c>
      <c r="R35" s="47">
        <f t="shared" si="11"/>
        <v>188160</v>
      </c>
      <c r="S35" s="47">
        <f t="shared" si="12"/>
        <v>171776</v>
      </c>
      <c r="T35" s="47">
        <f t="shared" si="13"/>
        <v>206131.20000000001</v>
      </c>
    </row>
    <row r="36" spans="1:21" ht="22.5" customHeight="1" x14ac:dyDescent="0.25">
      <c r="A36" s="112">
        <v>19</v>
      </c>
      <c r="B36" s="22" t="s">
        <v>25</v>
      </c>
      <c r="C36" s="16" t="s">
        <v>16</v>
      </c>
      <c r="D36" s="23">
        <v>270</v>
      </c>
      <c r="E36" s="24">
        <v>2160</v>
      </c>
      <c r="F36" s="18">
        <f>ROUND(E36*D36,2)</f>
        <v>583200</v>
      </c>
      <c r="G36" s="18">
        <f t="shared" ref="G36" si="53">ROUND(F36*1.2,2)</f>
        <v>699840</v>
      </c>
      <c r="H36" s="20"/>
      <c r="I36" s="20"/>
      <c r="J36" s="20"/>
      <c r="K36" s="21">
        <f t="shared" ref="K36:L49" si="54">F36+I36</f>
        <v>583200</v>
      </c>
      <c r="L36" s="18">
        <f t="shared" si="54"/>
        <v>699840</v>
      </c>
      <c r="M36" s="18">
        <f t="shared" si="6"/>
        <v>2592</v>
      </c>
      <c r="N36" s="18">
        <f t="shared" si="7"/>
        <v>699840</v>
      </c>
      <c r="O36" s="18">
        <f t="shared" si="8"/>
        <v>839808</v>
      </c>
      <c r="P36" s="18">
        <f t="shared" si="9"/>
        <v>0</v>
      </c>
      <c r="Q36" s="18">
        <f t="shared" si="10"/>
        <v>0</v>
      </c>
      <c r="R36" s="18">
        <f t="shared" si="11"/>
        <v>0</v>
      </c>
      <c r="S36" s="18">
        <f t="shared" si="12"/>
        <v>699840</v>
      </c>
      <c r="T36" s="18">
        <f t="shared" si="13"/>
        <v>839808</v>
      </c>
      <c r="U36" s="100" t="s">
        <v>163</v>
      </c>
    </row>
    <row r="37" spans="1:21" ht="18" customHeight="1" x14ac:dyDescent="0.25">
      <c r="A37" s="110" t="s">
        <v>56</v>
      </c>
      <c r="B37" s="43" t="s">
        <v>149</v>
      </c>
      <c r="C37" s="111" t="s">
        <v>16</v>
      </c>
      <c r="D37" s="114">
        <v>270</v>
      </c>
      <c r="E37" s="46"/>
      <c r="F37" s="47"/>
      <c r="G37" s="47"/>
      <c r="H37" s="47">
        <v>11500</v>
      </c>
      <c r="I37" s="47">
        <f t="shared" ref="I37" si="55">ROUND(H37*D37,2)</f>
        <v>3105000</v>
      </c>
      <c r="J37" s="47">
        <f t="shared" si="48"/>
        <v>3726000</v>
      </c>
      <c r="K37" s="46">
        <f t="shared" si="54"/>
        <v>3105000</v>
      </c>
      <c r="L37" s="47">
        <f t="shared" si="54"/>
        <v>3726000</v>
      </c>
      <c r="M37" s="47">
        <f t="shared" si="6"/>
        <v>0</v>
      </c>
      <c r="N37" s="47">
        <f t="shared" si="7"/>
        <v>0</v>
      </c>
      <c r="O37" s="47">
        <f t="shared" si="8"/>
        <v>0</v>
      </c>
      <c r="P37" s="116">
        <f t="shared" si="9"/>
        <v>16099.999999999998</v>
      </c>
      <c r="Q37" s="47">
        <f t="shared" si="10"/>
        <v>4346999.9999999991</v>
      </c>
      <c r="R37" s="47">
        <f t="shared" si="11"/>
        <v>5216399.9999999991</v>
      </c>
      <c r="S37" s="47">
        <f t="shared" si="12"/>
        <v>4346999.9999999991</v>
      </c>
      <c r="T37" s="47">
        <f t="shared" si="13"/>
        <v>5216399.9999999991</v>
      </c>
      <c r="U37" s="100" t="s">
        <v>158</v>
      </c>
    </row>
    <row r="38" spans="1:21" ht="22.5" customHeight="1" x14ac:dyDescent="0.25">
      <c r="A38" s="113">
        <f>A36+1</f>
        <v>20</v>
      </c>
      <c r="B38" s="22" t="s">
        <v>46</v>
      </c>
      <c r="C38" s="16" t="s">
        <v>18</v>
      </c>
      <c r="D38" s="23">
        <v>540</v>
      </c>
      <c r="E38" s="17">
        <v>1324</v>
      </c>
      <c r="F38" s="18">
        <f>ROUND(E38*D38,2)</f>
        <v>714960</v>
      </c>
      <c r="G38" s="18">
        <f t="shared" ref="G38" si="56">ROUND(F38*1.2,2)</f>
        <v>857952</v>
      </c>
      <c r="H38" s="19"/>
      <c r="I38" s="20"/>
      <c r="J38" s="20"/>
      <c r="K38" s="21">
        <f t="shared" si="54"/>
        <v>714960</v>
      </c>
      <c r="L38" s="18">
        <f t="shared" si="54"/>
        <v>857952</v>
      </c>
      <c r="M38" s="18">
        <f t="shared" si="6"/>
        <v>1588.8</v>
      </c>
      <c r="N38" s="18">
        <f t="shared" si="7"/>
        <v>857952</v>
      </c>
      <c r="O38" s="18">
        <f t="shared" si="8"/>
        <v>1029542.3999999999</v>
      </c>
      <c r="P38" s="18">
        <f t="shared" si="9"/>
        <v>0</v>
      </c>
      <c r="Q38" s="18">
        <f t="shared" si="10"/>
        <v>0</v>
      </c>
      <c r="R38" s="18">
        <f t="shared" si="11"/>
        <v>0</v>
      </c>
      <c r="S38" s="18">
        <f t="shared" si="12"/>
        <v>857952</v>
      </c>
      <c r="T38" s="18">
        <f t="shared" si="13"/>
        <v>1029542.3999999999</v>
      </c>
      <c r="U38" s="100" t="str">
        <f>U36</f>
        <v>единая расценка №1</v>
      </c>
    </row>
    <row r="39" spans="1:21" ht="18" customHeight="1" x14ac:dyDescent="0.25">
      <c r="A39" s="83" t="s">
        <v>57</v>
      </c>
      <c r="B39" s="84" t="s">
        <v>27</v>
      </c>
      <c r="C39" s="85" t="s">
        <v>18</v>
      </c>
      <c r="D39" s="86">
        <v>540</v>
      </c>
      <c r="E39" s="74"/>
      <c r="F39" s="77"/>
      <c r="G39" s="77"/>
      <c r="H39" s="77"/>
      <c r="I39" s="77">
        <f>ROUND(H39*D39,2)</f>
        <v>0</v>
      </c>
      <c r="J39" s="77">
        <f t="shared" ref="J39" si="57">ROUND(I39*1.2,2)</f>
        <v>0</v>
      </c>
      <c r="K39" s="74">
        <f t="shared" si="54"/>
        <v>0</v>
      </c>
      <c r="L39" s="77">
        <f t="shared" si="54"/>
        <v>0</v>
      </c>
      <c r="M39" s="77">
        <f t="shared" si="6"/>
        <v>0</v>
      </c>
      <c r="N39" s="77">
        <f t="shared" si="7"/>
        <v>0</v>
      </c>
      <c r="O39" s="77">
        <f t="shared" si="8"/>
        <v>0</v>
      </c>
      <c r="P39" s="77">
        <f t="shared" si="9"/>
        <v>0</v>
      </c>
      <c r="Q39" s="77">
        <f t="shared" si="10"/>
        <v>0</v>
      </c>
      <c r="R39" s="77">
        <f t="shared" si="11"/>
        <v>0</v>
      </c>
      <c r="S39" s="77">
        <f t="shared" si="12"/>
        <v>0</v>
      </c>
      <c r="T39" s="77">
        <f t="shared" si="13"/>
        <v>0</v>
      </c>
    </row>
    <row r="40" spans="1:21" ht="18" customHeight="1" x14ac:dyDescent="0.25">
      <c r="A40" s="83" t="s">
        <v>93</v>
      </c>
      <c r="B40" s="87" t="s">
        <v>28</v>
      </c>
      <c r="C40" s="85" t="s">
        <v>16</v>
      </c>
      <c r="D40" s="76">
        <v>1080</v>
      </c>
      <c r="E40" s="88"/>
      <c r="F40" s="77"/>
      <c r="G40" s="77"/>
      <c r="H40" s="77"/>
      <c r="I40" s="77"/>
      <c r="J40" s="77"/>
      <c r="K40" s="74"/>
      <c r="L40" s="77"/>
      <c r="M40" s="77">
        <f t="shared" si="6"/>
        <v>0</v>
      </c>
      <c r="N40" s="77">
        <f t="shared" si="7"/>
        <v>0</v>
      </c>
      <c r="O40" s="77">
        <f t="shared" si="8"/>
        <v>0</v>
      </c>
      <c r="P40" s="77">
        <f t="shared" si="9"/>
        <v>0</v>
      </c>
      <c r="Q40" s="77">
        <f t="shared" si="10"/>
        <v>0</v>
      </c>
      <c r="R40" s="77">
        <f t="shared" si="11"/>
        <v>0</v>
      </c>
      <c r="S40" s="77">
        <f t="shared" si="12"/>
        <v>0</v>
      </c>
      <c r="T40" s="77">
        <f t="shared" si="13"/>
        <v>0</v>
      </c>
      <c r="U40" s="100" t="s">
        <v>160</v>
      </c>
    </row>
    <row r="41" spans="1:21" ht="18" customHeight="1" x14ac:dyDescent="0.25">
      <c r="A41" s="83" t="s">
        <v>94</v>
      </c>
      <c r="B41" s="87" t="s">
        <v>29</v>
      </c>
      <c r="C41" s="85" t="s">
        <v>16</v>
      </c>
      <c r="D41" s="76">
        <v>2160</v>
      </c>
      <c r="E41" s="88"/>
      <c r="F41" s="77"/>
      <c r="G41" s="77"/>
      <c r="H41" s="77"/>
      <c r="I41" s="77"/>
      <c r="J41" s="77"/>
      <c r="K41" s="74"/>
      <c r="L41" s="77"/>
      <c r="M41" s="77">
        <f t="shared" si="6"/>
        <v>0</v>
      </c>
      <c r="N41" s="77">
        <f t="shared" si="7"/>
        <v>0</v>
      </c>
      <c r="O41" s="77">
        <f t="shared" si="8"/>
        <v>0</v>
      </c>
      <c r="P41" s="77">
        <f t="shared" si="9"/>
        <v>0</v>
      </c>
      <c r="Q41" s="77">
        <f t="shared" si="10"/>
        <v>0</v>
      </c>
      <c r="R41" s="77">
        <f t="shared" si="11"/>
        <v>0</v>
      </c>
      <c r="S41" s="77">
        <f t="shared" si="12"/>
        <v>0</v>
      </c>
      <c r="T41" s="77">
        <f t="shared" si="13"/>
        <v>0</v>
      </c>
    </row>
    <row r="42" spans="1:21" ht="18" customHeight="1" x14ac:dyDescent="0.25">
      <c r="A42" s="83" t="s">
        <v>95</v>
      </c>
      <c r="B42" s="87" t="s">
        <v>30</v>
      </c>
      <c r="C42" s="85" t="s">
        <v>16</v>
      </c>
      <c r="D42" s="76">
        <v>2160</v>
      </c>
      <c r="E42" s="88"/>
      <c r="F42" s="77"/>
      <c r="G42" s="77"/>
      <c r="H42" s="77"/>
      <c r="I42" s="77"/>
      <c r="J42" s="77"/>
      <c r="K42" s="74"/>
      <c r="L42" s="77"/>
      <c r="M42" s="77">
        <f t="shared" si="6"/>
        <v>0</v>
      </c>
      <c r="N42" s="77">
        <f t="shared" si="7"/>
        <v>0</v>
      </c>
      <c r="O42" s="77">
        <f t="shared" si="8"/>
        <v>0</v>
      </c>
      <c r="P42" s="77">
        <f t="shared" si="9"/>
        <v>0</v>
      </c>
      <c r="Q42" s="77">
        <f t="shared" si="10"/>
        <v>0</v>
      </c>
      <c r="R42" s="77">
        <f t="shared" si="11"/>
        <v>0</v>
      </c>
      <c r="S42" s="77">
        <f t="shared" si="12"/>
        <v>0</v>
      </c>
      <c r="T42" s="77">
        <f t="shared" si="13"/>
        <v>0</v>
      </c>
    </row>
    <row r="43" spans="1:21" ht="18" customHeight="1" x14ac:dyDescent="0.25">
      <c r="A43" s="83" t="s">
        <v>96</v>
      </c>
      <c r="B43" s="87" t="s">
        <v>31</v>
      </c>
      <c r="C43" s="85" t="s">
        <v>16</v>
      </c>
      <c r="D43" s="76">
        <v>1080</v>
      </c>
      <c r="E43" s="88"/>
      <c r="F43" s="77"/>
      <c r="G43" s="77"/>
      <c r="H43" s="77"/>
      <c r="I43" s="77"/>
      <c r="J43" s="77"/>
      <c r="K43" s="74"/>
      <c r="L43" s="77"/>
      <c r="M43" s="77">
        <f t="shared" si="6"/>
        <v>0</v>
      </c>
      <c r="N43" s="77">
        <f t="shared" si="7"/>
        <v>0</v>
      </c>
      <c r="O43" s="77">
        <f t="shared" si="8"/>
        <v>0</v>
      </c>
      <c r="P43" s="77">
        <f t="shared" si="9"/>
        <v>0</v>
      </c>
      <c r="Q43" s="77">
        <f t="shared" si="10"/>
        <v>0</v>
      </c>
      <c r="R43" s="77">
        <f t="shared" si="11"/>
        <v>0</v>
      </c>
      <c r="S43" s="77">
        <f t="shared" si="12"/>
        <v>0</v>
      </c>
      <c r="T43" s="77">
        <f t="shared" si="13"/>
        <v>0</v>
      </c>
      <c r="U43" s="100" t="s">
        <v>159</v>
      </c>
    </row>
    <row r="44" spans="1:21" ht="18" customHeight="1" x14ac:dyDescent="0.25">
      <c r="A44" s="83" t="s">
        <v>97</v>
      </c>
      <c r="B44" s="87" t="s">
        <v>32</v>
      </c>
      <c r="C44" s="85" t="s">
        <v>16</v>
      </c>
      <c r="D44" s="76">
        <v>1080</v>
      </c>
      <c r="E44" s="88"/>
      <c r="F44" s="77"/>
      <c r="G44" s="77"/>
      <c r="H44" s="77"/>
      <c r="I44" s="77"/>
      <c r="J44" s="77"/>
      <c r="K44" s="74"/>
      <c r="L44" s="77"/>
      <c r="M44" s="77">
        <f t="shared" si="6"/>
        <v>0</v>
      </c>
      <c r="N44" s="77">
        <f t="shared" si="7"/>
        <v>0</v>
      </c>
      <c r="O44" s="77">
        <f t="shared" si="8"/>
        <v>0</v>
      </c>
      <c r="P44" s="77">
        <f t="shared" si="9"/>
        <v>0</v>
      </c>
      <c r="Q44" s="77">
        <f t="shared" si="10"/>
        <v>0</v>
      </c>
      <c r="R44" s="77">
        <f t="shared" si="11"/>
        <v>0</v>
      </c>
      <c r="S44" s="77">
        <f t="shared" si="12"/>
        <v>0</v>
      </c>
      <c r="T44" s="77">
        <f t="shared" si="13"/>
        <v>0</v>
      </c>
      <c r="U44" s="100" t="s">
        <v>161</v>
      </c>
    </row>
    <row r="45" spans="1:21" s="34" customFormat="1" ht="18" customHeight="1" x14ac:dyDescent="0.25">
      <c r="A45" s="29" t="s">
        <v>98</v>
      </c>
      <c r="B45" s="30" t="s">
        <v>48</v>
      </c>
      <c r="C45" s="31" t="s">
        <v>39</v>
      </c>
      <c r="D45" s="32">
        <v>6</v>
      </c>
      <c r="E45" s="17">
        <v>1120</v>
      </c>
      <c r="F45" s="18">
        <f>ROUND(E45*D45,2)</f>
        <v>6720</v>
      </c>
      <c r="G45" s="18">
        <f t="shared" ref="G45" si="58">ROUND(F45*1.2,2)</f>
        <v>8064</v>
      </c>
      <c r="H45" s="19"/>
      <c r="I45" s="20"/>
      <c r="J45" s="20"/>
      <c r="K45" s="21">
        <f t="shared" ref="K45" si="59">F45+I45</f>
        <v>6720</v>
      </c>
      <c r="L45" s="18">
        <f t="shared" ref="L45" si="60">G45+J45</f>
        <v>8064</v>
      </c>
      <c r="M45" s="18">
        <f t="shared" si="6"/>
        <v>1344</v>
      </c>
      <c r="N45" s="18">
        <f t="shared" si="7"/>
        <v>8064</v>
      </c>
      <c r="O45" s="18">
        <f t="shared" si="8"/>
        <v>9676.7999999999993</v>
      </c>
      <c r="P45" s="18">
        <f t="shared" si="9"/>
        <v>0</v>
      </c>
      <c r="Q45" s="18">
        <f t="shared" si="10"/>
        <v>0</v>
      </c>
      <c r="R45" s="18">
        <f t="shared" si="11"/>
        <v>0</v>
      </c>
      <c r="S45" s="18">
        <f t="shared" si="12"/>
        <v>8064</v>
      </c>
      <c r="T45" s="18">
        <f t="shared" si="13"/>
        <v>9676.7999999999993</v>
      </c>
      <c r="U45" s="102" t="s">
        <v>156</v>
      </c>
    </row>
    <row r="46" spans="1:21" s="34" customFormat="1" ht="18" customHeight="1" x14ac:dyDescent="0.25">
      <c r="A46" s="113" t="s">
        <v>58</v>
      </c>
      <c r="B46" s="30" t="s">
        <v>49</v>
      </c>
      <c r="C46" s="31" t="s">
        <v>39</v>
      </c>
      <c r="D46" s="32">
        <v>18</v>
      </c>
      <c r="E46" s="17">
        <v>500</v>
      </c>
      <c r="F46" s="18">
        <f>ROUND(E46*D46,2)</f>
        <v>9000</v>
      </c>
      <c r="G46" s="18">
        <f t="shared" ref="G46" si="61">ROUND(F46*1.2,2)</f>
        <v>10800</v>
      </c>
      <c r="H46" s="19"/>
      <c r="I46" s="20"/>
      <c r="J46" s="20"/>
      <c r="K46" s="21">
        <f t="shared" ref="K46" si="62">F46+I46</f>
        <v>9000</v>
      </c>
      <c r="L46" s="18">
        <f t="shared" ref="L46" si="63">G46+J46</f>
        <v>10800</v>
      </c>
      <c r="M46" s="18">
        <f t="shared" si="6"/>
        <v>600</v>
      </c>
      <c r="N46" s="18">
        <f t="shared" si="7"/>
        <v>10800</v>
      </c>
      <c r="O46" s="18">
        <f t="shared" si="8"/>
        <v>12960</v>
      </c>
      <c r="P46" s="18">
        <f t="shared" si="9"/>
        <v>0</v>
      </c>
      <c r="Q46" s="18">
        <f t="shared" si="10"/>
        <v>0</v>
      </c>
      <c r="R46" s="18">
        <f t="shared" si="11"/>
        <v>0</v>
      </c>
      <c r="S46" s="18">
        <f t="shared" si="12"/>
        <v>10800</v>
      </c>
      <c r="T46" s="18">
        <f t="shared" si="13"/>
        <v>12960</v>
      </c>
      <c r="U46" s="102" t="str">
        <f>U38</f>
        <v>единая расценка №1</v>
      </c>
    </row>
    <row r="47" spans="1:21" ht="31.5" customHeight="1" x14ac:dyDescent="0.25">
      <c r="A47" s="113" t="s">
        <v>99</v>
      </c>
      <c r="B47" s="22" t="s">
        <v>47</v>
      </c>
      <c r="C47" s="16" t="s">
        <v>20</v>
      </c>
      <c r="D47" s="23">
        <v>293</v>
      </c>
      <c r="E47" s="24">
        <v>1920</v>
      </c>
      <c r="F47" s="18">
        <f>ROUND(E47*D47,2)</f>
        <v>562560</v>
      </c>
      <c r="G47" s="18">
        <f t="shared" ref="G47" si="64">ROUND(F47*1.2,2)</f>
        <v>675072</v>
      </c>
      <c r="H47" s="19"/>
      <c r="I47" s="20"/>
      <c r="J47" s="20"/>
      <c r="K47" s="21">
        <f t="shared" si="54"/>
        <v>562560</v>
      </c>
      <c r="L47" s="18">
        <f t="shared" si="54"/>
        <v>675072</v>
      </c>
      <c r="M47" s="18">
        <f t="shared" si="6"/>
        <v>2304</v>
      </c>
      <c r="N47" s="18">
        <f t="shared" si="7"/>
        <v>675072</v>
      </c>
      <c r="O47" s="18">
        <f t="shared" si="8"/>
        <v>810086.40000000002</v>
      </c>
      <c r="P47" s="18">
        <f t="shared" si="9"/>
        <v>0</v>
      </c>
      <c r="Q47" s="18">
        <f t="shared" si="10"/>
        <v>0</v>
      </c>
      <c r="R47" s="18">
        <f t="shared" si="11"/>
        <v>0</v>
      </c>
      <c r="S47" s="18">
        <f t="shared" si="12"/>
        <v>675072</v>
      </c>
      <c r="T47" s="18">
        <f t="shared" si="13"/>
        <v>810086.40000000002</v>
      </c>
      <c r="U47" s="100" t="s">
        <v>157</v>
      </c>
    </row>
    <row r="48" spans="1:21" ht="18" customHeight="1" x14ac:dyDescent="0.25">
      <c r="A48" s="107" t="s">
        <v>101</v>
      </c>
      <c r="B48" s="43" t="s">
        <v>33</v>
      </c>
      <c r="C48" s="108" t="s">
        <v>16</v>
      </c>
      <c r="D48" s="109">
        <v>24</v>
      </c>
      <c r="E48" s="46"/>
      <c r="F48" s="47"/>
      <c r="G48" s="47"/>
      <c r="H48" s="47">
        <v>132000</v>
      </c>
      <c r="I48" s="47">
        <f t="shared" ref="I48" si="65">ROUND(H48*D48,2)</f>
        <v>3168000</v>
      </c>
      <c r="J48" s="47">
        <f t="shared" ref="J48:J52" si="66">ROUND(I48*1.2,2)</f>
        <v>3801600</v>
      </c>
      <c r="K48" s="46">
        <f t="shared" si="54"/>
        <v>3168000</v>
      </c>
      <c r="L48" s="47">
        <f t="shared" si="54"/>
        <v>3801600</v>
      </c>
      <c r="M48" s="47">
        <f t="shared" si="6"/>
        <v>0</v>
      </c>
      <c r="N48" s="47">
        <f t="shared" si="7"/>
        <v>0</v>
      </c>
      <c r="O48" s="47">
        <f t="shared" si="8"/>
        <v>0</v>
      </c>
      <c r="P48" s="116">
        <f t="shared" si="9"/>
        <v>184800</v>
      </c>
      <c r="Q48" s="47">
        <f t="shared" si="10"/>
        <v>4435200</v>
      </c>
      <c r="R48" s="47">
        <f t="shared" si="11"/>
        <v>5322240</v>
      </c>
      <c r="S48" s="47">
        <f t="shared" si="12"/>
        <v>4435200</v>
      </c>
      <c r="T48" s="47">
        <f t="shared" si="13"/>
        <v>5322240</v>
      </c>
    </row>
    <row r="49" spans="1:21" ht="22.5" customHeight="1" x14ac:dyDescent="0.25">
      <c r="A49" s="113">
        <f>A47+1</f>
        <v>24</v>
      </c>
      <c r="B49" s="22" t="s">
        <v>34</v>
      </c>
      <c r="C49" s="16" t="s">
        <v>18</v>
      </c>
      <c r="D49" s="23">
        <v>32</v>
      </c>
      <c r="E49" s="17">
        <v>1324</v>
      </c>
      <c r="F49" s="18">
        <f>ROUND(E49*D49,2)</f>
        <v>42368</v>
      </c>
      <c r="G49" s="18">
        <f t="shared" ref="G49" si="67">ROUND(F49*1.2,2)</f>
        <v>50841.599999999999</v>
      </c>
      <c r="H49" s="19"/>
      <c r="I49" s="20"/>
      <c r="J49" s="20"/>
      <c r="K49" s="21">
        <f t="shared" si="54"/>
        <v>42368</v>
      </c>
      <c r="L49" s="18">
        <f t="shared" si="54"/>
        <v>50841.599999999999</v>
      </c>
      <c r="M49" s="18">
        <f t="shared" si="6"/>
        <v>1588.8</v>
      </c>
      <c r="N49" s="18">
        <f t="shared" si="7"/>
        <v>50841.599999999999</v>
      </c>
      <c r="O49" s="18">
        <f t="shared" si="8"/>
        <v>61009.919999999998</v>
      </c>
      <c r="P49" s="18">
        <f t="shared" si="9"/>
        <v>0</v>
      </c>
      <c r="Q49" s="18">
        <f t="shared" si="10"/>
        <v>0</v>
      </c>
      <c r="R49" s="18">
        <f t="shared" si="11"/>
        <v>0</v>
      </c>
      <c r="S49" s="18">
        <f t="shared" si="12"/>
        <v>50841.599999999999</v>
      </c>
      <c r="T49" s="18">
        <f t="shared" si="13"/>
        <v>61009.919999999998</v>
      </c>
      <c r="U49" s="100" t="str">
        <f>U46</f>
        <v>единая расценка №1</v>
      </c>
    </row>
    <row r="50" spans="1:21" ht="18" customHeight="1" x14ac:dyDescent="0.25">
      <c r="A50" s="42" t="s">
        <v>100</v>
      </c>
      <c r="B50" s="70" t="s">
        <v>35</v>
      </c>
      <c r="C50" s="64" t="s">
        <v>36</v>
      </c>
      <c r="D50" s="65">
        <v>32</v>
      </c>
      <c r="E50" s="66"/>
      <c r="F50" s="47"/>
      <c r="G50" s="47"/>
      <c r="H50" s="46">
        <v>11070</v>
      </c>
      <c r="I50" s="47">
        <f t="shared" ref="I50:I51" si="68">ROUND(H50*D50,2)</f>
        <v>354240</v>
      </c>
      <c r="J50" s="47">
        <f t="shared" si="66"/>
        <v>425088</v>
      </c>
      <c r="K50" s="46">
        <f t="shared" ref="K50:K51" si="69">F50+I50</f>
        <v>354240</v>
      </c>
      <c r="L50" s="47">
        <f t="shared" ref="L50:L51" si="70">G50+J50</f>
        <v>425088</v>
      </c>
      <c r="M50" s="47">
        <f t="shared" si="6"/>
        <v>0</v>
      </c>
      <c r="N50" s="47">
        <f t="shared" si="7"/>
        <v>0</v>
      </c>
      <c r="O50" s="47">
        <f t="shared" si="8"/>
        <v>0</v>
      </c>
      <c r="P50" s="116">
        <f t="shared" si="9"/>
        <v>15497.999999999998</v>
      </c>
      <c r="Q50" s="47">
        <f t="shared" si="10"/>
        <v>495935.99999999994</v>
      </c>
      <c r="R50" s="47">
        <f t="shared" si="11"/>
        <v>595123.19999999995</v>
      </c>
      <c r="S50" s="47">
        <f t="shared" si="12"/>
        <v>495935.99999999994</v>
      </c>
      <c r="T50" s="47">
        <f t="shared" si="13"/>
        <v>595123.19999999995</v>
      </c>
      <c r="U50" s="100" t="s">
        <v>162</v>
      </c>
    </row>
    <row r="51" spans="1:21" ht="17.45" customHeight="1" x14ac:dyDescent="0.25">
      <c r="A51" s="42" t="s">
        <v>102</v>
      </c>
      <c r="B51" s="43" t="s">
        <v>37</v>
      </c>
      <c r="C51" s="44" t="s">
        <v>16</v>
      </c>
      <c r="D51" s="45">
        <f>D50*6</f>
        <v>192</v>
      </c>
      <c r="E51" s="46"/>
      <c r="F51" s="47"/>
      <c r="G51" s="47"/>
      <c r="H51" s="47">
        <v>138</v>
      </c>
      <c r="I51" s="47">
        <f t="shared" si="68"/>
        <v>26496</v>
      </c>
      <c r="J51" s="47">
        <f t="shared" si="66"/>
        <v>31795.200000000001</v>
      </c>
      <c r="K51" s="46">
        <f t="shared" si="69"/>
        <v>26496</v>
      </c>
      <c r="L51" s="47">
        <f t="shared" si="70"/>
        <v>31795.200000000001</v>
      </c>
      <c r="M51" s="47">
        <f t="shared" si="6"/>
        <v>0</v>
      </c>
      <c r="N51" s="47">
        <f t="shared" si="7"/>
        <v>0</v>
      </c>
      <c r="O51" s="47">
        <f t="shared" si="8"/>
        <v>0</v>
      </c>
      <c r="P51" s="116">
        <f t="shared" si="9"/>
        <v>193.2</v>
      </c>
      <c r="Q51" s="47">
        <f t="shared" si="10"/>
        <v>37094.399999999994</v>
      </c>
      <c r="R51" s="47">
        <f t="shared" si="11"/>
        <v>44513.279999999992</v>
      </c>
      <c r="S51" s="47">
        <f t="shared" si="12"/>
        <v>37094.399999999994</v>
      </c>
      <c r="T51" s="47">
        <f t="shared" si="13"/>
        <v>44513.279999999992</v>
      </c>
    </row>
    <row r="52" spans="1:21" s="34" customFormat="1" ht="18" customHeight="1" x14ac:dyDescent="0.25">
      <c r="A52" s="42" t="s">
        <v>103</v>
      </c>
      <c r="B52" s="43" t="s">
        <v>50</v>
      </c>
      <c r="C52" s="44" t="s">
        <v>36</v>
      </c>
      <c r="D52" s="45">
        <v>1</v>
      </c>
      <c r="E52" s="46">
        <v>105598.29</v>
      </c>
      <c r="F52" s="47">
        <f>ROUND(E52*D52,2)</f>
        <v>105598.29</v>
      </c>
      <c r="G52" s="47">
        <f t="shared" ref="G52" si="71">ROUND(F52*1.2,2)</f>
        <v>126717.95</v>
      </c>
      <c r="H52" s="67">
        <v>125000</v>
      </c>
      <c r="I52" s="47">
        <f t="shared" ref="I52" si="72">ROUND(H52*D52,2)</f>
        <v>125000</v>
      </c>
      <c r="J52" s="47">
        <f t="shared" si="66"/>
        <v>150000</v>
      </c>
      <c r="K52" s="46">
        <f t="shared" ref="K52" si="73">F52+I52</f>
        <v>230598.28999999998</v>
      </c>
      <c r="L52" s="47">
        <f t="shared" ref="L52" si="74">G52+J52</f>
        <v>276717.95</v>
      </c>
      <c r="M52" s="47">
        <f t="shared" si="6"/>
        <v>126717.94799999999</v>
      </c>
      <c r="N52" s="47">
        <f t="shared" si="7"/>
        <v>126717.94799999999</v>
      </c>
      <c r="O52" s="47">
        <f t="shared" si="8"/>
        <v>152061.53759999998</v>
      </c>
      <c r="P52" s="116">
        <f t="shared" si="9"/>
        <v>175000</v>
      </c>
      <c r="Q52" s="47">
        <f t="shared" si="10"/>
        <v>175000</v>
      </c>
      <c r="R52" s="47">
        <f t="shared" si="11"/>
        <v>210000</v>
      </c>
      <c r="S52" s="47">
        <f t="shared" si="12"/>
        <v>301717.94799999997</v>
      </c>
      <c r="T52" s="47">
        <f t="shared" si="13"/>
        <v>362061.53759999998</v>
      </c>
      <c r="U52" s="102" t="s">
        <v>164</v>
      </c>
    </row>
    <row r="53" spans="1:21" s="34" customFormat="1" ht="18" customHeight="1" x14ac:dyDescent="0.25">
      <c r="A53" s="83" t="s">
        <v>117</v>
      </c>
      <c r="B53" s="84" t="s">
        <v>142</v>
      </c>
      <c r="C53" s="85" t="s">
        <v>39</v>
      </c>
      <c r="D53" s="86">
        <v>8</v>
      </c>
      <c r="E53" s="74"/>
      <c r="F53" s="77"/>
      <c r="G53" s="77"/>
      <c r="H53" s="77"/>
      <c r="I53" s="77"/>
      <c r="J53" s="77"/>
      <c r="K53" s="74"/>
      <c r="L53" s="77"/>
      <c r="M53" s="77">
        <f t="shared" si="6"/>
        <v>0</v>
      </c>
      <c r="N53" s="77">
        <f t="shared" si="7"/>
        <v>0</v>
      </c>
      <c r="O53" s="77">
        <f t="shared" si="8"/>
        <v>0</v>
      </c>
      <c r="P53" s="77">
        <f t="shared" si="9"/>
        <v>0</v>
      </c>
      <c r="Q53" s="77">
        <f t="shared" si="10"/>
        <v>0</v>
      </c>
      <c r="R53" s="77">
        <f t="shared" si="11"/>
        <v>0</v>
      </c>
      <c r="S53" s="77">
        <f t="shared" si="12"/>
        <v>0</v>
      </c>
      <c r="T53" s="77">
        <f t="shared" si="13"/>
        <v>0</v>
      </c>
      <c r="U53" s="102"/>
    </row>
    <row r="54" spans="1:21" s="34" customFormat="1" ht="18" customHeight="1" x14ac:dyDescent="0.25">
      <c r="A54" s="83" t="s">
        <v>118</v>
      </c>
      <c r="B54" s="84" t="s">
        <v>141</v>
      </c>
      <c r="C54" s="85" t="s">
        <v>39</v>
      </c>
      <c r="D54" s="86">
        <v>4</v>
      </c>
      <c r="E54" s="74"/>
      <c r="F54" s="77"/>
      <c r="G54" s="77"/>
      <c r="H54" s="77"/>
      <c r="I54" s="77"/>
      <c r="J54" s="77"/>
      <c r="K54" s="74"/>
      <c r="L54" s="77"/>
      <c r="M54" s="77">
        <f t="shared" si="6"/>
        <v>0</v>
      </c>
      <c r="N54" s="77">
        <f t="shared" si="7"/>
        <v>0</v>
      </c>
      <c r="O54" s="77">
        <f t="shared" si="8"/>
        <v>0</v>
      </c>
      <c r="P54" s="77">
        <f t="shared" si="9"/>
        <v>0</v>
      </c>
      <c r="Q54" s="77">
        <f t="shared" si="10"/>
        <v>0</v>
      </c>
      <c r="R54" s="77">
        <f t="shared" si="11"/>
        <v>0</v>
      </c>
      <c r="S54" s="77">
        <f t="shared" si="12"/>
        <v>0</v>
      </c>
      <c r="T54" s="77">
        <f t="shared" si="13"/>
        <v>0</v>
      </c>
      <c r="U54" s="102"/>
    </row>
    <row r="55" spans="1:21" s="34" customFormat="1" ht="18" customHeight="1" x14ac:dyDescent="0.25">
      <c r="A55" s="83" t="s">
        <v>119</v>
      </c>
      <c r="B55" s="84" t="s">
        <v>140</v>
      </c>
      <c r="C55" s="85" t="s">
        <v>39</v>
      </c>
      <c r="D55" s="86">
        <v>40</v>
      </c>
      <c r="E55" s="74"/>
      <c r="F55" s="77"/>
      <c r="G55" s="77"/>
      <c r="H55" s="77"/>
      <c r="I55" s="77"/>
      <c r="J55" s="77"/>
      <c r="K55" s="74"/>
      <c r="L55" s="77"/>
      <c r="M55" s="77">
        <f t="shared" si="6"/>
        <v>0</v>
      </c>
      <c r="N55" s="77">
        <f t="shared" si="7"/>
        <v>0</v>
      </c>
      <c r="O55" s="77">
        <f t="shared" si="8"/>
        <v>0</v>
      </c>
      <c r="P55" s="77">
        <f t="shared" si="9"/>
        <v>0</v>
      </c>
      <c r="Q55" s="77">
        <f t="shared" si="10"/>
        <v>0</v>
      </c>
      <c r="R55" s="77">
        <f t="shared" si="11"/>
        <v>0</v>
      </c>
      <c r="S55" s="77">
        <f t="shared" si="12"/>
        <v>0</v>
      </c>
      <c r="T55" s="77">
        <f t="shared" si="13"/>
        <v>0</v>
      </c>
      <c r="U55" s="102"/>
    </row>
    <row r="56" spans="1:21" s="34" customFormat="1" ht="18" customHeight="1" x14ac:dyDescent="0.25">
      <c r="A56" s="83" t="s">
        <v>120</v>
      </c>
      <c r="B56" s="84" t="s">
        <v>139</v>
      </c>
      <c r="C56" s="85" t="s">
        <v>39</v>
      </c>
      <c r="D56" s="86">
        <v>4</v>
      </c>
      <c r="E56" s="74"/>
      <c r="F56" s="77"/>
      <c r="G56" s="77"/>
      <c r="H56" s="77"/>
      <c r="I56" s="77"/>
      <c r="J56" s="77"/>
      <c r="K56" s="74"/>
      <c r="L56" s="77"/>
      <c r="M56" s="77">
        <f t="shared" si="6"/>
        <v>0</v>
      </c>
      <c r="N56" s="77">
        <f t="shared" si="7"/>
        <v>0</v>
      </c>
      <c r="O56" s="77">
        <f t="shared" si="8"/>
        <v>0</v>
      </c>
      <c r="P56" s="77">
        <f t="shared" si="9"/>
        <v>0</v>
      </c>
      <c r="Q56" s="77">
        <f t="shared" si="10"/>
        <v>0</v>
      </c>
      <c r="R56" s="77">
        <f t="shared" si="11"/>
        <v>0</v>
      </c>
      <c r="S56" s="77">
        <f t="shared" si="12"/>
        <v>0</v>
      </c>
      <c r="T56" s="77">
        <f t="shared" si="13"/>
        <v>0</v>
      </c>
      <c r="U56" s="102"/>
    </row>
    <row r="57" spans="1:21" s="34" customFormat="1" ht="18" customHeight="1" x14ac:dyDescent="0.25">
      <c r="A57" s="83" t="s">
        <v>121</v>
      </c>
      <c r="B57" s="84" t="s">
        <v>138</v>
      </c>
      <c r="C57" s="85" t="s">
        <v>39</v>
      </c>
      <c r="D57" s="86">
        <v>4</v>
      </c>
      <c r="E57" s="74"/>
      <c r="F57" s="77"/>
      <c r="G57" s="77"/>
      <c r="H57" s="77"/>
      <c r="I57" s="77"/>
      <c r="J57" s="77"/>
      <c r="K57" s="74"/>
      <c r="L57" s="77"/>
      <c r="M57" s="77">
        <f t="shared" si="6"/>
        <v>0</v>
      </c>
      <c r="N57" s="77">
        <f t="shared" si="7"/>
        <v>0</v>
      </c>
      <c r="O57" s="77">
        <f t="shared" si="8"/>
        <v>0</v>
      </c>
      <c r="P57" s="77">
        <f t="shared" si="9"/>
        <v>0</v>
      </c>
      <c r="Q57" s="77">
        <f t="shared" si="10"/>
        <v>0</v>
      </c>
      <c r="R57" s="77">
        <f t="shared" si="11"/>
        <v>0</v>
      </c>
      <c r="S57" s="77">
        <f t="shared" si="12"/>
        <v>0</v>
      </c>
      <c r="T57" s="77">
        <f t="shared" si="13"/>
        <v>0</v>
      </c>
      <c r="U57" s="102"/>
    </row>
    <row r="58" spans="1:21" s="34" customFormat="1" ht="18" customHeight="1" x14ac:dyDescent="0.25">
      <c r="A58" s="83" t="s">
        <v>122</v>
      </c>
      <c r="B58" s="84" t="s">
        <v>137</v>
      </c>
      <c r="C58" s="85" t="s">
        <v>39</v>
      </c>
      <c r="D58" s="86">
        <v>48</v>
      </c>
      <c r="E58" s="74"/>
      <c r="F58" s="77"/>
      <c r="G58" s="77"/>
      <c r="H58" s="77"/>
      <c r="I58" s="77"/>
      <c r="J58" s="77"/>
      <c r="K58" s="74"/>
      <c r="L58" s="77"/>
      <c r="M58" s="77">
        <f t="shared" si="6"/>
        <v>0</v>
      </c>
      <c r="N58" s="77">
        <f t="shared" si="7"/>
        <v>0</v>
      </c>
      <c r="O58" s="77">
        <f t="shared" si="8"/>
        <v>0</v>
      </c>
      <c r="P58" s="77">
        <f t="shared" si="9"/>
        <v>0</v>
      </c>
      <c r="Q58" s="77">
        <f t="shared" si="10"/>
        <v>0</v>
      </c>
      <c r="R58" s="77">
        <f t="shared" si="11"/>
        <v>0</v>
      </c>
      <c r="S58" s="77">
        <f t="shared" si="12"/>
        <v>0</v>
      </c>
      <c r="T58" s="77">
        <f t="shared" si="13"/>
        <v>0</v>
      </c>
      <c r="U58" s="102"/>
    </row>
    <row r="59" spans="1:21" s="34" customFormat="1" ht="18" customHeight="1" x14ac:dyDescent="0.25">
      <c r="A59" s="83" t="s">
        <v>123</v>
      </c>
      <c r="B59" s="84" t="s">
        <v>136</v>
      </c>
      <c r="C59" s="85" t="s">
        <v>39</v>
      </c>
      <c r="D59" s="86">
        <v>96</v>
      </c>
      <c r="E59" s="74"/>
      <c r="F59" s="77"/>
      <c r="G59" s="77"/>
      <c r="H59" s="77"/>
      <c r="I59" s="77"/>
      <c r="J59" s="77"/>
      <c r="K59" s="74"/>
      <c r="L59" s="77"/>
      <c r="M59" s="77">
        <f t="shared" si="6"/>
        <v>0</v>
      </c>
      <c r="N59" s="77">
        <f t="shared" si="7"/>
        <v>0</v>
      </c>
      <c r="O59" s="77">
        <f t="shared" si="8"/>
        <v>0</v>
      </c>
      <c r="P59" s="77">
        <f t="shared" si="9"/>
        <v>0</v>
      </c>
      <c r="Q59" s="77">
        <f t="shared" si="10"/>
        <v>0</v>
      </c>
      <c r="R59" s="77">
        <f t="shared" si="11"/>
        <v>0</v>
      </c>
      <c r="S59" s="77">
        <f t="shared" si="12"/>
        <v>0</v>
      </c>
      <c r="T59" s="77">
        <f t="shared" si="13"/>
        <v>0</v>
      </c>
      <c r="U59" s="102"/>
    </row>
    <row r="60" spans="1:21" s="34" customFormat="1" ht="18" customHeight="1" x14ac:dyDescent="0.25">
      <c r="A60" s="83" t="s">
        <v>124</v>
      </c>
      <c r="B60" s="84" t="s">
        <v>135</v>
      </c>
      <c r="C60" s="85" t="s">
        <v>39</v>
      </c>
      <c r="D60" s="86">
        <v>48</v>
      </c>
      <c r="E60" s="74"/>
      <c r="F60" s="77"/>
      <c r="G60" s="77"/>
      <c r="H60" s="77"/>
      <c r="I60" s="77"/>
      <c r="J60" s="77"/>
      <c r="K60" s="74"/>
      <c r="L60" s="77"/>
      <c r="M60" s="77">
        <f t="shared" si="6"/>
        <v>0</v>
      </c>
      <c r="N60" s="77">
        <f t="shared" si="7"/>
        <v>0</v>
      </c>
      <c r="O60" s="77">
        <f t="shared" si="8"/>
        <v>0</v>
      </c>
      <c r="P60" s="77">
        <f t="shared" si="9"/>
        <v>0</v>
      </c>
      <c r="Q60" s="77">
        <f t="shared" si="10"/>
        <v>0</v>
      </c>
      <c r="R60" s="77">
        <f t="shared" si="11"/>
        <v>0</v>
      </c>
      <c r="S60" s="77">
        <f t="shared" si="12"/>
        <v>0</v>
      </c>
      <c r="T60" s="77">
        <f t="shared" si="13"/>
        <v>0</v>
      </c>
      <c r="U60" s="102"/>
    </row>
    <row r="61" spans="1:21" s="34" customFormat="1" ht="18" customHeight="1" x14ac:dyDescent="0.25">
      <c r="A61" s="83" t="s">
        <v>125</v>
      </c>
      <c r="B61" s="84" t="s">
        <v>134</v>
      </c>
      <c r="C61" s="85" t="s">
        <v>39</v>
      </c>
      <c r="D61" s="86">
        <v>8</v>
      </c>
      <c r="E61" s="74"/>
      <c r="F61" s="77"/>
      <c r="G61" s="77"/>
      <c r="H61" s="77"/>
      <c r="I61" s="77"/>
      <c r="J61" s="77"/>
      <c r="K61" s="74"/>
      <c r="L61" s="77"/>
      <c r="M61" s="77">
        <f t="shared" si="6"/>
        <v>0</v>
      </c>
      <c r="N61" s="77">
        <f t="shared" si="7"/>
        <v>0</v>
      </c>
      <c r="O61" s="77">
        <f t="shared" si="8"/>
        <v>0</v>
      </c>
      <c r="P61" s="77">
        <f t="shared" si="9"/>
        <v>0</v>
      </c>
      <c r="Q61" s="77">
        <f t="shared" si="10"/>
        <v>0</v>
      </c>
      <c r="R61" s="77">
        <f t="shared" si="11"/>
        <v>0</v>
      </c>
      <c r="S61" s="77">
        <f t="shared" si="12"/>
        <v>0</v>
      </c>
      <c r="T61" s="77">
        <f t="shared" si="13"/>
        <v>0</v>
      </c>
      <c r="U61" s="102"/>
    </row>
    <row r="62" spans="1:21" s="34" customFormat="1" ht="18" customHeight="1" x14ac:dyDescent="0.25">
      <c r="A62" s="83" t="s">
        <v>126</v>
      </c>
      <c r="B62" s="84" t="s">
        <v>133</v>
      </c>
      <c r="C62" s="85" t="s">
        <v>39</v>
      </c>
      <c r="D62" s="86">
        <v>8</v>
      </c>
      <c r="E62" s="74"/>
      <c r="F62" s="77"/>
      <c r="G62" s="77"/>
      <c r="H62" s="77"/>
      <c r="I62" s="77"/>
      <c r="J62" s="77"/>
      <c r="K62" s="74"/>
      <c r="L62" s="77"/>
      <c r="M62" s="77">
        <f t="shared" si="6"/>
        <v>0</v>
      </c>
      <c r="N62" s="77">
        <f t="shared" si="7"/>
        <v>0</v>
      </c>
      <c r="O62" s="77">
        <f t="shared" si="8"/>
        <v>0</v>
      </c>
      <c r="P62" s="77">
        <f t="shared" si="9"/>
        <v>0</v>
      </c>
      <c r="Q62" s="77">
        <f t="shared" si="10"/>
        <v>0</v>
      </c>
      <c r="R62" s="77">
        <f t="shared" si="11"/>
        <v>0</v>
      </c>
      <c r="S62" s="77">
        <f t="shared" si="12"/>
        <v>0</v>
      </c>
      <c r="T62" s="77">
        <f t="shared" si="13"/>
        <v>0</v>
      </c>
      <c r="U62" s="102"/>
    </row>
    <row r="63" spans="1:21" s="34" customFormat="1" ht="18" customHeight="1" x14ac:dyDescent="0.25">
      <c r="A63" s="83" t="s">
        <v>127</v>
      </c>
      <c r="B63" s="84" t="s">
        <v>132</v>
      </c>
      <c r="C63" s="85" t="s">
        <v>39</v>
      </c>
      <c r="D63" s="86">
        <v>2</v>
      </c>
      <c r="E63" s="74"/>
      <c r="F63" s="77"/>
      <c r="G63" s="77"/>
      <c r="H63" s="77"/>
      <c r="I63" s="77"/>
      <c r="J63" s="77"/>
      <c r="K63" s="74"/>
      <c r="L63" s="77"/>
      <c r="M63" s="77">
        <f t="shared" si="6"/>
        <v>0</v>
      </c>
      <c r="N63" s="77">
        <f t="shared" si="7"/>
        <v>0</v>
      </c>
      <c r="O63" s="77">
        <f t="shared" si="8"/>
        <v>0</v>
      </c>
      <c r="P63" s="77">
        <f t="shared" si="9"/>
        <v>0</v>
      </c>
      <c r="Q63" s="77">
        <f t="shared" si="10"/>
        <v>0</v>
      </c>
      <c r="R63" s="77">
        <f t="shared" si="11"/>
        <v>0</v>
      </c>
      <c r="S63" s="77">
        <f t="shared" si="12"/>
        <v>0</v>
      </c>
      <c r="T63" s="77">
        <f t="shared" si="13"/>
        <v>0</v>
      </c>
      <c r="U63" s="102"/>
    </row>
    <row r="64" spans="1:21" s="34" customFormat="1" ht="18" customHeight="1" x14ac:dyDescent="0.25">
      <c r="A64" s="83" t="s">
        <v>128</v>
      </c>
      <c r="B64" s="84" t="s">
        <v>131</v>
      </c>
      <c r="C64" s="85" t="s">
        <v>39</v>
      </c>
      <c r="D64" s="86">
        <v>2</v>
      </c>
      <c r="E64" s="74"/>
      <c r="F64" s="77"/>
      <c r="G64" s="77"/>
      <c r="H64" s="77"/>
      <c r="I64" s="77"/>
      <c r="J64" s="77"/>
      <c r="K64" s="74"/>
      <c r="L64" s="77"/>
      <c r="M64" s="77">
        <f t="shared" si="6"/>
        <v>0</v>
      </c>
      <c r="N64" s="77">
        <f t="shared" si="7"/>
        <v>0</v>
      </c>
      <c r="O64" s="77">
        <f t="shared" si="8"/>
        <v>0</v>
      </c>
      <c r="P64" s="77">
        <f t="shared" si="9"/>
        <v>0</v>
      </c>
      <c r="Q64" s="77">
        <f t="shared" si="10"/>
        <v>0</v>
      </c>
      <c r="R64" s="77">
        <f t="shared" si="11"/>
        <v>0</v>
      </c>
      <c r="S64" s="77">
        <f t="shared" si="12"/>
        <v>0</v>
      </c>
      <c r="T64" s="77">
        <f t="shared" si="13"/>
        <v>0</v>
      </c>
      <c r="U64" s="102"/>
    </row>
    <row r="65" spans="1:21" s="34" customFormat="1" ht="18" customHeight="1" x14ac:dyDescent="0.25">
      <c r="A65" s="83" t="s">
        <v>129</v>
      </c>
      <c r="B65" s="84" t="s">
        <v>130</v>
      </c>
      <c r="C65" s="85" t="s">
        <v>39</v>
      </c>
      <c r="D65" s="86">
        <v>6</v>
      </c>
      <c r="E65" s="74"/>
      <c r="F65" s="77"/>
      <c r="G65" s="77"/>
      <c r="H65" s="77"/>
      <c r="I65" s="77"/>
      <c r="J65" s="77"/>
      <c r="K65" s="74"/>
      <c r="L65" s="77"/>
      <c r="M65" s="77">
        <f t="shared" si="6"/>
        <v>0</v>
      </c>
      <c r="N65" s="77">
        <f t="shared" si="7"/>
        <v>0</v>
      </c>
      <c r="O65" s="77">
        <f t="shared" si="8"/>
        <v>0</v>
      </c>
      <c r="P65" s="77">
        <f t="shared" si="9"/>
        <v>0</v>
      </c>
      <c r="Q65" s="77">
        <f t="shared" si="10"/>
        <v>0</v>
      </c>
      <c r="R65" s="77">
        <f t="shared" si="11"/>
        <v>0</v>
      </c>
      <c r="S65" s="77">
        <f t="shared" si="12"/>
        <v>0</v>
      </c>
      <c r="T65" s="77">
        <f t="shared" si="13"/>
        <v>0</v>
      </c>
      <c r="U65" s="102"/>
    </row>
    <row r="66" spans="1:21" s="34" customFormat="1" ht="18" customHeight="1" x14ac:dyDescent="0.25">
      <c r="A66" s="29" t="s">
        <v>104</v>
      </c>
      <c r="B66" s="35" t="s">
        <v>147</v>
      </c>
      <c r="C66" s="31" t="s">
        <v>36</v>
      </c>
      <c r="D66" s="36">
        <v>1</v>
      </c>
      <c r="E66" s="24">
        <v>79200</v>
      </c>
      <c r="F66" s="18">
        <f>ROUND(E66*D66,2)</f>
        <v>79200</v>
      </c>
      <c r="G66" s="18">
        <f t="shared" ref="G66" si="75">ROUND(F66*1.2,2)</f>
        <v>95040</v>
      </c>
      <c r="H66" s="19"/>
      <c r="I66" s="20"/>
      <c r="J66" s="20"/>
      <c r="K66" s="21">
        <f t="shared" ref="K66:K68" si="76">F66+I66</f>
        <v>79200</v>
      </c>
      <c r="L66" s="18">
        <f t="shared" ref="L66:L68" si="77">G66+J66</f>
        <v>95040</v>
      </c>
      <c r="M66" s="18">
        <f t="shared" si="6"/>
        <v>95040</v>
      </c>
      <c r="N66" s="18">
        <f t="shared" si="7"/>
        <v>95040</v>
      </c>
      <c r="O66" s="18">
        <f t="shared" si="8"/>
        <v>114048</v>
      </c>
      <c r="P66" s="18">
        <f t="shared" si="9"/>
        <v>0</v>
      </c>
      <c r="Q66" s="18">
        <f t="shared" si="10"/>
        <v>0</v>
      </c>
      <c r="R66" s="18">
        <f t="shared" si="11"/>
        <v>0</v>
      </c>
      <c r="S66" s="18">
        <f t="shared" si="12"/>
        <v>95040</v>
      </c>
      <c r="T66" s="18">
        <f t="shared" si="13"/>
        <v>114048</v>
      </c>
      <c r="U66" s="102"/>
    </row>
    <row r="67" spans="1:21" s="34" customFormat="1" ht="18" customHeight="1" x14ac:dyDescent="0.25">
      <c r="A67" s="42" t="s">
        <v>105</v>
      </c>
      <c r="B67" s="43" t="s">
        <v>88</v>
      </c>
      <c r="C67" s="44" t="s">
        <v>66</v>
      </c>
      <c r="D67" s="45">
        <v>749.5</v>
      </c>
      <c r="E67" s="46"/>
      <c r="F67" s="47"/>
      <c r="G67" s="47"/>
      <c r="H67" s="47">
        <v>68</v>
      </c>
      <c r="I67" s="47">
        <f t="shared" ref="I67:I68" si="78">ROUND(H67*D67,2)</f>
        <v>50966</v>
      </c>
      <c r="J67" s="47">
        <f t="shared" ref="J67:J68" si="79">ROUND(I67*1.2,2)</f>
        <v>61159.199999999997</v>
      </c>
      <c r="K67" s="46">
        <f t="shared" si="76"/>
        <v>50966</v>
      </c>
      <c r="L67" s="47">
        <f t="shared" si="77"/>
        <v>61159.199999999997</v>
      </c>
      <c r="M67" s="47">
        <f t="shared" si="6"/>
        <v>0</v>
      </c>
      <c r="N67" s="47">
        <f t="shared" si="7"/>
        <v>0</v>
      </c>
      <c r="O67" s="47">
        <f t="shared" si="8"/>
        <v>0</v>
      </c>
      <c r="P67" s="116">
        <f t="shared" si="9"/>
        <v>95.199999999999989</v>
      </c>
      <c r="Q67" s="47">
        <f t="shared" si="10"/>
        <v>71352.399999999994</v>
      </c>
      <c r="R67" s="47">
        <f t="shared" si="11"/>
        <v>85622.87999999999</v>
      </c>
      <c r="S67" s="47">
        <f t="shared" si="12"/>
        <v>71352.399999999994</v>
      </c>
      <c r="T67" s="47">
        <f t="shared" si="13"/>
        <v>85622.87999999999</v>
      </c>
      <c r="U67" s="102"/>
    </row>
    <row r="68" spans="1:21" s="34" customFormat="1" ht="18" customHeight="1" x14ac:dyDescent="0.25">
      <c r="A68" s="42" t="s">
        <v>106</v>
      </c>
      <c r="B68" s="43" t="s">
        <v>89</v>
      </c>
      <c r="C68" s="44" t="s">
        <v>66</v>
      </c>
      <c r="D68" s="45">
        <v>571</v>
      </c>
      <c r="E68" s="46"/>
      <c r="F68" s="47"/>
      <c r="G68" s="47"/>
      <c r="H68" s="47">
        <v>59</v>
      </c>
      <c r="I68" s="47">
        <f t="shared" si="78"/>
        <v>33689</v>
      </c>
      <c r="J68" s="47">
        <f t="shared" si="79"/>
        <v>40426.800000000003</v>
      </c>
      <c r="K68" s="46">
        <f t="shared" si="76"/>
        <v>33689</v>
      </c>
      <c r="L68" s="47">
        <f t="shared" si="77"/>
        <v>40426.800000000003</v>
      </c>
      <c r="M68" s="47">
        <f t="shared" si="6"/>
        <v>0</v>
      </c>
      <c r="N68" s="47">
        <f t="shared" si="7"/>
        <v>0</v>
      </c>
      <c r="O68" s="47">
        <f t="shared" si="8"/>
        <v>0</v>
      </c>
      <c r="P68" s="116">
        <f t="shared" si="9"/>
        <v>82.6</v>
      </c>
      <c r="Q68" s="47">
        <f t="shared" si="10"/>
        <v>47164.6</v>
      </c>
      <c r="R68" s="47">
        <f t="shared" si="11"/>
        <v>56597.52</v>
      </c>
      <c r="S68" s="47">
        <f t="shared" si="12"/>
        <v>47164.6</v>
      </c>
      <c r="T68" s="47">
        <f t="shared" si="13"/>
        <v>56597.52</v>
      </c>
      <c r="U68" s="102"/>
    </row>
    <row r="69" spans="1:21" s="51" customFormat="1" ht="18" customHeight="1" x14ac:dyDescent="0.25">
      <c r="A69" s="15" t="s">
        <v>107</v>
      </c>
      <c r="B69" s="48" t="s">
        <v>90</v>
      </c>
      <c r="C69" s="49" t="s">
        <v>23</v>
      </c>
      <c r="D69" s="50">
        <v>31.8</v>
      </c>
      <c r="E69" s="24">
        <v>320</v>
      </c>
      <c r="F69" s="18">
        <f>ROUND(E69*D69,2)</f>
        <v>10176</v>
      </c>
      <c r="G69" s="18">
        <f t="shared" ref="G69" si="80">ROUND(F69*1.2,2)</f>
        <v>12211.2</v>
      </c>
      <c r="H69" s="19"/>
      <c r="I69" s="20"/>
      <c r="J69" s="20"/>
      <c r="K69" s="21">
        <f t="shared" ref="K69" si="81">F69+I69</f>
        <v>10176</v>
      </c>
      <c r="L69" s="18">
        <f t="shared" ref="L69" si="82">G69+J69</f>
        <v>12211.2</v>
      </c>
      <c r="M69" s="18">
        <f t="shared" si="6"/>
        <v>384</v>
      </c>
      <c r="N69" s="18">
        <f t="shared" si="7"/>
        <v>12211.2</v>
      </c>
      <c r="O69" s="18">
        <f t="shared" si="8"/>
        <v>14653.44</v>
      </c>
      <c r="P69" s="18">
        <f t="shared" si="9"/>
        <v>0</v>
      </c>
      <c r="Q69" s="18">
        <f t="shared" si="10"/>
        <v>0</v>
      </c>
      <c r="R69" s="18">
        <f t="shared" si="11"/>
        <v>0</v>
      </c>
      <c r="S69" s="18">
        <f t="shared" si="12"/>
        <v>12211.2</v>
      </c>
      <c r="T69" s="18">
        <f t="shared" si="13"/>
        <v>14653.44</v>
      </c>
      <c r="U69" s="103" t="str">
        <f>U52</f>
        <v>единая расценка №2</v>
      </c>
    </row>
    <row r="70" spans="1:21" s="34" customFormat="1" ht="18" customHeight="1" x14ac:dyDescent="0.25">
      <c r="A70" s="42" t="s">
        <v>108</v>
      </c>
      <c r="B70" s="43" t="s">
        <v>91</v>
      </c>
      <c r="C70" s="44" t="s">
        <v>66</v>
      </c>
      <c r="D70" s="45">
        <f>D69*0.2</f>
        <v>6.36</v>
      </c>
      <c r="E70" s="46"/>
      <c r="F70" s="47"/>
      <c r="G70" s="47"/>
      <c r="H70" s="47">
        <v>367.43</v>
      </c>
      <c r="I70" s="47">
        <f>ROUND(H70*D70,2)</f>
        <v>2336.85</v>
      </c>
      <c r="J70" s="47">
        <f>ROUND(I70*1.2,2)</f>
        <v>2804.22</v>
      </c>
      <c r="K70" s="46">
        <f>F70+I70</f>
        <v>2336.85</v>
      </c>
      <c r="L70" s="47">
        <f>G70+J70</f>
        <v>2804.22</v>
      </c>
      <c r="M70" s="47">
        <f t="shared" si="6"/>
        <v>0</v>
      </c>
      <c r="N70" s="47">
        <f t="shared" si="7"/>
        <v>0</v>
      </c>
      <c r="O70" s="47">
        <f t="shared" si="8"/>
        <v>0</v>
      </c>
      <c r="P70" s="116">
        <f t="shared" si="9"/>
        <v>514.40199999999993</v>
      </c>
      <c r="Q70" s="47">
        <f t="shared" si="10"/>
        <v>3271.5967199999996</v>
      </c>
      <c r="R70" s="47">
        <f t="shared" si="11"/>
        <v>3925.9160639999991</v>
      </c>
      <c r="S70" s="47">
        <f t="shared" si="12"/>
        <v>3271.5967199999996</v>
      </c>
      <c r="T70" s="47">
        <f t="shared" si="13"/>
        <v>3925.9160639999991</v>
      </c>
      <c r="U70" s="102"/>
    </row>
    <row r="71" spans="1:21" s="34" customFormat="1" ht="18" customHeight="1" x14ac:dyDescent="0.25">
      <c r="A71" s="43" t="s">
        <v>109</v>
      </c>
      <c r="B71" s="43" t="s">
        <v>116</v>
      </c>
      <c r="C71" s="43" t="s">
        <v>15</v>
      </c>
      <c r="D71" s="43">
        <v>26.8</v>
      </c>
      <c r="E71" s="24">
        <v>830</v>
      </c>
      <c r="F71" s="18">
        <f>ROUND(E71*D71,2)</f>
        <v>22244</v>
      </c>
      <c r="G71" s="18">
        <f t="shared" ref="G71" si="83">ROUND(F71*1.2,2)</f>
        <v>26692.799999999999</v>
      </c>
      <c r="H71" s="19"/>
      <c r="I71" s="20"/>
      <c r="J71" s="20"/>
      <c r="K71" s="21">
        <f t="shared" ref="K71" si="84">F71+I71</f>
        <v>22244</v>
      </c>
      <c r="L71" s="18">
        <f t="shared" ref="L71" si="85">G71+J71</f>
        <v>26692.799999999999</v>
      </c>
      <c r="M71" s="18">
        <f t="shared" si="6"/>
        <v>996</v>
      </c>
      <c r="N71" s="18">
        <f t="shared" si="7"/>
        <v>26692.799999999999</v>
      </c>
      <c r="O71" s="18">
        <f t="shared" si="8"/>
        <v>32031.359999999997</v>
      </c>
      <c r="P71" s="18">
        <f t="shared" si="9"/>
        <v>0</v>
      </c>
      <c r="Q71" s="18">
        <f t="shared" si="10"/>
        <v>0</v>
      </c>
      <c r="R71" s="18">
        <f t="shared" si="11"/>
        <v>0</v>
      </c>
      <c r="S71" s="18">
        <f t="shared" si="12"/>
        <v>26692.799999999999</v>
      </c>
      <c r="T71" s="18">
        <f t="shared" si="13"/>
        <v>32031.359999999997</v>
      </c>
      <c r="U71" s="102" t="str">
        <f>U69</f>
        <v>единая расценка №2</v>
      </c>
    </row>
    <row r="72" spans="1:21" s="34" customFormat="1" ht="18" customHeight="1" x14ac:dyDescent="0.25">
      <c r="A72" s="43" t="s">
        <v>110</v>
      </c>
      <c r="B72" s="43" t="s">
        <v>81</v>
      </c>
      <c r="C72" s="43" t="s">
        <v>15</v>
      </c>
      <c r="D72" s="43">
        <f>D71*1.26</f>
        <v>33.768000000000001</v>
      </c>
      <c r="E72" s="46"/>
      <c r="F72" s="47"/>
      <c r="G72" s="47"/>
      <c r="H72" s="47">
        <v>980</v>
      </c>
      <c r="I72" s="47">
        <f>ROUND(H72*D72,2)</f>
        <v>33092.639999999999</v>
      </c>
      <c r="J72" s="47">
        <f>ROUND(I72*1.2,2)</f>
        <v>39711.17</v>
      </c>
      <c r="K72" s="46">
        <f t="shared" ref="K72:L76" si="86">F72+I72</f>
        <v>33092.639999999999</v>
      </c>
      <c r="L72" s="47">
        <f t="shared" si="86"/>
        <v>39711.17</v>
      </c>
      <c r="M72" s="47">
        <f t="shared" si="6"/>
        <v>0</v>
      </c>
      <c r="N72" s="47">
        <f t="shared" si="7"/>
        <v>0</v>
      </c>
      <c r="O72" s="47">
        <f t="shared" si="8"/>
        <v>0</v>
      </c>
      <c r="P72" s="116">
        <f t="shared" si="9"/>
        <v>1372</v>
      </c>
      <c r="Q72" s="47">
        <f t="shared" si="10"/>
        <v>46329.696000000004</v>
      </c>
      <c r="R72" s="47">
        <f t="shared" si="11"/>
        <v>55595.635200000004</v>
      </c>
      <c r="S72" s="47">
        <f t="shared" si="12"/>
        <v>46329.696000000004</v>
      </c>
      <c r="T72" s="47">
        <f t="shared" si="13"/>
        <v>55595.635200000004</v>
      </c>
      <c r="U72" s="102"/>
    </row>
    <row r="73" spans="1:21" s="34" customFormat="1" ht="18" customHeight="1" x14ac:dyDescent="0.25">
      <c r="A73" s="29" t="s">
        <v>111</v>
      </c>
      <c r="B73" s="30" t="s">
        <v>59</v>
      </c>
      <c r="C73" s="62" t="s">
        <v>15</v>
      </c>
      <c r="D73" s="32">
        <f>191*4*0.15-270*0.3*0.15-45*0.3*0.15</f>
        <v>100.42499999999998</v>
      </c>
      <c r="E73" s="17">
        <v>2416.5</v>
      </c>
      <c r="F73" s="33">
        <f>ROUND(E73*D73,2)</f>
        <v>242677.01</v>
      </c>
      <c r="G73" s="33">
        <f t="shared" ref="G73" si="87">ROUND(F73*1.2,2)</f>
        <v>291212.40999999997</v>
      </c>
      <c r="H73" s="19"/>
      <c r="I73" s="33"/>
      <c r="J73" s="33"/>
      <c r="K73" s="24">
        <f t="shared" si="86"/>
        <v>242677.01</v>
      </c>
      <c r="L73" s="33">
        <f t="shared" si="86"/>
        <v>291212.40999999997</v>
      </c>
      <c r="M73" s="33">
        <f t="shared" ref="M73:M78" si="88">E73*$M$1</f>
        <v>2899.7999999999997</v>
      </c>
      <c r="N73" s="33">
        <f t="shared" ref="N73:N78" si="89">M73*D73</f>
        <v>291212.41499999992</v>
      </c>
      <c r="O73" s="33">
        <f t="shared" ref="O73:O78" si="90">N73*1.2</f>
        <v>349454.89799999987</v>
      </c>
      <c r="P73" s="33">
        <f t="shared" ref="P73:P78" si="91">H73*$P$1</f>
        <v>0</v>
      </c>
      <c r="Q73" s="33">
        <f t="shared" ref="Q73:Q78" si="92">P73*D73</f>
        <v>0</v>
      </c>
      <c r="R73" s="33">
        <f t="shared" ref="R73:R78" si="93">Q73*1.2</f>
        <v>0</v>
      </c>
      <c r="S73" s="33">
        <f t="shared" ref="S73:S78" si="94">N73+Q73</f>
        <v>291212.41499999992</v>
      </c>
      <c r="T73" s="33">
        <f t="shared" ref="T73:T78" si="95">O73+R73</f>
        <v>349454.89799999987</v>
      </c>
      <c r="U73" s="102"/>
    </row>
    <row r="74" spans="1:21" s="34" customFormat="1" ht="18" customHeight="1" x14ac:dyDescent="0.25">
      <c r="A74" s="42" t="s">
        <v>112</v>
      </c>
      <c r="B74" s="43" t="s">
        <v>489</v>
      </c>
      <c r="C74" s="44" t="s">
        <v>15</v>
      </c>
      <c r="D74" s="115">
        <f>D73*1.17</f>
        <v>117.49724999999998</v>
      </c>
      <c r="E74" s="46"/>
      <c r="F74" s="47"/>
      <c r="G74" s="47"/>
      <c r="H74" s="47">
        <v>4800</v>
      </c>
      <c r="I74" s="47">
        <f>ROUND(H74*D74,2)</f>
        <v>563986.80000000005</v>
      </c>
      <c r="J74" s="47">
        <f>ROUND(I74*1.2,2)</f>
        <v>676784.16</v>
      </c>
      <c r="K74" s="46">
        <f t="shared" si="86"/>
        <v>563986.80000000005</v>
      </c>
      <c r="L74" s="47">
        <f t="shared" si="86"/>
        <v>676784.16</v>
      </c>
      <c r="M74" s="47">
        <f t="shared" si="88"/>
        <v>0</v>
      </c>
      <c r="N74" s="47">
        <f t="shared" si="89"/>
        <v>0</v>
      </c>
      <c r="O74" s="47">
        <f t="shared" si="90"/>
        <v>0</v>
      </c>
      <c r="P74" s="116">
        <f t="shared" si="91"/>
        <v>6720</v>
      </c>
      <c r="Q74" s="47">
        <f t="shared" si="92"/>
        <v>789581.5199999999</v>
      </c>
      <c r="R74" s="47">
        <f t="shared" si="93"/>
        <v>947497.82399999979</v>
      </c>
      <c r="S74" s="47">
        <f t="shared" si="94"/>
        <v>789581.5199999999</v>
      </c>
      <c r="T74" s="47">
        <f t="shared" si="95"/>
        <v>947497.82399999979</v>
      </c>
      <c r="U74" s="102" t="s">
        <v>165</v>
      </c>
    </row>
    <row r="75" spans="1:21" s="34" customFormat="1" ht="18" customHeight="1" x14ac:dyDescent="0.25">
      <c r="A75" s="29">
        <f>A73+1</f>
        <v>30</v>
      </c>
      <c r="B75" s="30" t="s">
        <v>60</v>
      </c>
      <c r="C75" s="62" t="s">
        <v>15</v>
      </c>
      <c r="D75" s="32">
        <f>D73*0.1</f>
        <v>10.042499999999999</v>
      </c>
      <c r="E75" s="24">
        <v>2102.36</v>
      </c>
      <c r="F75" s="33">
        <f>ROUND(E75*D75,2)</f>
        <v>21112.95</v>
      </c>
      <c r="G75" s="33">
        <f t="shared" ref="G75" si="96">ROUND(F75*1.2,2)</f>
        <v>25335.54</v>
      </c>
      <c r="H75" s="19"/>
      <c r="I75" s="33"/>
      <c r="J75" s="33"/>
      <c r="K75" s="24">
        <f t="shared" si="86"/>
        <v>21112.95</v>
      </c>
      <c r="L75" s="33">
        <f t="shared" si="86"/>
        <v>25335.54</v>
      </c>
      <c r="M75" s="33">
        <f t="shared" si="88"/>
        <v>2522.8319999999999</v>
      </c>
      <c r="N75" s="33">
        <f t="shared" si="89"/>
        <v>25335.540359999995</v>
      </c>
      <c r="O75" s="33">
        <f t="shared" si="90"/>
        <v>30402.648431999995</v>
      </c>
      <c r="P75" s="33">
        <f t="shared" si="91"/>
        <v>0</v>
      </c>
      <c r="Q75" s="33">
        <f t="shared" si="92"/>
        <v>0</v>
      </c>
      <c r="R75" s="33">
        <f t="shared" si="93"/>
        <v>0</v>
      </c>
      <c r="S75" s="33">
        <f t="shared" si="94"/>
        <v>25335.540359999995</v>
      </c>
      <c r="T75" s="33">
        <f t="shared" si="95"/>
        <v>30402.648431999995</v>
      </c>
      <c r="U75" s="102" t="s">
        <v>167</v>
      </c>
    </row>
    <row r="76" spans="1:21" s="34" customFormat="1" ht="18" customHeight="1" x14ac:dyDescent="0.25">
      <c r="A76" s="42" t="s">
        <v>113</v>
      </c>
      <c r="B76" s="43" t="s">
        <v>490</v>
      </c>
      <c r="C76" s="44" t="s">
        <v>15</v>
      </c>
      <c r="D76" s="115">
        <f>D75*1.17</f>
        <v>11.749724999999998</v>
      </c>
      <c r="E76" s="46"/>
      <c r="F76" s="47"/>
      <c r="G76" s="47"/>
      <c r="H76" s="47">
        <v>4800</v>
      </c>
      <c r="I76" s="47">
        <f>ROUND(H76*D76,2)</f>
        <v>56398.68</v>
      </c>
      <c r="J76" s="47">
        <f>ROUND(I76*1.2,2)</f>
        <v>67678.42</v>
      </c>
      <c r="K76" s="46">
        <f t="shared" si="86"/>
        <v>56398.68</v>
      </c>
      <c r="L76" s="47">
        <f t="shared" si="86"/>
        <v>67678.42</v>
      </c>
      <c r="M76" s="47">
        <f t="shared" si="88"/>
        <v>0</v>
      </c>
      <c r="N76" s="47">
        <f t="shared" si="89"/>
        <v>0</v>
      </c>
      <c r="O76" s="47">
        <f t="shared" si="90"/>
        <v>0</v>
      </c>
      <c r="P76" s="116">
        <f t="shared" si="91"/>
        <v>6720</v>
      </c>
      <c r="Q76" s="47">
        <f t="shared" si="92"/>
        <v>78958.151999999987</v>
      </c>
      <c r="R76" s="47">
        <f t="shared" si="93"/>
        <v>94749.782399999982</v>
      </c>
      <c r="S76" s="47">
        <f t="shared" si="94"/>
        <v>78958.151999999987</v>
      </c>
      <c r="T76" s="47">
        <f t="shared" si="95"/>
        <v>94749.782399999982</v>
      </c>
      <c r="U76" s="102" t="s">
        <v>168</v>
      </c>
    </row>
    <row r="77" spans="1:21" ht="21" customHeight="1" x14ac:dyDescent="0.25">
      <c r="A77" s="15" t="s">
        <v>114</v>
      </c>
      <c r="B77" s="22" t="s">
        <v>38</v>
      </c>
      <c r="C77" s="16" t="s">
        <v>20</v>
      </c>
      <c r="D77" s="23">
        <v>146.5</v>
      </c>
      <c r="E77" s="17">
        <v>945.3</v>
      </c>
      <c r="F77" s="18">
        <f>ROUND(E77*D77,2)</f>
        <v>138486.45000000001</v>
      </c>
      <c r="G77" s="18">
        <f t="shared" ref="G77" si="97">ROUND(F77*1.2,2)</f>
        <v>166183.74</v>
      </c>
      <c r="H77" s="19"/>
      <c r="I77" s="20"/>
      <c r="J77" s="20"/>
      <c r="K77" s="21">
        <f t="shared" ref="K77:L77" si="98">F77+I77</f>
        <v>138486.45000000001</v>
      </c>
      <c r="L77" s="18">
        <f t="shared" si="98"/>
        <v>166183.74</v>
      </c>
      <c r="M77" s="18">
        <f t="shared" si="88"/>
        <v>1134.3599999999999</v>
      </c>
      <c r="N77" s="18">
        <f t="shared" si="89"/>
        <v>166183.74</v>
      </c>
      <c r="O77" s="18">
        <f t="shared" si="90"/>
        <v>199420.48799999998</v>
      </c>
      <c r="P77" s="18">
        <f t="shared" si="91"/>
        <v>0</v>
      </c>
      <c r="Q77" s="18">
        <f t="shared" si="92"/>
        <v>0</v>
      </c>
      <c r="R77" s="18">
        <f t="shared" si="93"/>
        <v>0</v>
      </c>
      <c r="S77" s="18">
        <f t="shared" si="94"/>
        <v>166183.74</v>
      </c>
      <c r="T77" s="18">
        <f t="shared" si="95"/>
        <v>199420.48799999998</v>
      </c>
      <c r="U77" s="100" t="s">
        <v>166</v>
      </c>
    </row>
    <row r="78" spans="1:21" ht="21" customHeight="1" x14ac:dyDescent="0.25">
      <c r="A78" s="15" t="s">
        <v>115</v>
      </c>
      <c r="B78" s="22" t="s">
        <v>61</v>
      </c>
      <c r="C78" s="16" t="s">
        <v>20</v>
      </c>
      <c r="D78" s="23">
        <v>22.42</v>
      </c>
      <c r="E78" s="17">
        <v>1181.6300000000001</v>
      </c>
      <c r="F78" s="33">
        <f>ROUND(E78*D78,2)</f>
        <v>26492.14</v>
      </c>
      <c r="G78" s="18">
        <f t="shared" ref="G78" si="99">ROUND(F78*1.2,2)</f>
        <v>31790.57</v>
      </c>
      <c r="H78" s="19"/>
      <c r="I78" s="20"/>
      <c r="J78" s="20"/>
      <c r="K78" s="21">
        <f t="shared" ref="K78" si="100">F78+I78</f>
        <v>26492.14</v>
      </c>
      <c r="L78" s="18">
        <f t="shared" ref="L78" si="101">G78+J78</f>
        <v>31790.57</v>
      </c>
      <c r="M78" s="18">
        <f t="shared" si="88"/>
        <v>1417.9560000000001</v>
      </c>
      <c r="N78" s="18">
        <f t="shared" si="89"/>
        <v>31790.573520000005</v>
      </c>
      <c r="O78" s="18">
        <f t="shared" si="90"/>
        <v>38148.688224000005</v>
      </c>
      <c r="P78" s="18">
        <f t="shared" si="91"/>
        <v>0</v>
      </c>
      <c r="Q78" s="18">
        <f t="shared" si="92"/>
        <v>0</v>
      </c>
      <c r="R78" s="18">
        <f t="shared" si="93"/>
        <v>0</v>
      </c>
      <c r="S78" s="18">
        <f t="shared" si="94"/>
        <v>31790.573520000005</v>
      </c>
      <c r="T78" s="18">
        <f t="shared" si="95"/>
        <v>38148.688224000005</v>
      </c>
    </row>
    <row r="79" spans="1:21" x14ac:dyDescent="0.25">
      <c r="A79" s="252" t="s">
        <v>40</v>
      </c>
      <c r="B79" s="252"/>
      <c r="C79" s="252"/>
      <c r="D79" s="252"/>
      <c r="E79" s="252"/>
      <c r="F79" s="71">
        <f>SUM(F9:F78)</f>
        <v>4984747.95</v>
      </c>
      <c r="G79" s="71">
        <f>SUM(G9:G78)</f>
        <v>5981697.5500000007</v>
      </c>
      <c r="H79" s="72"/>
      <c r="I79" s="71">
        <f>SUM(I9:I78)</f>
        <v>13194455.07</v>
      </c>
      <c r="J79" s="71">
        <f>SUM(J9:J78)</f>
        <v>15833346.09</v>
      </c>
      <c r="K79" s="71">
        <f>SUM(K9:K78)</f>
        <v>18179203.020000003</v>
      </c>
      <c r="L79" s="71">
        <f>SUM(L9:L78)</f>
        <v>21815043.640000001</v>
      </c>
      <c r="M79" s="71"/>
      <c r="N79" s="71">
        <f>SUM(N9:N78)</f>
        <v>5981697.5483759996</v>
      </c>
      <c r="O79" s="71">
        <f>SUM(O9:O78)</f>
        <v>7178037.0580511997</v>
      </c>
      <c r="P79" s="71"/>
      <c r="Q79" s="71">
        <f>SUM(Q9:Q78)</f>
        <v>18472237.099119991</v>
      </c>
      <c r="R79" s="71">
        <f>SUM(R9:R78)</f>
        <v>22166684.518944003</v>
      </c>
      <c r="S79" s="71">
        <f>SUM(S9:S78)</f>
        <v>24453934.647495992</v>
      </c>
      <c r="T79" s="71">
        <f>SUM(T9:T78)</f>
        <v>29344721.576995201</v>
      </c>
    </row>
    <row r="80" spans="1:21" x14ac:dyDescent="0.25">
      <c r="G80" s="1"/>
      <c r="H80" s="1"/>
      <c r="M80" s="1"/>
    </row>
    <row r="81" spans="5:20" x14ac:dyDescent="0.25">
      <c r="E81" s="94" t="s">
        <v>151</v>
      </c>
      <c r="F81" s="94">
        <f>N79/F79</f>
        <v>1.2000000016803256</v>
      </c>
      <c r="G81" s="95">
        <f>O79/G79</f>
        <v>1.1999999996742059</v>
      </c>
      <c r="H81" s="95"/>
      <c r="I81" s="95">
        <f>Q79/I79</f>
        <v>1.4000000000848833</v>
      </c>
      <c r="J81" s="95">
        <f>R79/J79</f>
        <v>1.3999999995543584</v>
      </c>
      <c r="K81" s="95">
        <f>S79/K79</f>
        <v>1.345159885204692</v>
      </c>
      <c r="L81" s="95">
        <f>T79/L79</f>
        <v>1.3451598842181001</v>
      </c>
      <c r="M81" s="96" t="s">
        <v>152</v>
      </c>
      <c r="N81" s="97">
        <f>1-F79/N79</f>
        <v>0.16666666783355943</v>
      </c>
      <c r="O81" s="97">
        <f>1-G79/O79</f>
        <v>0.16666666644042083</v>
      </c>
      <c r="P81" s="98"/>
      <c r="Q81" s="97">
        <f>1-I79/Q79</f>
        <v>0.28571428575759361</v>
      </c>
      <c r="R81" s="97">
        <f>1-J79/R79</f>
        <v>0.28571428548691757</v>
      </c>
      <c r="S81" s="97">
        <f>1-K79/S79</f>
        <v>0.25659394767943822</v>
      </c>
      <c r="T81" s="97">
        <f>1-L79/T79</f>
        <v>0.25659394713419581</v>
      </c>
    </row>
    <row r="82" spans="5:20" x14ac:dyDescent="0.25">
      <c r="M82" s="82"/>
      <c r="N82" s="28"/>
    </row>
    <row r="83" spans="5:20" x14ac:dyDescent="0.25">
      <c r="L83" s="28"/>
      <c r="M83" s="82"/>
      <c r="N83" s="28"/>
    </row>
    <row r="84" spans="5:20" x14ac:dyDescent="0.25">
      <c r="L84" s="28"/>
      <c r="M84" s="82"/>
      <c r="N84" s="28"/>
      <c r="S84" s="1" t="s">
        <v>491</v>
      </c>
      <c r="T84" s="71">
        <v>27569914.629999999</v>
      </c>
    </row>
    <row r="85" spans="5:20" x14ac:dyDescent="0.25">
      <c r="L85" s="28"/>
      <c r="M85" s="82"/>
      <c r="N85" s="28"/>
      <c r="T85" s="28">
        <f>T84-T79</f>
        <v>-1774806.9469952025</v>
      </c>
    </row>
    <row r="86" spans="5:20" x14ac:dyDescent="0.25">
      <c r="L86" s="28"/>
      <c r="M86" s="82"/>
      <c r="N86" s="28"/>
    </row>
  </sheetData>
  <autoFilter ref="A6:U79" xr:uid="{00000000-0001-0000-0000-000000000000}"/>
  <mergeCells count="14">
    <mergeCell ref="A79:E79"/>
    <mergeCell ref="E4:G4"/>
    <mergeCell ref="H4:J4"/>
    <mergeCell ref="K4:L4"/>
    <mergeCell ref="A2:A5"/>
    <mergeCell ref="B2:B5"/>
    <mergeCell ref="C2:C5"/>
    <mergeCell ref="D2:D5"/>
    <mergeCell ref="E2:L3"/>
    <mergeCell ref="U8:U13"/>
    <mergeCell ref="M2:T3"/>
    <mergeCell ref="M4:O4"/>
    <mergeCell ref="P4:R4"/>
    <mergeCell ref="S4:T4"/>
  </mergeCells>
  <phoneticPr fontId="8" type="noConversion"/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CD1DB-5B7B-4D97-81BE-5674AC0EBB10}">
  <sheetPr>
    <pageSetUpPr fitToPage="1"/>
  </sheetPr>
  <dimension ref="A1:IA469"/>
  <sheetViews>
    <sheetView topLeftCell="A405" workbookViewId="0">
      <selection activeCell="A419" sqref="A419:XFD443"/>
    </sheetView>
  </sheetViews>
  <sheetFormatPr defaultColWidth="9.140625" defaultRowHeight="11.25" customHeight="1" x14ac:dyDescent="0.2"/>
  <cols>
    <col min="1" max="1" width="8.85546875" style="118" customWidth="1"/>
    <col min="2" max="2" width="20.140625" style="243" customWidth="1"/>
    <col min="3" max="4" width="10.42578125" style="243" customWidth="1"/>
    <col min="5" max="5" width="13.28515625" style="243" customWidth="1"/>
    <col min="6" max="6" width="8.5703125" style="243" customWidth="1"/>
    <col min="7" max="7" width="10.7109375" style="243" customWidth="1"/>
    <col min="8" max="8" width="8.42578125" style="243" customWidth="1"/>
    <col min="9" max="9" width="13.140625" style="243" customWidth="1"/>
    <col min="10" max="10" width="12.28515625" style="243" customWidth="1"/>
    <col min="11" max="11" width="8.5703125" style="243" customWidth="1"/>
    <col min="12" max="12" width="13" style="243" customWidth="1"/>
    <col min="13" max="13" width="7.85546875" style="243" customWidth="1"/>
    <col min="14" max="14" width="13.28515625" style="243" customWidth="1"/>
    <col min="15" max="15" width="1.140625" style="243" hidden="1" customWidth="1"/>
    <col min="16" max="16" width="73.85546875" style="243" hidden="1" customWidth="1"/>
    <col min="17" max="17" width="83.42578125" style="243" hidden="1" customWidth="1"/>
    <col min="18" max="24" width="9.140625" style="243"/>
    <col min="25" max="40" width="87.28515625" style="244" hidden="1" customWidth="1"/>
    <col min="41" max="46" width="71.7109375" style="170" hidden="1" customWidth="1"/>
    <col min="47" max="54" width="87.28515625" style="244" hidden="1" customWidth="1"/>
    <col min="55" max="60" width="71.7109375" style="170" hidden="1" customWidth="1"/>
    <col min="61" max="68" width="87.28515625" style="244" hidden="1" customWidth="1"/>
    <col min="69" max="74" width="71.7109375" style="170" hidden="1" customWidth="1"/>
    <col min="75" max="82" width="87.28515625" style="244" hidden="1" customWidth="1"/>
    <col min="83" max="88" width="71.7109375" style="170" hidden="1" customWidth="1"/>
    <col min="89" max="96" width="87.28515625" style="244" hidden="1" customWidth="1"/>
    <col min="97" max="102" width="71.7109375" style="170" hidden="1" customWidth="1"/>
    <col min="103" max="110" width="87.28515625" style="244" hidden="1" customWidth="1"/>
    <col min="111" max="152" width="159" style="245" hidden="1" customWidth="1"/>
    <col min="153" max="155" width="32.28515625" style="246" hidden="1" customWidth="1"/>
    <col min="156" max="157" width="159" style="247" hidden="1" customWidth="1"/>
    <col min="158" max="160" width="34.140625" style="170" hidden="1" customWidth="1"/>
    <col min="161" max="162" width="130" style="170" hidden="1" customWidth="1"/>
    <col min="163" max="166" width="34.140625" style="170" hidden="1" customWidth="1"/>
    <col min="167" max="167" width="130" style="170" hidden="1" customWidth="1"/>
    <col min="168" max="173" width="95.85546875" style="170" hidden="1" customWidth="1"/>
    <col min="174" max="178" width="53.42578125" style="248" hidden="1" customWidth="1"/>
    <col min="179" max="183" width="55.42578125" style="186" hidden="1" customWidth="1"/>
    <col min="184" max="188" width="53.42578125" style="248" hidden="1" customWidth="1"/>
    <col min="189" max="193" width="55.42578125" style="186" hidden="1" customWidth="1"/>
    <col min="194" max="235" width="159" style="170" hidden="1" customWidth="1"/>
    <col min="236" max="16384" width="9.140625" style="243"/>
  </cols>
  <sheetData>
    <row r="1" spans="1:138" s="117" customFormat="1" ht="15" x14ac:dyDescent="0.25"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9" t="s">
        <v>172</v>
      </c>
    </row>
    <row r="2" spans="1:138" s="117" customFormat="1" ht="11.25" customHeight="1" x14ac:dyDescent="0.25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19" t="s">
        <v>173</v>
      </c>
    </row>
    <row r="3" spans="1:138" s="117" customFormat="1" ht="8.25" customHeight="1" x14ac:dyDescent="0.25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19"/>
    </row>
    <row r="4" spans="1:138" s="117" customFormat="1" ht="2.25" customHeight="1" x14ac:dyDescent="0.25">
      <c r="A4" s="121"/>
      <c r="B4" s="122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38" s="117" customFormat="1" ht="15" x14ac:dyDescent="0.25">
      <c r="A5" s="121" t="s">
        <v>174</v>
      </c>
      <c r="B5" s="122"/>
      <c r="C5" s="120"/>
      <c r="E5" s="120"/>
      <c r="F5" s="120"/>
      <c r="G5" s="260" t="s">
        <v>175</v>
      </c>
      <c r="H5" s="260"/>
      <c r="I5" s="260"/>
      <c r="J5" s="260"/>
      <c r="K5" s="260"/>
      <c r="L5" s="260"/>
      <c r="M5" s="260"/>
      <c r="N5" s="260"/>
      <c r="Y5" s="123" t="s">
        <v>175</v>
      </c>
      <c r="Z5" s="123" t="s">
        <v>176</v>
      </c>
      <c r="AA5" s="123" t="s">
        <v>176</v>
      </c>
      <c r="AB5" s="123" t="s">
        <v>176</v>
      </c>
      <c r="AC5" s="123" t="s">
        <v>176</v>
      </c>
      <c r="AD5" s="123" t="s">
        <v>176</v>
      </c>
      <c r="AE5" s="123" t="s">
        <v>176</v>
      </c>
      <c r="AF5" s="123" t="s">
        <v>176</v>
      </c>
    </row>
    <row r="6" spans="1:138" s="117" customFormat="1" ht="68.25" x14ac:dyDescent="0.25">
      <c r="A6" s="121" t="s">
        <v>177</v>
      </c>
      <c r="B6" s="122"/>
      <c r="C6" s="120"/>
      <c r="E6" s="124"/>
      <c r="F6" s="124"/>
      <c r="G6" s="258" t="s">
        <v>178</v>
      </c>
      <c r="H6" s="258"/>
      <c r="I6" s="258"/>
      <c r="J6" s="258"/>
      <c r="K6" s="258"/>
      <c r="L6" s="258"/>
      <c r="M6" s="258"/>
      <c r="N6" s="258"/>
      <c r="AG6" s="123" t="s">
        <v>178</v>
      </c>
      <c r="AH6" s="123" t="s">
        <v>176</v>
      </c>
      <c r="AI6" s="123" t="s">
        <v>176</v>
      </c>
      <c r="AJ6" s="123" t="s">
        <v>176</v>
      </c>
      <c r="AK6" s="123" t="s">
        <v>176</v>
      </c>
      <c r="AL6" s="123" t="s">
        <v>176</v>
      </c>
      <c r="AM6" s="123" t="s">
        <v>176</v>
      </c>
      <c r="AN6" s="123" t="s">
        <v>176</v>
      </c>
    </row>
    <row r="7" spans="1:138" s="117" customFormat="1" ht="45.75" x14ac:dyDescent="0.25">
      <c r="A7" s="257" t="s">
        <v>179</v>
      </c>
      <c r="B7" s="257"/>
      <c r="C7" s="257"/>
      <c r="D7" s="257"/>
      <c r="E7" s="257"/>
      <c r="F7" s="257"/>
      <c r="G7" s="258" t="s">
        <v>180</v>
      </c>
      <c r="H7" s="258"/>
      <c r="I7" s="258"/>
      <c r="J7" s="258"/>
      <c r="K7" s="258"/>
      <c r="L7" s="258"/>
      <c r="M7" s="258"/>
      <c r="N7" s="258"/>
      <c r="P7" s="125" t="s">
        <v>179</v>
      </c>
      <c r="Q7" s="126" t="s">
        <v>180</v>
      </c>
      <c r="R7" s="127"/>
      <c r="S7" s="127"/>
      <c r="T7" s="127"/>
      <c r="U7" s="127"/>
      <c r="V7" s="127"/>
      <c r="W7" s="127"/>
      <c r="X7" s="127"/>
      <c r="AO7" s="128" t="s">
        <v>179</v>
      </c>
      <c r="AP7" s="128" t="s">
        <v>176</v>
      </c>
      <c r="AQ7" s="128" t="s">
        <v>176</v>
      </c>
      <c r="AR7" s="128" t="s">
        <v>176</v>
      </c>
      <c r="AS7" s="128" t="s">
        <v>176</v>
      </c>
      <c r="AT7" s="128" t="s">
        <v>176</v>
      </c>
      <c r="AU7" s="123" t="s">
        <v>180</v>
      </c>
      <c r="AV7" s="123" t="s">
        <v>176</v>
      </c>
      <c r="AW7" s="123" t="s">
        <v>176</v>
      </c>
      <c r="AX7" s="123" t="s">
        <v>176</v>
      </c>
      <c r="AY7" s="123" t="s">
        <v>176</v>
      </c>
      <c r="AZ7" s="123" t="s">
        <v>176</v>
      </c>
      <c r="BA7" s="123" t="s">
        <v>176</v>
      </c>
      <c r="BB7" s="123" t="s">
        <v>176</v>
      </c>
    </row>
    <row r="8" spans="1:138" s="117" customFormat="1" ht="78.75" x14ac:dyDescent="0.25">
      <c r="A8" s="261" t="s">
        <v>181</v>
      </c>
      <c r="B8" s="261"/>
      <c r="C8" s="261"/>
      <c r="D8" s="261"/>
      <c r="E8" s="261"/>
      <c r="F8" s="261"/>
      <c r="G8" s="258"/>
      <c r="H8" s="258"/>
      <c r="I8" s="258"/>
      <c r="J8" s="258"/>
      <c r="K8" s="258"/>
      <c r="L8" s="258"/>
      <c r="M8" s="258"/>
      <c r="N8" s="258"/>
      <c r="P8" s="125" t="s">
        <v>181</v>
      </c>
      <c r="Q8" s="126"/>
      <c r="R8" s="127"/>
      <c r="S8" s="127"/>
      <c r="T8" s="127"/>
      <c r="U8" s="127"/>
      <c r="V8" s="127"/>
      <c r="W8" s="127"/>
      <c r="X8" s="127"/>
      <c r="BC8" s="128" t="s">
        <v>181</v>
      </c>
      <c r="BD8" s="128" t="s">
        <v>176</v>
      </c>
      <c r="BE8" s="128" t="s">
        <v>176</v>
      </c>
      <c r="BF8" s="128" t="s">
        <v>176</v>
      </c>
      <c r="BG8" s="128" t="s">
        <v>176</v>
      </c>
      <c r="BH8" s="128" t="s">
        <v>176</v>
      </c>
      <c r="BI8" s="123" t="s">
        <v>176</v>
      </c>
      <c r="BJ8" s="123" t="s">
        <v>176</v>
      </c>
      <c r="BK8" s="123" t="s">
        <v>176</v>
      </c>
      <c r="BL8" s="123" t="s">
        <v>176</v>
      </c>
      <c r="BM8" s="123" t="s">
        <v>176</v>
      </c>
      <c r="BN8" s="123" t="s">
        <v>176</v>
      </c>
      <c r="BO8" s="123" t="s">
        <v>176</v>
      </c>
      <c r="BP8" s="123" t="s">
        <v>176</v>
      </c>
    </row>
    <row r="9" spans="1:138" s="117" customFormat="1" ht="33.75" x14ac:dyDescent="0.25">
      <c r="A9" s="257" t="s">
        <v>182</v>
      </c>
      <c r="B9" s="257"/>
      <c r="C9" s="257"/>
      <c r="D9" s="257"/>
      <c r="E9" s="257"/>
      <c r="F9" s="257"/>
      <c r="G9" s="258"/>
      <c r="H9" s="258"/>
      <c r="I9" s="258"/>
      <c r="J9" s="258"/>
      <c r="K9" s="258"/>
      <c r="L9" s="258"/>
      <c r="M9" s="258"/>
      <c r="N9" s="258"/>
      <c r="P9" s="125" t="s">
        <v>182</v>
      </c>
      <c r="Q9" s="126"/>
      <c r="R9" s="127"/>
      <c r="S9" s="127"/>
      <c r="T9" s="127"/>
      <c r="U9" s="127"/>
      <c r="V9" s="127"/>
      <c r="W9" s="127"/>
      <c r="X9" s="127"/>
      <c r="BQ9" s="128" t="s">
        <v>182</v>
      </c>
      <c r="BR9" s="128" t="s">
        <v>176</v>
      </c>
      <c r="BS9" s="128" t="s">
        <v>176</v>
      </c>
      <c r="BT9" s="128" t="s">
        <v>176</v>
      </c>
      <c r="BU9" s="128" t="s">
        <v>176</v>
      </c>
      <c r="BV9" s="128" t="s">
        <v>176</v>
      </c>
      <c r="BW9" s="123" t="s">
        <v>176</v>
      </c>
      <c r="BX9" s="123" t="s">
        <v>176</v>
      </c>
      <c r="BY9" s="123" t="s">
        <v>176</v>
      </c>
      <c r="BZ9" s="123" t="s">
        <v>176</v>
      </c>
      <c r="CA9" s="123" t="s">
        <v>176</v>
      </c>
      <c r="CB9" s="123" t="s">
        <v>176</v>
      </c>
      <c r="CC9" s="123" t="s">
        <v>176</v>
      </c>
      <c r="CD9" s="123" t="s">
        <v>176</v>
      </c>
    </row>
    <row r="10" spans="1:138" s="117" customFormat="1" ht="15" x14ac:dyDescent="0.25">
      <c r="A10" s="259" t="s">
        <v>183</v>
      </c>
      <c r="B10" s="259"/>
      <c r="C10" s="259"/>
      <c r="D10" s="259"/>
      <c r="E10" s="259"/>
      <c r="F10" s="259"/>
      <c r="G10" s="258" t="s">
        <v>184</v>
      </c>
      <c r="H10" s="258"/>
      <c r="I10" s="258"/>
      <c r="J10" s="258"/>
      <c r="K10" s="258"/>
      <c r="L10" s="258"/>
      <c r="M10" s="258"/>
      <c r="N10" s="258"/>
      <c r="P10" s="129"/>
      <c r="Q10" s="129"/>
      <c r="CE10" s="128" t="s">
        <v>183</v>
      </c>
      <c r="CF10" s="128" t="s">
        <v>176</v>
      </c>
      <c r="CG10" s="128" t="s">
        <v>176</v>
      </c>
      <c r="CH10" s="128" t="s">
        <v>176</v>
      </c>
      <c r="CI10" s="128" t="s">
        <v>176</v>
      </c>
      <c r="CJ10" s="128" t="s">
        <v>176</v>
      </c>
      <c r="CK10" s="123" t="s">
        <v>184</v>
      </c>
      <c r="CL10" s="123" t="s">
        <v>176</v>
      </c>
      <c r="CM10" s="123" t="s">
        <v>176</v>
      </c>
      <c r="CN10" s="123" t="s">
        <v>176</v>
      </c>
      <c r="CO10" s="123" t="s">
        <v>176</v>
      </c>
      <c r="CP10" s="123" t="s">
        <v>176</v>
      </c>
      <c r="CQ10" s="123" t="s">
        <v>176</v>
      </c>
      <c r="CR10" s="123" t="s">
        <v>176</v>
      </c>
    </row>
    <row r="11" spans="1:138" s="117" customFormat="1" ht="15" x14ac:dyDescent="0.25">
      <c r="A11" s="259" t="s">
        <v>185</v>
      </c>
      <c r="B11" s="259"/>
      <c r="C11" s="259"/>
      <c r="D11" s="259"/>
      <c r="E11" s="259"/>
      <c r="F11" s="259"/>
      <c r="G11" s="258"/>
      <c r="H11" s="258"/>
      <c r="I11" s="258"/>
      <c r="J11" s="258"/>
      <c r="K11" s="258"/>
      <c r="L11" s="258"/>
      <c r="M11" s="258"/>
      <c r="N11" s="258"/>
      <c r="CS11" s="128" t="s">
        <v>185</v>
      </c>
      <c r="CT11" s="128" t="s">
        <v>176</v>
      </c>
      <c r="CU11" s="128" t="s">
        <v>176</v>
      </c>
      <c r="CV11" s="128" t="s">
        <v>176</v>
      </c>
      <c r="CW11" s="128" t="s">
        <v>176</v>
      </c>
      <c r="CX11" s="128" t="s">
        <v>176</v>
      </c>
      <c r="CY11" s="123" t="s">
        <v>176</v>
      </c>
      <c r="CZ11" s="123" t="s">
        <v>176</v>
      </c>
      <c r="DA11" s="123" t="s">
        <v>176</v>
      </c>
      <c r="DB11" s="123" t="s">
        <v>176</v>
      </c>
      <c r="DC11" s="123" t="s">
        <v>176</v>
      </c>
      <c r="DD11" s="123" t="s">
        <v>176</v>
      </c>
      <c r="DE11" s="123" t="s">
        <v>176</v>
      </c>
      <c r="DF11" s="123" t="s">
        <v>176</v>
      </c>
    </row>
    <row r="12" spans="1:138" s="117" customFormat="1" ht="8.25" customHeight="1" x14ac:dyDescent="0.25">
      <c r="A12" s="130"/>
      <c r="B12" s="120"/>
      <c r="C12" s="120"/>
      <c r="D12" s="120"/>
      <c r="E12" s="120"/>
      <c r="F12" s="122"/>
      <c r="G12" s="122"/>
      <c r="H12" s="122"/>
      <c r="I12" s="122"/>
      <c r="J12" s="122"/>
      <c r="K12" s="122"/>
      <c r="L12" s="122"/>
      <c r="M12" s="122"/>
      <c r="N12" s="122"/>
    </row>
    <row r="13" spans="1:138" s="117" customFormat="1" ht="15" x14ac:dyDescent="0.25">
      <c r="A13" s="266"/>
      <c r="B13" s="266"/>
      <c r="C13" s="266"/>
      <c r="D13" s="266"/>
      <c r="E13" s="266"/>
      <c r="F13" s="266"/>
      <c r="G13" s="266"/>
      <c r="H13" s="266"/>
      <c r="I13" s="266"/>
      <c r="J13" s="266"/>
      <c r="K13" s="266"/>
      <c r="L13" s="266"/>
      <c r="M13" s="266"/>
      <c r="N13" s="266"/>
      <c r="DG13" s="131" t="s">
        <v>176</v>
      </c>
      <c r="DH13" s="131" t="s">
        <v>176</v>
      </c>
      <c r="DI13" s="131" t="s">
        <v>176</v>
      </c>
      <c r="DJ13" s="131" t="s">
        <v>176</v>
      </c>
      <c r="DK13" s="131" t="s">
        <v>176</v>
      </c>
      <c r="DL13" s="131" t="s">
        <v>176</v>
      </c>
      <c r="DM13" s="131" t="s">
        <v>176</v>
      </c>
      <c r="DN13" s="131" t="s">
        <v>176</v>
      </c>
      <c r="DO13" s="131" t="s">
        <v>176</v>
      </c>
      <c r="DP13" s="131" t="s">
        <v>176</v>
      </c>
      <c r="DQ13" s="131" t="s">
        <v>176</v>
      </c>
      <c r="DR13" s="131" t="s">
        <v>176</v>
      </c>
      <c r="DS13" s="131" t="s">
        <v>176</v>
      </c>
      <c r="DT13" s="131" t="s">
        <v>176</v>
      </c>
    </row>
    <row r="14" spans="1:138" s="117" customFormat="1" ht="15" x14ac:dyDescent="0.25">
      <c r="A14" s="262" t="s">
        <v>186</v>
      </c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  <c r="N14" s="262"/>
    </row>
    <row r="15" spans="1:138" s="117" customFormat="1" ht="8.25" customHeight="1" x14ac:dyDescent="0.25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</row>
    <row r="16" spans="1:138" s="117" customFormat="1" ht="15" x14ac:dyDescent="0.25">
      <c r="A16" s="266" t="s">
        <v>187</v>
      </c>
      <c r="B16" s="266"/>
      <c r="C16" s="266"/>
      <c r="D16" s="266"/>
      <c r="E16" s="266"/>
      <c r="F16" s="266"/>
      <c r="G16" s="266"/>
      <c r="H16" s="266"/>
      <c r="I16" s="266"/>
      <c r="J16" s="266"/>
      <c r="K16" s="266"/>
      <c r="L16" s="266"/>
      <c r="M16" s="266"/>
      <c r="N16" s="266"/>
      <c r="DU16" s="131" t="s">
        <v>187</v>
      </c>
      <c r="DV16" s="131" t="s">
        <v>176</v>
      </c>
      <c r="DW16" s="131" t="s">
        <v>176</v>
      </c>
      <c r="DX16" s="131" t="s">
        <v>176</v>
      </c>
      <c r="DY16" s="131" t="s">
        <v>176</v>
      </c>
      <c r="DZ16" s="131" t="s">
        <v>176</v>
      </c>
      <c r="EA16" s="131" t="s">
        <v>176</v>
      </c>
      <c r="EB16" s="131" t="s">
        <v>176</v>
      </c>
      <c r="EC16" s="131" t="s">
        <v>176</v>
      </c>
      <c r="ED16" s="131" t="s">
        <v>176</v>
      </c>
      <c r="EE16" s="131" t="s">
        <v>176</v>
      </c>
      <c r="EF16" s="131" t="s">
        <v>176</v>
      </c>
      <c r="EG16" s="131" t="s">
        <v>176</v>
      </c>
      <c r="EH16" s="131" t="s">
        <v>176</v>
      </c>
    </row>
    <row r="17" spans="1:155" s="117" customFormat="1" ht="15" x14ac:dyDescent="0.25">
      <c r="A17" s="262" t="s">
        <v>188</v>
      </c>
      <c r="B17" s="262"/>
      <c r="C17" s="262"/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</row>
    <row r="18" spans="1:155" s="117" customFormat="1" ht="24" customHeight="1" x14ac:dyDescent="0.25">
      <c r="A18" s="267" t="s">
        <v>189</v>
      </c>
      <c r="B18" s="267"/>
      <c r="C18" s="267"/>
      <c r="D18" s="267"/>
      <c r="E18" s="267"/>
      <c r="F18" s="267"/>
      <c r="G18" s="267"/>
      <c r="H18" s="267"/>
      <c r="I18" s="267"/>
      <c r="J18" s="267"/>
      <c r="K18" s="267"/>
      <c r="L18" s="267"/>
      <c r="M18" s="267"/>
      <c r="N18" s="267"/>
    </row>
    <row r="19" spans="1:155" s="117" customFormat="1" ht="8.25" customHeight="1" x14ac:dyDescent="0.25">
      <c r="A19" s="133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</row>
    <row r="20" spans="1:155" s="117" customFormat="1" ht="15" x14ac:dyDescent="0.25">
      <c r="A20" s="268" t="s">
        <v>187</v>
      </c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EI20" s="131" t="s">
        <v>187</v>
      </c>
      <c r="EJ20" s="131" t="s">
        <v>176</v>
      </c>
      <c r="EK20" s="131" t="s">
        <v>176</v>
      </c>
      <c r="EL20" s="131" t="s">
        <v>176</v>
      </c>
      <c r="EM20" s="131" t="s">
        <v>176</v>
      </c>
      <c r="EN20" s="131" t="s">
        <v>176</v>
      </c>
      <c r="EO20" s="131" t="s">
        <v>176</v>
      </c>
      <c r="EP20" s="131" t="s">
        <v>176</v>
      </c>
      <c r="EQ20" s="131" t="s">
        <v>176</v>
      </c>
      <c r="ER20" s="131" t="s">
        <v>176</v>
      </c>
      <c r="ES20" s="131" t="s">
        <v>176</v>
      </c>
      <c r="ET20" s="131" t="s">
        <v>176</v>
      </c>
      <c r="EU20" s="131" t="s">
        <v>176</v>
      </c>
      <c r="EV20" s="131" t="s">
        <v>176</v>
      </c>
    </row>
    <row r="21" spans="1:155" s="117" customFormat="1" ht="13.5" customHeight="1" x14ac:dyDescent="0.25">
      <c r="A21" s="262" t="s">
        <v>190</v>
      </c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  <c r="N21" s="262"/>
    </row>
    <row r="22" spans="1:155" s="117" customFormat="1" ht="15" customHeight="1" x14ac:dyDescent="0.25">
      <c r="A22" s="120" t="s">
        <v>191</v>
      </c>
      <c r="B22" s="134" t="s">
        <v>192</v>
      </c>
      <c r="C22" s="118" t="s">
        <v>193</v>
      </c>
      <c r="D22" s="118"/>
      <c r="E22" s="118"/>
      <c r="F22" s="124"/>
      <c r="G22" s="124"/>
      <c r="H22" s="124"/>
      <c r="I22" s="124"/>
      <c r="J22" s="124"/>
      <c r="K22" s="124"/>
      <c r="L22" s="124"/>
      <c r="M22" s="124"/>
      <c r="N22" s="124"/>
    </row>
    <row r="23" spans="1:155" s="117" customFormat="1" ht="18" customHeight="1" x14ac:dyDescent="0.25">
      <c r="A23" s="120" t="s">
        <v>194</v>
      </c>
      <c r="B23" s="260" t="s">
        <v>195</v>
      </c>
      <c r="C23" s="260"/>
      <c r="D23" s="260"/>
      <c r="E23" s="260"/>
      <c r="F23" s="260"/>
      <c r="G23" s="124"/>
      <c r="H23" s="124"/>
      <c r="I23" s="124"/>
      <c r="J23" s="124"/>
      <c r="K23" s="124"/>
      <c r="L23" s="124"/>
      <c r="M23" s="124"/>
      <c r="N23" s="124"/>
    </row>
    <row r="24" spans="1:155" s="117" customFormat="1" ht="15" x14ac:dyDescent="0.25">
      <c r="A24" s="120"/>
      <c r="B24" s="263" t="s">
        <v>196</v>
      </c>
      <c r="C24" s="263"/>
      <c r="D24" s="263"/>
      <c r="E24" s="263"/>
      <c r="F24" s="263"/>
      <c r="G24" s="135"/>
      <c r="H24" s="135"/>
      <c r="I24" s="135"/>
      <c r="J24" s="135"/>
      <c r="K24" s="135"/>
      <c r="L24" s="135"/>
      <c r="M24" s="136"/>
      <c r="N24" s="135"/>
    </row>
    <row r="25" spans="1:155" s="117" customFormat="1" ht="9.75" customHeight="1" x14ac:dyDescent="0.25">
      <c r="A25" s="120"/>
      <c r="B25" s="120"/>
      <c r="C25" s="120"/>
      <c r="D25" s="137"/>
      <c r="E25" s="137"/>
      <c r="F25" s="137"/>
      <c r="G25" s="137"/>
      <c r="H25" s="137"/>
      <c r="I25" s="137"/>
      <c r="J25" s="137"/>
      <c r="K25" s="137"/>
      <c r="L25" s="137"/>
      <c r="M25" s="135"/>
      <c r="N25" s="135"/>
    </row>
    <row r="26" spans="1:155" s="117" customFormat="1" ht="15" x14ac:dyDescent="0.25">
      <c r="A26" s="138" t="s">
        <v>197</v>
      </c>
      <c r="B26" s="120"/>
      <c r="C26" s="120"/>
      <c r="D26" s="264" t="s">
        <v>198</v>
      </c>
      <c r="E26" s="264"/>
      <c r="F26" s="264"/>
      <c r="G26" s="139"/>
      <c r="H26" s="139"/>
      <c r="I26" s="139"/>
      <c r="J26" s="139"/>
      <c r="K26" s="139"/>
      <c r="L26" s="139"/>
      <c r="M26" s="139"/>
      <c r="N26" s="139"/>
      <c r="EW26" s="127" t="s">
        <v>198</v>
      </c>
      <c r="EX26" s="127" t="s">
        <v>176</v>
      </c>
      <c r="EY26" s="127" t="s">
        <v>176</v>
      </c>
    </row>
    <row r="27" spans="1:155" s="117" customFormat="1" ht="9.75" customHeight="1" x14ac:dyDescent="0.25">
      <c r="A27" s="120"/>
      <c r="B27" s="140"/>
      <c r="C27" s="140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</row>
    <row r="28" spans="1:155" s="117" customFormat="1" ht="12.75" customHeight="1" x14ac:dyDescent="0.25">
      <c r="A28" s="138" t="s">
        <v>199</v>
      </c>
      <c r="B28" s="140"/>
      <c r="C28" s="142">
        <v>27569.91</v>
      </c>
      <c r="D28" s="143" t="s">
        <v>200</v>
      </c>
      <c r="E28" s="144" t="s">
        <v>201</v>
      </c>
      <c r="G28" s="140"/>
      <c r="H28" s="140"/>
      <c r="I28" s="140"/>
      <c r="J28" s="140"/>
      <c r="K28" s="140"/>
      <c r="L28" s="145"/>
      <c r="M28" s="145"/>
      <c r="N28" s="140"/>
    </row>
    <row r="29" spans="1:155" s="117" customFormat="1" ht="12.75" customHeight="1" x14ac:dyDescent="0.25">
      <c r="A29" s="120"/>
      <c r="B29" s="146" t="s">
        <v>202</v>
      </c>
      <c r="C29" s="147"/>
      <c r="D29" s="148"/>
      <c r="E29" s="144"/>
      <c r="G29" s="140"/>
    </row>
    <row r="30" spans="1:155" s="117" customFormat="1" ht="12.75" customHeight="1" x14ac:dyDescent="0.25">
      <c r="A30" s="120"/>
      <c r="B30" s="149" t="s">
        <v>203</v>
      </c>
      <c r="C30" s="142">
        <v>21836.99</v>
      </c>
      <c r="D30" s="143" t="s">
        <v>204</v>
      </c>
      <c r="E30" s="144" t="s">
        <v>201</v>
      </c>
      <c r="G30" s="140" t="s">
        <v>205</v>
      </c>
      <c r="I30" s="140"/>
      <c r="J30" s="140"/>
      <c r="K30" s="140"/>
      <c r="L30" s="142">
        <v>453.87</v>
      </c>
      <c r="M30" s="150" t="s">
        <v>206</v>
      </c>
      <c r="N30" s="144" t="s">
        <v>201</v>
      </c>
    </row>
    <row r="31" spans="1:155" s="117" customFormat="1" ht="12.75" customHeight="1" x14ac:dyDescent="0.25">
      <c r="A31" s="120"/>
      <c r="B31" s="149" t="s">
        <v>207</v>
      </c>
      <c r="C31" s="142">
        <v>48.56</v>
      </c>
      <c r="D31" s="151" t="s">
        <v>208</v>
      </c>
      <c r="E31" s="144" t="s">
        <v>201</v>
      </c>
      <c r="G31" s="140" t="s">
        <v>209</v>
      </c>
      <c r="I31" s="140"/>
      <c r="J31" s="140"/>
      <c r="K31" s="140"/>
      <c r="L31" s="265">
        <v>980.09</v>
      </c>
      <c r="M31" s="265"/>
      <c r="N31" s="144" t="s">
        <v>210</v>
      </c>
    </row>
    <row r="32" spans="1:155" s="117" customFormat="1" ht="12.75" customHeight="1" x14ac:dyDescent="0.25">
      <c r="A32" s="120"/>
      <c r="B32" s="149" t="s">
        <v>211</v>
      </c>
      <c r="C32" s="142">
        <v>0</v>
      </c>
      <c r="D32" s="151" t="s">
        <v>212</v>
      </c>
      <c r="E32" s="144" t="s">
        <v>201</v>
      </c>
      <c r="G32" s="140" t="s">
        <v>213</v>
      </c>
      <c r="I32" s="140"/>
      <c r="J32" s="140"/>
      <c r="K32" s="140"/>
      <c r="L32" s="265">
        <v>296.35000000000002</v>
      </c>
      <c r="M32" s="265"/>
      <c r="N32" s="144" t="s">
        <v>210</v>
      </c>
    </row>
    <row r="33" spans="1:163" s="117" customFormat="1" ht="12.75" customHeight="1" x14ac:dyDescent="0.25">
      <c r="A33" s="120"/>
      <c r="B33" s="149" t="s">
        <v>214</v>
      </c>
      <c r="C33" s="142">
        <v>0</v>
      </c>
      <c r="D33" s="143" t="s">
        <v>212</v>
      </c>
      <c r="E33" s="144" t="s">
        <v>201</v>
      </c>
      <c r="G33" s="140"/>
      <c r="H33" s="140"/>
      <c r="I33" s="140"/>
      <c r="J33" s="140"/>
      <c r="K33" s="140"/>
      <c r="L33" s="280" t="s">
        <v>215</v>
      </c>
      <c r="M33" s="280"/>
      <c r="N33" s="140"/>
    </row>
    <row r="34" spans="1:163" s="117" customFormat="1" ht="9.75" customHeight="1" x14ac:dyDescent="0.25">
      <c r="A34" s="152"/>
    </row>
    <row r="35" spans="1:163" s="117" customFormat="1" ht="36" customHeight="1" x14ac:dyDescent="0.25">
      <c r="A35" s="281" t="s">
        <v>0</v>
      </c>
      <c r="B35" s="269" t="s">
        <v>216</v>
      </c>
      <c r="C35" s="269" t="s">
        <v>217</v>
      </c>
      <c r="D35" s="269"/>
      <c r="E35" s="269"/>
      <c r="F35" s="269" t="s">
        <v>218</v>
      </c>
      <c r="G35" s="269" t="s">
        <v>219</v>
      </c>
      <c r="H35" s="269"/>
      <c r="I35" s="269"/>
      <c r="J35" s="269" t="s">
        <v>220</v>
      </c>
      <c r="K35" s="269"/>
      <c r="L35" s="269"/>
      <c r="M35" s="269" t="s">
        <v>221</v>
      </c>
      <c r="N35" s="269" t="s">
        <v>222</v>
      </c>
    </row>
    <row r="36" spans="1:163" s="117" customFormat="1" ht="11.25" customHeight="1" x14ac:dyDescent="0.25">
      <c r="A36" s="281"/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</row>
    <row r="37" spans="1:163" s="117" customFormat="1" ht="34.5" customHeight="1" x14ac:dyDescent="0.25">
      <c r="A37" s="281"/>
      <c r="B37" s="269"/>
      <c r="C37" s="269"/>
      <c r="D37" s="269"/>
      <c r="E37" s="269"/>
      <c r="F37" s="269"/>
      <c r="G37" s="153" t="s">
        <v>223</v>
      </c>
      <c r="H37" s="153" t="s">
        <v>224</v>
      </c>
      <c r="I37" s="153" t="s">
        <v>225</v>
      </c>
      <c r="J37" s="153" t="s">
        <v>223</v>
      </c>
      <c r="K37" s="153" t="s">
        <v>224</v>
      </c>
      <c r="L37" s="153" t="s">
        <v>226</v>
      </c>
      <c r="M37" s="269"/>
      <c r="N37" s="269"/>
    </row>
    <row r="38" spans="1:163" s="117" customFormat="1" ht="15" x14ac:dyDescent="0.25">
      <c r="A38" s="154">
        <v>1</v>
      </c>
      <c r="B38" s="155">
        <v>2</v>
      </c>
      <c r="C38" s="270">
        <v>3</v>
      </c>
      <c r="D38" s="270"/>
      <c r="E38" s="270"/>
      <c r="F38" s="155">
        <v>4</v>
      </c>
      <c r="G38" s="155">
        <v>5</v>
      </c>
      <c r="H38" s="155">
        <v>6</v>
      </c>
      <c r="I38" s="155">
        <v>7</v>
      </c>
      <c r="J38" s="155">
        <v>8</v>
      </c>
      <c r="K38" s="155">
        <v>9</v>
      </c>
      <c r="L38" s="155">
        <v>10</v>
      </c>
      <c r="M38" s="155">
        <v>11</v>
      </c>
      <c r="N38" s="155">
        <v>12</v>
      </c>
      <c r="O38" s="156"/>
      <c r="P38" s="156"/>
      <c r="Q38" s="156"/>
    </row>
    <row r="39" spans="1:163" s="117" customFormat="1" ht="15" x14ac:dyDescent="0.25">
      <c r="A39" s="271" t="s">
        <v>227</v>
      </c>
      <c r="B39" s="272"/>
      <c r="C39" s="272"/>
      <c r="D39" s="272"/>
      <c r="E39" s="272"/>
      <c r="F39" s="272"/>
      <c r="G39" s="272"/>
      <c r="H39" s="272"/>
      <c r="I39" s="272"/>
      <c r="J39" s="272"/>
      <c r="K39" s="272"/>
      <c r="L39" s="272"/>
      <c r="M39" s="272"/>
      <c r="N39" s="273"/>
      <c r="EZ39" s="157" t="s">
        <v>227</v>
      </c>
    </row>
    <row r="40" spans="1:163" s="117" customFormat="1" ht="15" x14ac:dyDescent="0.25">
      <c r="A40" s="274" t="s">
        <v>228</v>
      </c>
      <c r="B40" s="275"/>
      <c r="C40" s="275"/>
      <c r="D40" s="275"/>
      <c r="E40" s="275"/>
      <c r="F40" s="275"/>
      <c r="G40" s="275"/>
      <c r="H40" s="275"/>
      <c r="I40" s="275"/>
      <c r="J40" s="275"/>
      <c r="K40" s="275"/>
      <c r="L40" s="275"/>
      <c r="M40" s="275"/>
      <c r="N40" s="276"/>
      <c r="EZ40" s="157"/>
      <c r="FA40" s="158" t="s">
        <v>228</v>
      </c>
    </row>
    <row r="41" spans="1:163" s="117" customFormat="1" ht="78.75" x14ac:dyDescent="0.25">
      <c r="A41" s="159" t="s">
        <v>14</v>
      </c>
      <c r="B41" s="160" t="s">
        <v>229</v>
      </c>
      <c r="C41" s="277" t="s">
        <v>230</v>
      </c>
      <c r="D41" s="277"/>
      <c r="E41" s="277"/>
      <c r="F41" s="161" t="s">
        <v>231</v>
      </c>
      <c r="G41" s="162">
        <v>3.5999999999999997E-2</v>
      </c>
      <c r="H41" s="163">
        <v>1</v>
      </c>
      <c r="I41" s="164">
        <v>3.5999999999999997E-2</v>
      </c>
      <c r="J41" s="165"/>
      <c r="K41" s="162"/>
      <c r="L41" s="165"/>
      <c r="M41" s="162"/>
      <c r="N41" s="166"/>
      <c r="EZ41" s="157"/>
      <c r="FA41" s="158"/>
      <c r="FB41" s="167" t="s">
        <v>230</v>
      </c>
      <c r="FC41" s="167" t="s">
        <v>176</v>
      </c>
      <c r="FD41" s="167" t="s">
        <v>176</v>
      </c>
    </row>
    <row r="42" spans="1:163" s="117" customFormat="1" ht="15" x14ac:dyDescent="0.25">
      <c r="A42" s="168"/>
      <c r="B42" s="169"/>
      <c r="C42" s="278" t="s">
        <v>232</v>
      </c>
      <c r="D42" s="278"/>
      <c r="E42" s="278"/>
      <c r="F42" s="278"/>
      <c r="G42" s="278"/>
      <c r="H42" s="278"/>
      <c r="I42" s="278"/>
      <c r="J42" s="278"/>
      <c r="K42" s="278"/>
      <c r="L42" s="278"/>
      <c r="M42" s="278"/>
      <c r="N42" s="279"/>
      <c r="EZ42" s="157"/>
      <c r="FA42" s="158"/>
      <c r="FB42" s="167"/>
      <c r="FC42" s="167"/>
      <c r="FD42" s="167"/>
      <c r="FE42" s="170" t="s">
        <v>232</v>
      </c>
    </row>
    <row r="43" spans="1:163" s="117" customFormat="1" ht="67.5" x14ac:dyDescent="0.25">
      <c r="A43" s="171"/>
      <c r="B43" s="172" t="s">
        <v>233</v>
      </c>
      <c r="C43" s="283" t="s">
        <v>234</v>
      </c>
      <c r="D43" s="283"/>
      <c r="E43" s="283"/>
      <c r="F43" s="283"/>
      <c r="G43" s="283"/>
      <c r="H43" s="283"/>
      <c r="I43" s="283"/>
      <c r="J43" s="283"/>
      <c r="K43" s="283"/>
      <c r="L43" s="283"/>
      <c r="M43" s="283"/>
      <c r="N43" s="284"/>
      <c r="EZ43" s="157"/>
      <c r="FA43" s="158"/>
      <c r="FB43" s="167"/>
      <c r="FC43" s="167"/>
      <c r="FD43" s="167"/>
      <c r="FF43" s="170" t="s">
        <v>234</v>
      </c>
    </row>
    <row r="44" spans="1:163" s="117" customFormat="1" ht="33.75" x14ac:dyDescent="0.25">
      <c r="A44" s="171"/>
      <c r="B44" s="172" t="s">
        <v>235</v>
      </c>
      <c r="C44" s="283" t="s">
        <v>236</v>
      </c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4"/>
      <c r="EZ44" s="157"/>
      <c r="FA44" s="158"/>
      <c r="FB44" s="167"/>
      <c r="FC44" s="167"/>
      <c r="FD44" s="167"/>
      <c r="FF44" s="170" t="s">
        <v>236</v>
      </c>
    </row>
    <row r="45" spans="1:163" s="117" customFormat="1" ht="15" x14ac:dyDescent="0.25">
      <c r="A45" s="173"/>
      <c r="B45" s="172" t="s">
        <v>14</v>
      </c>
      <c r="C45" s="278" t="s">
        <v>237</v>
      </c>
      <c r="D45" s="278"/>
      <c r="E45" s="278"/>
      <c r="F45" s="174"/>
      <c r="G45" s="175"/>
      <c r="H45" s="175"/>
      <c r="I45" s="175"/>
      <c r="J45" s="176">
        <v>163.80000000000001</v>
      </c>
      <c r="K45" s="177">
        <v>1.3225</v>
      </c>
      <c r="L45" s="176">
        <v>7.8</v>
      </c>
      <c r="M45" s="178">
        <v>52.21</v>
      </c>
      <c r="N45" s="179">
        <v>407.24</v>
      </c>
      <c r="EZ45" s="157"/>
      <c r="FA45" s="158"/>
      <c r="FB45" s="167"/>
      <c r="FC45" s="167"/>
      <c r="FD45" s="167"/>
      <c r="FG45" s="170" t="s">
        <v>237</v>
      </c>
    </row>
    <row r="46" spans="1:163" s="117" customFormat="1" ht="15" x14ac:dyDescent="0.25">
      <c r="A46" s="173"/>
      <c r="B46" s="172" t="s">
        <v>238</v>
      </c>
      <c r="C46" s="278" t="s">
        <v>239</v>
      </c>
      <c r="D46" s="278"/>
      <c r="E46" s="278"/>
      <c r="F46" s="174"/>
      <c r="G46" s="175"/>
      <c r="H46" s="175"/>
      <c r="I46" s="175"/>
      <c r="J46" s="180">
        <v>5771.86</v>
      </c>
      <c r="K46" s="177">
        <v>1.4375</v>
      </c>
      <c r="L46" s="176">
        <v>298.69</v>
      </c>
      <c r="M46" s="178">
        <v>15.71</v>
      </c>
      <c r="N46" s="181">
        <v>4692.42</v>
      </c>
      <c r="EZ46" s="157"/>
      <c r="FA46" s="158"/>
      <c r="FB46" s="167"/>
      <c r="FC46" s="167"/>
      <c r="FD46" s="167"/>
      <c r="FG46" s="170" t="s">
        <v>239</v>
      </c>
    </row>
    <row r="47" spans="1:163" s="117" customFormat="1" ht="15" x14ac:dyDescent="0.25">
      <c r="A47" s="173"/>
      <c r="B47" s="172" t="s">
        <v>240</v>
      </c>
      <c r="C47" s="278" t="s">
        <v>241</v>
      </c>
      <c r="D47" s="278"/>
      <c r="E47" s="278"/>
      <c r="F47" s="174"/>
      <c r="G47" s="175"/>
      <c r="H47" s="175"/>
      <c r="I47" s="175"/>
      <c r="J47" s="176">
        <v>822.15</v>
      </c>
      <c r="K47" s="177">
        <v>1.4375</v>
      </c>
      <c r="L47" s="176">
        <v>42.55</v>
      </c>
      <c r="M47" s="178">
        <v>52.21</v>
      </c>
      <c r="N47" s="181">
        <v>2221.54</v>
      </c>
      <c r="EZ47" s="157"/>
      <c r="FA47" s="158"/>
      <c r="FB47" s="167"/>
      <c r="FC47" s="167"/>
      <c r="FD47" s="167"/>
      <c r="FG47" s="170" t="s">
        <v>241</v>
      </c>
    </row>
    <row r="48" spans="1:163" s="117" customFormat="1" ht="15" x14ac:dyDescent="0.25">
      <c r="A48" s="173"/>
      <c r="B48" s="172" t="s">
        <v>242</v>
      </c>
      <c r="C48" s="278" t="s">
        <v>243</v>
      </c>
      <c r="D48" s="278"/>
      <c r="E48" s="278"/>
      <c r="F48" s="174"/>
      <c r="G48" s="175"/>
      <c r="H48" s="175"/>
      <c r="I48" s="175"/>
      <c r="J48" s="176">
        <v>6.5</v>
      </c>
      <c r="K48" s="175"/>
      <c r="L48" s="176">
        <v>0.23</v>
      </c>
      <c r="M48" s="182">
        <v>9.5</v>
      </c>
      <c r="N48" s="179">
        <v>2.19</v>
      </c>
      <c r="EZ48" s="157"/>
      <c r="FA48" s="158"/>
      <c r="FB48" s="167"/>
      <c r="FC48" s="167"/>
      <c r="FD48" s="167"/>
      <c r="FG48" s="170" t="s">
        <v>243</v>
      </c>
    </row>
    <row r="49" spans="1:166" s="117" customFormat="1" ht="15" x14ac:dyDescent="0.25">
      <c r="A49" s="183"/>
      <c r="B49" s="172"/>
      <c r="C49" s="278" t="s">
        <v>244</v>
      </c>
      <c r="D49" s="278"/>
      <c r="E49" s="278"/>
      <c r="F49" s="174" t="s">
        <v>245</v>
      </c>
      <c r="G49" s="184">
        <v>21</v>
      </c>
      <c r="H49" s="177">
        <v>1.3225</v>
      </c>
      <c r="I49" s="185">
        <v>0.99980999999999998</v>
      </c>
      <c r="J49" s="186"/>
      <c r="K49" s="175"/>
      <c r="L49" s="186"/>
      <c r="M49" s="175"/>
      <c r="N49" s="187"/>
      <c r="EZ49" s="157"/>
      <c r="FA49" s="158"/>
      <c r="FB49" s="167"/>
      <c r="FC49" s="167"/>
      <c r="FD49" s="167"/>
      <c r="FH49" s="170" t="s">
        <v>244</v>
      </c>
    </row>
    <row r="50" spans="1:166" s="117" customFormat="1" ht="15" x14ac:dyDescent="0.25">
      <c r="A50" s="183"/>
      <c r="B50" s="172"/>
      <c r="C50" s="278" t="s">
        <v>246</v>
      </c>
      <c r="D50" s="278"/>
      <c r="E50" s="278"/>
      <c r="F50" s="174" t="s">
        <v>245</v>
      </c>
      <c r="G50" s="182">
        <v>60.9</v>
      </c>
      <c r="H50" s="177">
        <v>1.4375</v>
      </c>
      <c r="I50" s="188">
        <v>3.1515749999999998</v>
      </c>
      <c r="J50" s="186"/>
      <c r="K50" s="175"/>
      <c r="L50" s="186"/>
      <c r="M50" s="175"/>
      <c r="N50" s="187"/>
      <c r="EZ50" s="157"/>
      <c r="FA50" s="158"/>
      <c r="FB50" s="167"/>
      <c r="FC50" s="167"/>
      <c r="FD50" s="167"/>
      <c r="FH50" s="170" t="s">
        <v>246</v>
      </c>
    </row>
    <row r="51" spans="1:166" s="117" customFormat="1" ht="15" x14ac:dyDescent="0.25">
      <c r="A51" s="168"/>
      <c r="B51" s="172"/>
      <c r="C51" s="282" t="s">
        <v>247</v>
      </c>
      <c r="D51" s="282"/>
      <c r="E51" s="282"/>
      <c r="F51" s="189"/>
      <c r="G51" s="190"/>
      <c r="H51" s="190"/>
      <c r="I51" s="190"/>
      <c r="J51" s="191">
        <v>5942.16</v>
      </c>
      <c r="K51" s="190"/>
      <c r="L51" s="192">
        <v>306.72000000000003</v>
      </c>
      <c r="M51" s="190"/>
      <c r="N51" s="193">
        <v>5101.8500000000004</v>
      </c>
      <c r="EZ51" s="157"/>
      <c r="FA51" s="158"/>
      <c r="FB51" s="167"/>
      <c r="FC51" s="167"/>
      <c r="FD51" s="167"/>
      <c r="FI51" s="170" t="s">
        <v>247</v>
      </c>
    </row>
    <row r="52" spans="1:166" s="117" customFormat="1" ht="15" x14ac:dyDescent="0.25">
      <c r="A52" s="183"/>
      <c r="B52" s="172"/>
      <c r="C52" s="278" t="s">
        <v>248</v>
      </c>
      <c r="D52" s="278"/>
      <c r="E52" s="278"/>
      <c r="F52" s="174"/>
      <c r="G52" s="175"/>
      <c r="H52" s="175"/>
      <c r="I52" s="175"/>
      <c r="J52" s="186"/>
      <c r="K52" s="175"/>
      <c r="L52" s="176">
        <v>50.35</v>
      </c>
      <c r="M52" s="175"/>
      <c r="N52" s="181">
        <v>2628.78</v>
      </c>
      <c r="EZ52" s="157"/>
      <c r="FA52" s="158"/>
      <c r="FB52" s="167"/>
      <c r="FC52" s="167"/>
      <c r="FD52" s="167"/>
      <c r="FH52" s="170" t="s">
        <v>248</v>
      </c>
    </row>
    <row r="53" spans="1:166" s="117" customFormat="1" ht="22.5" x14ac:dyDescent="0.25">
      <c r="A53" s="183"/>
      <c r="B53" s="172" t="s">
        <v>249</v>
      </c>
      <c r="C53" s="278" t="s">
        <v>250</v>
      </c>
      <c r="D53" s="278"/>
      <c r="E53" s="278"/>
      <c r="F53" s="174" t="s">
        <v>251</v>
      </c>
      <c r="G53" s="184">
        <v>92</v>
      </c>
      <c r="H53" s="175"/>
      <c r="I53" s="184">
        <v>92</v>
      </c>
      <c r="J53" s="186"/>
      <c r="K53" s="175"/>
      <c r="L53" s="176">
        <v>46.32</v>
      </c>
      <c r="M53" s="175"/>
      <c r="N53" s="181">
        <v>2418.48</v>
      </c>
      <c r="EZ53" s="157"/>
      <c r="FA53" s="158"/>
      <c r="FB53" s="167"/>
      <c r="FC53" s="167"/>
      <c r="FD53" s="167"/>
      <c r="FH53" s="170" t="s">
        <v>250</v>
      </c>
    </row>
    <row r="54" spans="1:166" s="117" customFormat="1" ht="45" x14ac:dyDescent="0.25">
      <c r="A54" s="183"/>
      <c r="B54" s="172" t="s">
        <v>252</v>
      </c>
      <c r="C54" s="278" t="s">
        <v>253</v>
      </c>
      <c r="D54" s="278"/>
      <c r="E54" s="278"/>
      <c r="F54" s="174" t="s">
        <v>251</v>
      </c>
      <c r="G54" s="184">
        <v>46</v>
      </c>
      <c r="H54" s="178">
        <v>0.85</v>
      </c>
      <c r="I54" s="182">
        <v>39.1</v>
      </c>
      <c r="J54" s="186"/>
      <c r="K54" s="175"/>
      <c r="L54" s="176">
        <v>19.690000000000001</v>
      </c>
      <c r="M54" s="175"/>
      <c r="N54" s="181">
        <v>1027.8499999999999</v>
      </c>
      <c r="EZ54" s="157"/>
      <c r="FA54" s="158"/>
      <c r="FB54" s="167"/>
      <c r="FC54" s="167"/>
      <c r="FD54" s="167"/>
      <c r="FH54" s="170" t="s">
        <v>253</v>
      </c>
    </row>
    <row r="55" spans="1:166" s="117" customFormat="1" ht="15" x14ac:dyDescent="0.25">
      <c r="A55" s="194"/>
      <c r="B55" s="195"/>
      <c r="C55" s="277" t="s">
        <v>254</v>
      </c>
      <c r="D55" s="277"/>
      <c r="E55" s="277"/>
      <c r="F55" s="161"/>
      <c r="G55" s="162"/>
      <c r="H55" s="162"/>
      <c r="I55" s="162"/>
      <c r="J55" s="165"/>
      <c r="K55" s="162"/>
      <c r="L55" s="196">
        <v>372.73</v>
      </c>
      <c r="M55" s="190"/>
      <c r="N55" s="197">
        <v>8548.18</v>
      </c>
      <c r="EZ55" s="157"/>
      <c r="FA55" s="158"/>
      <c r="FB55" s="167"/>
      <c r="FC55" s="167"/>
      <c r="FD55" s="167"/>
      <c r="FJ55" s="167" t="s">
        <v>254</v>
      </c>
    </row>
    <row r="56" spans="1:166" s="117" customFormat="1" ht="67.5" x14ac:dyDescent="0.25">
      <c r="A56" s="159" t="s">
        <v>238</v>
      </c>
      <c r="B56" s="160" t="s">
        <v>255</v>
      </c>
      <c r="C56" s="277" t="s">
        <v>256</v>
      </c>
      <c r="D56" s="277"/>
      <c r="E56" s="277"/>
      <c r="F56" s="161" t="s">
        <v>257</v>
      </c>
      <c r="G56" s="162">
        <v>1.429</v>
      </c>
      <c r="H56" s="163">
        <v>1</v>
      </c>
      <c r="I56" s="164">
        <v>1.429</v>
      </c>
      <c r="J56" s="165"/>
      <c r="K56" s="162"/>
      <c r="L56" s="165"/>
      <c r="M56" s="162"/>
      <c r="N56" s="166"/>
      <c r="EZ56" s="157"/>
      <c r="FA56" s="158"/>
      <c r="FB56" s="167" t="s">
        <v>256</v>
      </c>
      <c r="FC56" s="167" t="s">
        <v>176</v>
      </c>
      <c r="FD56" s="167" t="s">
        <v>176</v>
      </c>
      <c r="FJ56" s="167"/>
    </row>
    <row r="57" spans="1:166" s="117" customFormat="1" ht="15" x14ac:dyDescent="0.25">
      <c r="A57" s="168"/>
      <c r="B57" s="169"/>
      <c r="C57" s="278" t="s">
        <v>258</v>
      </c>
      <c r="D57" s="278"/>
      <c r="E57" s="278"/>
      <c r="F57" s="278"/>
      <c r="G57" s="278"/>
      <c r="H57" s="278"/>
      <c r="I57" s="278"/>
      <c r="J57" s="278"/>
      <c r="K57" s="278"/>
      <c r="L57" s="278"/>
      <c r="M57" s="278"/>
      <c r="N57" s="279"/>
      <c r="EZ57" s="157"/>
      <c r="FA57" s="158"/>
      <c r="FB57" s="167"/>
      <c r="FC57" s="167"/>
      <c r="FD57" s="167"/>
      <c r="FE57" s="170" t="s">
        <v>258</v>
      </c>
      <c r="FJ57" s="167"/>
    </row>
    <row r="58" spans="1:166" s="117" customFormat="1" ht="67.5" x14ac:dyDescent="0.25">
      <c r="A58" s="171"/>
      <c r="B58" s="172" t="s">
        <v>233</v>
      </c>
      <c r="C58" s="283" t="s">
        <v>234</v>
      </c>
      <c r="D58" s="283"/>
      <c r="E58" s="283"/>
      <c r="F58" s="283"/>
      <c r="G58" s="283"/>
      <c r="H58" s="283"/>
      <c r="I58" s="283"/>
      <c r="J58" s="283"/>
      <c r="K58" s="283"/>
      <c r="L58" s="283"/>
      <c r="M58" s="283"/>
      <c r="N58" s="284"/>
      <c r="EZ58" s="157"/>
      <c r="FA58" s="158"/>
      <c r="FB58" s="167"/>
      <c r="FC58" s="167"/>
      <c r="FD58" s="167"/>
      <c r="FF58" s="170" t="s">
        <v>234</v>
      </c>
      <c r="FJ58" s="167"/>
    </row>
    <row r="59" spans="1:166" s="117" customFormat="1" ht="33.75" x14ac:dyDescent="0.25">
      <c r="A59" s="171"/>
      <c r="B59" s="172" t="s">
        <v>235</v>
      </c>
      <c r="C59" s="283" t="s">
        <v>236</v>
      </c>
      <c r="D59" s="283"/>
      <c r="E59" s="283"/>
      <c r="F59" s="283"/>
      <c r="G59" s="283"/>
      <c r="H59" s="283"/>
      <c r="I59" s="283"/>
      <c r="J59" s="283"/>
      <c r="K59" s="283"/>
      <c r="L59" s="283"/>
      <c r="M59" s="283"/>
      <c r="N59" s="284"/>
      <c r="EZ59" s="157"/>
      <c r="FA59" s="158"/>
      <c r="FB59" s="167"/>
      <c r="FC59" s="167"/>
      <c r="FD59" s="167"/>
      <c r="FF59" s="170" t="s">
        <v>236</v>
      </c>
      <c r="FJ59" s="167"/>
    </row>
    <row r="60" spans="1:166" s="117" customFormat="1" ht="15" x14ac:dyDescent="0.25">
      <c r="A60" s="173"/>
      <c r="B60" s="172" t="s">
        <v>14</v>
      </c>
      <c r="C60" s="278" t="s">
        <v>237</v>
      </c>
      <c r="D60" s="278"/>
      <c r="E60" s="278"/>
      <c r="F60" s="174"/>
      <c r="G60" s="175"/>
      <c r="H60" s="175"/>
      <c r="I60" s="175"/>
      <c r="J60" s="176">
        <v>103.12</v>
      </c>
      <c r="K60" s="177">
        <v>1.3225</v>
      </c>
      <c r="L60" s="176">
        <v>194.88</v>
      </c>
      <c r="M60" s="178">
        <v>52.21</v>
      </c>
      <c r="N60" s="181">
        <v>10174.68</v>
      </c>
      <c r="EZ60" s="157"/>
      <c r="FA60" s="158"/>
      <c r="FB60" s="167"/>
      <c r="FC60" s="167"/>
      <c r="FD60" s="167"/>
      <c r="FG60" s="170" t="s">
        <v>237</v>
      </c>
      <c r="FJ60" s="167"/>
    </row>
    <row r="61" spans="1:166" s="117" customFormat="1" ht="15" x14ac:dyDescent="0.25">
      <c r="A61" s="173"/>
      <c r="B61" s="172" t="s">
        <v>238</v>
      </c>
      <c r="C61" s="278" t="s">
        <v>239</v>
      </c>
      <c r="D61" s="278"/>
      <c r="E61" s="278"/>
      <c r="F61" s="174"/>
      <c r="G61" s="175"/>
      <c r="H61" s="175"/>
      <c r="I61" s="175"/>
      <c r="J61" s="176">
        <v>407.65</v>
      </c>
      <c r="K61" s="177">
        <v>1.4375</v>
      </c>
      <c r="L61" s="176">
        <v>837.39</v>
      </c>
      <c r="M61" s="178">
        <v>15.71</v>
      </c>
      <c r="N61" s="181">
        <v>13155.4</v>
      </c>
      <c r="EZ61" s="157"/>
      <c r="FA61" s="158"/>
      <c r="FB61" s="167"/>
      <c r="FC61" s="167"/>
      <c r="FD61" s="167"/>
      <c r="FG61" s="170" t="s">
        <v>239</v>
      </c>
      <c r="FJ61" s="167"/>
    </row>
    <row r="62" spans="1:166" s="117" customFormat="1" ht="15" x14ac:dyDescent="0.25">
      <c r="A62" s="173"/>
      <c r="B62" s="172" t="s">
        <v>240</v>
      </c>
      <c r="C62" s="278" t="s">
        <v>241</v>
      </c>
      <c r="D62" s="278"/>
      <c r="E62" s="278"/>
      <c r="F62" s="174"/>
      <c r="G62" s="175"/>
      <c r="H62" s="175"/>
      <c r="I62" s="175"/>
      <c r="J62" s="176">
        <v>50.3</v>
      </c>
      <c r="K62" s="177">
        <v>1.4375</v>
      </c>
      <c r="L62" s="176">
        <v>103.33</v>
      </c>
      <c r="M62" s="178">
        <v>52.21</v>
      </c>
      <c r="N62" s="181">
        <v>5394.86</v>
      </c>
      <c r="EZ62" s="157"/>
      <c r="FA62" s="158"/>
      <c r="FB62" s="167"/>
      <c r="FC62" s="167"/>
      <c r="FD62" s="167"/>
      <c r="FG62" s="170" t="s">
        <v>241</v>
      </c>
      <c r="FJ62" s="167"/>
    </row>
    <row r="63" spans="1:166" s="117" customFormat="1" ht="15" x14ac:dyDescent="0.25">
      <c r="A63" s="183"/>
      <c r="B63" s="172"/>
      <c r="C63" s="278" t="s">
        <v>244</v>
      </c>
      <c r="D63" s="278"/>
      <c r="E63" s="278"/>
      <c r="F63" s="174" t="s">
        <v>245</v>
      </c>
      <c r="G63" s="178">
        <v>13.22</v>
      </c>
      <c r="H63" s="177">
        <v>1.3225</v>
      </c>
      <c r="I63" s="198">
        <v>24.983850100000002</v>
      </c>
      <c r="J63" s="186"/>
      <c r="K63" s="175"/>
      <c r="L63" s="186"/>
      <c r="M63" s="175"/>
      <c r="N63" s="187"/>
      <c r="EZ63" s="157"/>
      <c r="FA63" s="158"/>
      <c r="FB63" s="167"/>
      <c r="FC63" s="167"/>
      <c r="FD63" s="167"/>
      <c r="FH63" s="170" t="s">
        <v>244</v>
      </c>
      <c r="FJ63" s="167"/>
    </row>
    <row r="64" spans="1:166" s="117" customFormat="1" ht="15" x14ac:dyDescent="0.25">
      <c r="A64" s="183"/>
      <c r="B64" s="172"/>
      <c r="C64" s="278" t="s">
        <v>246</v>
      </c>
      <c r="D64" s="278"/>
      <c r="E64" s="278"/>
      <c r="F64" s="174" t="s">
        <v>245</v>
      </c>
      <c r="G64" s="178">
        <v>3.79</v>
      </c>
      <c r="H64" s="177">
        <v>1.4375</v>
      </c>
      <c r="I64" s="198">
        <v>7.7853706000000003</v>
      </c>
      <c r="J64" s="186"/>
      <c r="K64" s="175"/>
      <c r="L64" s="186"/>
      <c r="M64" s="175"/>
      <c r="N64" s="187"/>
      <c r="EZ64" s="157"/>
      <c r="FA64" s="158"/>
      <c r="FB64" s="167"/>
      <c r="FC64" s="167"/>
      <c r="FD64" s="167"/>
      <c r="FH64" s="170" t="s">
        <v>246</v>
      </c>
      <c r="FJ64" s="167"/>
    </row>
    <row r="65" spans="1:166" s="117" customFormat="1" ht="15" x14ac:dyDescent="0.25">
      <c r="A65" s="168"/>
      <c r="B65" s="172"/>
      <c r="C65" s="282" t="s">
        <v>247</v>
      </c>
      <c r="D65" s="282"/>
      <c r="E65" s="282"/>
      <c r="F65" s="189"/>
      <c r="G65" s="190"/>
      <c r="H65" s="190"/>
      <c r="I65" s="190"/>
      <c r="J65" s="192">
        <v>510.77</v>
      </c>
      <c r="K65" s="190"/>
      <c r="L65" s="191">
        <v>1032.27</v>
      </c>
      <c r="M65" s="190"/>
      <c r="N65" s="193">
        <v>23330.080000000002</v>
      </c>
      <c r="EZ65" s="157"/>
      <c r="FA65" s="158"/>
      <c r="FB65" s="167"/>
      <c r="FC65" s="167"/>
      <c r="FD65" s="167"/>
      <c r="FI65" s="170" t="s">
        <v>247</v>
      </c>
      <c r="FJ65" s="167"/>
    </row>
    <row r="66" spans="1:166" s="117" customFormat="1" ht="15" x14ac:dyDescent="0.25">
      <c r="A66" s="183"/>
      <c r="B66" s="172"/>
      <c r="C66" s="278" t="s">
        <v>248</v>
      </c>
      <c r="D66" s="278"/>
      <c r="E66" s="278"/>
      <c r="F66" s="174"/>
      <c r="G66" s="175"/>
      <c r="H66" s="175"/>
      <c r="I66" s="175"/>
      <c r="J66" s="186"/>
      <c r="K66" s="175"/>
      <c r="L66" s="176">
        <v>298.20999999999998</v>
      </c>
      <c r="M66" s="175"/>
      <c r="N66" s="181">
        <v>15569.54</v>
      </c>
      <c r="EZ66" s="157"/>
      <c r="FA66" s="158"/>
      <c r="FB66" s="167"/>
      <c r="FC66" s="167"/>
      <c r="FD66" s="167"/>
      <c r="FH66" s="170" t="s">
        <v>248</v>
      </c>
      <c r="FJ66" s="167"/>
    </row>
    <row r="67" spans="1:166" s="117" customFormat="1" ht="45" x14ac:dyDescent="0.25">
      <c r="A67" s="183"/>
      <c r="B67" s="172" t="s">
        <v>259</v>
      </c>
      <c r="C67" s="278" t="s">
        <v>260</v>
      </c>
      <c r="D67" s="278"/>
      <c r="E67" s="278"/>
      <c r="F67" s="174" t="s">
        <v>251</v>
      </c>
      <c r="G67" s="184">
        <v>147</v>
      </c>
      <c r="H67" s="175"/>
      <c r="I67" s="184">
        <v>147</v>
      </c>
      <c r="J67" s="186"/>
      <c r="K67" s="175"/>
      <c r="L67" s="176">
        <v>438.37</v>
      </c>
      <c r="M67" s="175"/>
      <c r="N67" s="181">
        <v>22887.22</v>
      </c>
      <c r="EZ67" s="157"/>
      <c r="FA67" s="158"/>
      <c r="FB67" s="167"/>
      <c r="FC67" s="167"/>
      <c r="FD67" s="167"/>
      <c r="FH67" s="170" t="s">
        <v>260</v>
      </c>
      <c r="FJ67" s="167"/>
    </row>
    <row r="68" spans="1:166" s="117" customFormat="1" ht="56.25" x14ac:dyDescent="0.25">
      <c r="A68" s="183"/>
      <c r="B68" s="172" t="s">
        <v>261</v>
      </c>
      <c r="C68" s="278" t="s">
        <v>262</v>
      </c>
      <c r="D68" s="278"/>
      <c r="E68" s="278"/>
      <c r="F68" s="174" t="s">
        <v>251</v>
      </c>
      <c r="G68" s="184">
        <v>134</v>
      </c>
      <c r="H68" s="178">
        <v>0.85</v>
      </c>
      <c r="I68" s="182">
        <v>113.9</v>
      </c>
      <c r="J68" s="186"/>
      <c r="K68" s="175"/>
      <c r="L68" s="176">
        <v>339.66</v>
      </c>
      <c r="M68" s="175"/>
      <c r="N68" s="181">
        <v>17733.71</v>
      </c>
      <c r="EZ68" s="157"/>
      <c r="FA68" s="158"/>
      <c r="FB68" s="167"/>
      <c r="FC68" s="167"/>
      <c r="FD68" s="167"/>
      <c r="FH68" s="170" t="s">
        <v>262</v>
      </c>
      <c r="FJ68" s="167"/>
    </row>
    <row r="69" spans="1:166" s="117" customFormat="1" ht="15" x14ac:dyDescent="0.25">
      <c r="A69" s="194"/>
      <c r="B69" s="195"/>
      <c r="C69" s="277" t="s">
        <v>254</v>
      </c>
      <c r="D69" s="277"/>
      <c r="E69" s="277"/>
      <c r="F69" s="161"/>
      <c r="G69" s="162"/>
      <c r="H69" s="162"/>
      <c r="I69" s="162"/>
      <c r="J69" s="165"/>
      <c r="K69" s="162"/>
      <c r="L69" s="199">
        <v>1810.3</v>
      </c>
      <c r="M69" s="190"/>
      <c r="N69" s="197">
        <v>63951.01</v>
      </c>
      <c r="EZ69" s="157"/>
      <c r="FA69" s="158"/>
      <c r="FB69" s="167"/>
      <c r="FC69" s="167"/>
      <c r="FD69" s="167"/>
      <c r="FJ69" s="167" t="s">
        <v>254</v>
      </c>
    </row>
    <row r="70" spans="1:166" s="117" customFormat="1" ht="78.75" x14ac:dyDescent="0.25">
      <c r="A70" s="159" t="s">
        <v>240</v>
      </c>
      <c r="B70" s="160" t="s">
        <v>263</v>
      </c>
      <c r="C70" s="277" t="s">
        <v>264</v>
      </c>
      <c r="D70" s="277"/>
      <c r="E70" s="277"/>
      <c r="F70" s="161" t="s">
        <v>231</v>
      </c>
      <c r="G70" s="162">
        <v>0.21432999999999999</v>
      </c>
      <c r="H70" s="163">
        <v>1</v>
      </c>
      <c r="I70" s="200">
        <v>0.21432999999999999</v>
      </c>
      <c r="J70" s="165"/>
      <c r="K70" s="162"/>
      <c r="L70" s="165"/>
      <c r="M70" s="162"/>
      <c r="N70" s="166"/>
      <c r="EZ70" s="157"/>
      <c r="FA70" s="158"/>
      <c r="FB70" s="167" t="s">
        <v>264</v>
      </c>
      <c r="FC70" s="167" t="s">
        <v>176</v>
      </c>
      <c r="FD70" s="167" t="s">
        <v>176</v>
      </c>
      <c r="FJ70" s="167"/>
    </row>
    <row r="71" spans="1:166" s="117" customFormat="1" ht="15" x14ac:dyDescent="0.25">
      <c r="A71" s="168"/>
      <c r="B71" s="169"/>
      <c r="C71" s="278" t="s">
        <v>265</v>
      </c>
      <c r="D71" s="278"/>
      <c r="E71" s="278"/>
      <c r="F71" s="278"/>
      <c r="G71" s="278"/>
      <c r="H71" s="278"/>
      <c r="I71" s="278"/>
      <c r="J71" s="278"/>
      <c r="K71" s="278"/>
      <c r="L71" s="278"/>
      <c r="M71" s="278"/>
      <c r="N71" s="279"/>
      <c r="EZ71" s="157"/>
      <c r="FA71" s="158"/>
      <c r="FB71" s="167"/>
      <c r="FC71" s="167"/>
      <c r="FD71" s="167"/>
      <c r="FE71" s="170" t="s">
        <v>265</v>
      </c>
      <c r="FJ71" s="167"/>
    </row>
    <row r="72" spans="1:166" s="117" customFormat="1" ht="67.5" x14ac:dyDescent="0.25">
      <c r="A72" s="171"/>
      <c r="B72" s="172" t="s">
        <v>233</v>
      </c>
      <c r="C72" s="283" t="s">
        <v>234</v>
      </c>
      <c r="D72" s="283"/>
      <c r="E72" s="283"/>
      <c r="F72" s="283"/>
      <c r="G72" s="283"/>
      <c r="H72" s="283"/>
      <c r="I72" s="283"/>
      <c r="J72" s="283"/>
      <c r="K72" s="283"/>
      <c r="L72" s="283"/>
      <c r="M72" s="283"/>
      <c r="N72" s="284"/>
      <c r="EZ72" s="157"/>
      <c r="FA72" s="158"/>
      <c r="FB72" s="167"/>
      <c r="FC72" s="167"/>
      <c r="FD72" s="167"/>
      <c r="FF72" s="170" t="s">
        <v>234</v>
      </c>
      <c r="FJ72" s="167"/>
    </row>
    <row r="73" spans="1:166" s="117" customFormat="1" ht="33.75" x14ac:dyDescent="0.25">
      <c r="A73" s="171"/>
      <c r="B73" s="172" t="s">
        <v>235</v>
      </c>
      <c r="C73" s="283" t="s">
        <v>236</v>
      </c>
      <c r="D73" s="283"/>
      <c r="E73" s="283"/>
      <c r="F73" s="283"/>
      <c r="G73" s="283"/>
      <c r="H73" s="283"/>
      <c r="I73" s="283"/>
      <c r="J73" s="283"/>
      <c r="K73" s="283"/>
      <c r="L73" s="283"/>
      <c r="M73" s="283"/>
      <c r="N73" s="284"/>
      <c r="EZ73" s="157"/>
      <c r="FA73" s="158"/>
      <c r="FB73" s="167"/>
      <c r="FC73" s="167"/>
      <c r="FD73" s="167"/>
      <c r="FF73" s="170" t="s">
        <v>236</v>
      </c>
      <c r="FJ73" s="167"/>
    </row>
    <row r="74" spans="1:166" s="117" customFormat="1" ht="15" x14ac:dyDescent="0.25">
      <c r="A74" s="173"/>
      <c r="B74" s="172" t="s">
        <v>14</v>
      </c>
      <c r="C74" s="278" t="s">
        <v>237</v>
      </c>
      <c r="D74" s="278"/>
      <c r="E74" s="278"/>
      <c r="F74" s="174"/>
      <c r="G74" s="175"/>
      <c r="H74" s="175"/>
      <c r="I74" s="175"/>
      <c r="J74" s="176">
        <v>101.4</v>
      </c>
      <c r="K74" s="177">
        <v>1.3225</v>
      </c>
      <c r="L74" s="176">
        <v>28.74</v>
      </c>
      <c r="M74" s="178">
        <v>52.21</v>
      </c>
      <c r="N74" s="181">
        <v>1500.52</v>
      </c>
      <c r="EZ74" s="157"/>
      <c r="FA74" s="158"/>
      <c r="FB74" s="167"/>
      <c r="FC74" s="167"/>
      <c r="FD74" s="167"/>
      <c r="FG74" s="170" t="s">
        <v>237</v>
      </c>
      <c r="FJ74" s="167"/>
    </row>
    <row r="75" spans="1:166" s="117" customFormat="1" ht="15" x14ac:dyDescent="0.25">
      <c r="A75" s="173"/>
      <c r="B75" s="172" t="s">
        <v>238</v>
      </c>
      <c r="C75" s="278" t="s">
        <v>239</v>
      </c>
      <c r="D75" s="278"/>
      <c r="E75" s="278"/>
      <c r="F75" s="174"/>
      <c r="G75" s="175"/>
      <c r="H75" s="175"/>
      <c r="I75" s="175"/>
      <c r="J75" s="180">
        <v>3563.26</v>
      </c>
      <c r="K75" s="177">
        <v>1.4375</v>
      </c>
      <c r="L75" s="180">
        <v>1097.8399999999999</v>
      </c>
      <c r="M75" s="178">
        <v>15.71</v>
      </c>
      <c r="N75" s="181">
        <v>17247.07</v>
      </c>
      <c r="EZ75" s="157"/>
      <c r="FA75" s="158"/>
      <c r="FB75" s="167"/>
      <c r="FC75" s="167"/>
      <c r="FD75" s="167"/>
      <c r="FG75" s="170" t="s">
        <v>239</v>
      </c>
      <c r="FJ75" s="167"/>
    </row>
    <row r="76" spans="1:166" s="117" customFormat="1" ht="15" x14ac:dyDescent="0.25">
      <c r="A76" s="173"/>
      <c r="B76" s="172" t="s">
        <v>240</v>
      </c>
      <c r="C76" s="278" t="s">
        <v>241</v>
      </c>
      <c r="D76" s="278"/>
      <c r="E76" s="278"/>
      <c r="F76" s="174"/>
      <c r="G76" s="175"/>
      <c r="H76" s="175"/>
      <c r="I76" s="175"/>
      <c r="J76" s="176">
        <v>507.6</v>
      </c>
      <c r="K76" s="177">
        <v>1.4375</v>
      </c>
      <c r="L76" s="176">
        <v>156.38999999999999</v>
      </c>
      <c r="M76" s="178">
        <v>52.21</v>
      </c>
      <c r="N76" s="181">
        <v>8165.12</v>
      </c>
      <c r="EZ76" s="157"/>
      <c r="FA76" s="158"/>
      <c r="FB76" s="167"/>
      <c r="FC76" s="167"/>
      <c r="FD76" s="167"/>
      <c r="FG76" s="170" t="s">
        <v>241</v>
      </c>
      <c r="FJ76" s="167"/>
    </row>
    <row r="77" spans="1:166" s="117" customFormat="1" ht="15" x14ac:dyDescent="0.25">
      <c r="A77" s="173"/>
      <c r="B77" s="172" t="s">
        <v>242</v>
      </c>
      <c r="C77" s="278" t="s">
        <v>243</v>
      </c>
      <c r="D77" s="278"/>
      <c r="E77" s="278"/>
      <c r="F77" s="174"/>
      <c r="G77" s="175"/>
      <c r="H77" s="175"/>
      <c r="I77" s="175"/>
      <c r="J77" s="176">
        <v>4.34</v>
      </c>
      <c r="K77" s="175"/>
      <c r="L77" s="176">
        <v>0.93</v>
      </c>
      <c r="M77" s="182">
        <v>9.5</v>
      </c>
      <c r="N77" s="179">
        <v>8.84</v>
      </c>
      <c r="EZ77" s="157"/>
      <c r="FA77" s="158"/>
      <c r="FB77" s="167"/>
      <c r="FC77" s="167"/>
      <c r="FD77" s="167"/>
      <c r="FG77" s="170" t="s">
        <v>243</v>
      </c>
      <c r="FJ77" s="167"/>
    </row>
    <row r="78" spans="1:166" s="117" customFormat="1" ht="15" x14ac:dyDescent="0.25">
      <c r="A78" s="183"/>
      <c r="B78" s="172"/>
      <c r="C78" s="278" t="s">
        <v>244</v>
      </c>
      <c r="D78" s="278"/>
      <c r="E78" s="278"/>
      <c r="F78" s="174" t="s">
        <v>245</v>
      </c>
      <c r="G78" s="184">
        <v>13</v>
      </c>
      <c r="H78" s="177">
        <v>1.3225</v>
      </c>
      <c r="I78" s="198">
        <v>3.6848684999999999</v>
      </c>
      <c r="J78" s="186"/>
      <c r="K78" s="175"/>
      <c r="L78" s="186"/>
      <c r="M78" s="175"/>
      <c r="N78" s="187"/>
      <c r="EZ78" s="157"/>
      <c r="FA78" s="158"/>
      <c r="FB78" s="167"/>
      <c r="FC78" s="167"/>
      <c r="FD78" s="167"/>
      <c r="FH78" s="170" t="s">
        <v>244</v>
      </c>
      <c r="FJ78" s="167"/>
    </row>
    <row r="79" spans="1:166" s="117" customFormat="1" ht="15" x14ac:dyDescent="0.25">
      <c r="A79" s="183"/>
      <c r="B79" s="172"/>
      <c r="C79" s="278" t="s">
        <v>246</v>
      </c>
      <c r="D79" s="278"/>
      <c r="E79" s="278"/>
      <c r="F79" s="174" t="s">
        <v>245</v>
      </c>
      <c r="G79" s="182">
        <v>37.6</v>
      </c>
      <c r="H79" s="177">
        <v>1.4375</v>
      </c>
      <c r="I79" s="198">
        <v>11.5845365</v>
      </c>
      <c r="J79" s="186"/>
      <c r="K79" s="175"/>
      <c r="L79" s="186"/>
      <c r="M79" s="175"/>
      <c r="N79" s="187"/>
      <c r="EZ79" s="157"/>
      <c r="FA79" s="158"/>
      <c r="FB79" s="167"/>
      <c r="FC79" s="167"/>
      <c r="FD79" s="167"/>
      <c r="FH79" s="170" t="s">
        <v>246</v>
      </c>
      <c r="FJ79" s="167"/>
    </row>
    <row r="80" spans="1:166" s="117" customFormat="1" ht="15" x14ac:dyDescent="0.25">
      <c r="A80" s="168"/>
      <c r="B80" s="172"/>
      <c r="C80" s="282" t="s">
        <v>247</v>
      </c>
      <c r="D80" s="282"/>
      <c r="E80" s="282"/>
      <c r="F80" s="189"/>
      <c r="G80" s="190"/>
      <c r="H80" s="190"/>
      <c r="I80" s="190"/>
      <c r="J80" s="191">
        <v>3669</v>
      </c>
      <c r="K80" s="190"/>
      <c r="L80" s="191">
        <v>1127.51</v>
      </c>
      <c r="M80" s="190"/>
      <c r="N80" s="193">
        <v>18756.43</v>
      </c>
      <c r="EZ80" s="157"/>
      <c r="FA80" s="158"/>
      <c r="FB80" s="167"/>
      <c r="FC80" s="167"/>
      <c r="FD80" s="167"/>
      <c r="FI80" s="170" t="s">
        <v>247</v>
      </c>
      <c r="FJ80" s="167"/>
    </row>
    <row r="81" spans="1:166" s="117" customFormat="1" ht="15" x14ac:dyDescent="0.25">
      <c r="A81" s="183"/>
      <c r="B81" s="172"/>
      <c r="C81" s="278" t="s">
        <v>248</v>
      </c>
      <c r="D81" s="278"/>
      <c r="E81" s="278"/>
      <c r="F81" s="174"/>
      <c r="G81" s="175"/>
      <c r="H81" s="175"/>
      <c r="I81" s="175"/>
      <c r="J81" s="186"/>
      <c r="K81" s="175"/>
      <c r="L81" s="176">
        <v>185.13</v>
      </c>
      <c r="M81" s="175"/>
      <c r="N81" s="181">
        <v>9665.64</v>
      </c>
      <c r="EZ81" s="157"/>
      <c r="FA81" s="158"/>
      <c r="FB81" s="167"/>
      <c r="FC81" s="167"/>
      <c r="FD81" s="167"/>
      <c r="FH81" s="170" t="s">
        <v>248</v>
      </c>
      <c r="FJ81" s="167"/>
    </row>
    <row r="82" spans="1:166" s="117" customFormat="1" ht="22.5" x14ac:dyDescent="0.25">
      <c r="A82" s="183"/>
      <c r="B82" s="172" t="s">
        <v>249</v>
      </c>
      <c r="C82" s="278" t="s">
        <v>250</v>
      </c>
      <c r="D82" s="278"/>
      <c r="E82" s="278"/>
      <c r="F82" s="174" t="s">
        <v>251</v>
      </c>
      <c r="G82" s="184">
        <v>92</v>
      </c>
      <c r="H82" s="175"/>
      <c r="I82" s="184">
        <v>92</v>
      </c>
      <c r="J82" s="186"/>
      <c r="K82" s="175"/>
      <c r="L82" s="176">
        <v>170.32</v>
      </c>
      <c r="M82" s="175"/>
      <c r="N82" s="181">
        <v>8892.39</v>
      </c>
      <c r="EZ82" s="157"/>
      <c r="FA82" s="158"/>
      <c r="FB82" s="167"/>
      <c r="FC82" s="167"/>
      <c r="FD82" s="167"/>
      <c r="FH82" s="170" t="s">
        <v>250</v>
      </c>
      <c r="FJ82" s="167"/>
    </row>
    <row r="83" spans="1:166" s="117" customFormat="1" ht="45" x14ac:dyDescent="0.25">
      <c r="A83" s="183"/>
      <c r="B83" s="172" t="s">
        <v>252</v>
      </c>
      <c r="C83" s="278" t="s">
        <v>253</v>
      </c>
      <c r="D83" s="278"/>
      <c r="E83" s="278"/>
      <c r="F83" s="174" t="s">
        <v>251</v>
      </c>
      <c r="G83" s="184">
        <v>46</v>
      </c>
      <c r="H83" s="178">
        <v>0.85</v>
      </c>
      <c r="I83" s="182">
        <v>39.1</v>
      </c>
      <c r="J83" s="186"/>
      <c r="K83" s="175"/>
      <c r="L83" s="176">
        <v>72.39</v>
      </c>
      <c r="M83" s="175"/>
      <c r="N83" s="181">
        <v>3779.27</v>
      </c>
      <c r="EZ83" s="157"/>
      <c r="FA83" s="158"/>
      <c r="FB83" s="167"/>
      <c r="FC83" s="167"/>
      <c r="FD83" s="167"/>
      <c r="FH83" s="170" t="s">
        <v>253</v>
      </c>
      <c r="FJ83" s="167"/>
    </row>
    <row r="84" spans="1:166" s="117" customFormat="1" ht="15" x14ac:dyDescent="0.25">
      <c r="A84" s="194"/>
      <c r="B84" s="195"/>
      <c r="C84" s="277" t="s">
        <v>254</v>
      </c>
      <c r="D84" s="277"/>
      <c r="E84" s="277"/>
      <c r="F84" s="161"/>
      <c r="G84" s="162"/>
      <c r="H84" s="162"/>
      <c r="I84" s="162"/>
      <c r="J84" s="165"/>
      <c r="K84" s="162"/>
      <c r="L84" s="199">
        <v>1370.22</v>
      </c>
      <c r="M84" s="190"/>
      <c r="N84" s="197">
        <v>31428.09</v>
      </c>
      <c r="EZ84" s="157"/>
      <c r="FA84" s="158"/>
      <c r="FB84" s="167"/>
      <c r="FC84" s="167"/>
      <c r="FD84" s="167"/>
      <c r="FJ84" s="167" t="s">
        <v>254</v>
      </c>
    </row>
    <row r="85" spans="1:166" s="117" customFormat="1" ht="15" x14ac:dyDescent="0.25">
      <c r="A85" s="274" t="s">
        <v>266</v>
      </c>
      <c r="B85" s="275"/>
      <c r="C85" s="275"/>
      <c r="D85" s="275"/>
      <c r="E85" s="275"/>
      <c r="F85" s="275"/>
      <c r="G85" s="275"/>
      <c r="H85" s="275"/>
      <c r="I85" s="275"/>
      <c r="J85" s="275"/>
      <c r="K85" s="275"/>
      <c r="L85" s="275"/>
      <c r="M85" s="275"/>
      <c r="N85" s="276"/>
      <c r="EZ85" s="157"/>
      <c r="FA85" s="158" t="s">
        <v>266</v>
      </c>
      <c r="FB85" s="167"/>
      <c r="FC85" s="167"/>
      <c r="FD85" s="167"/>
      <c r="FJ85" s="167"/>
    </row>
    <row r="86" spans="1:166" s="117" customFormat="1" ht="56.25" x14ac:dyDescent="0.25">
      <c r="A86" s="159" t="s">
        <v>242</v>
      </c>
      <c r="B86" s="160" t="s">
        <v>267</v>
      </c>
      <c r="C86" s="277" t="s">
        <v>268</v>
      </c>
      <c r="D86" s="277"/>
      <c r="E86" s="277"/>
      <c r="F86" s="161" t="s">
        <v>269</v>
      </c>
      <c r="G86" s="162">
        <v>617.97</v>
      </c>
      <c r="H86" s="163">
        <v>1</v>
      </c>
      <c r="I86" s="201">
        <v>617.97</v>
      </c>
      <c r="J86" s="196">
        <v>3.28</v>
      </c>
      <c r="K86" s="162"/>
      <c r="L86" s="199">
        <v>2026.94</v>
      </c>
      <c r="M86" s="201">
        <v>15.71</v>
      </c>
      <c r="N86" s="197">
        <v>31843.23</v>
      </c>
      <c r="EZ86" s="157"/>
      <c r="FA86" s="158"/>
      <c r="FB86" s="167" t="s">
        <v>268</v>
      </c>
      <c r="FC86" s="167" t="s">
        <v>176</v>
      </c>
      <c r="FD86" s="167" t="s">
        <v>176</v>
      </c>
      <c r="FJ86" s="167"/>
    </row>
    <row r="87" spans="1:166" s="117" customFormat="1" ht="15" x14ac:dyDescent="0.25">
      <c r="A87" s="168"/>
      <c r="B87" s="169"/>
      <c r="C87" s="278" t="s">
        <v>270</v>
      </c>
      <c r="D87" s="278"/>
      <c r="E87" s="278"/>
      <c r="F87" s="278"/>
      <c r="G87" s="278"/>
      <c r="H87" s="278"/>
      <c r="I87" s="278"/>
      <c r="J87" s="278"/>
      <c r="K87" s="278"/>
      <c r="L87" s="278"/>
      <c r="M87" s="278"/>
      <c r="N87" s="279"/>
      <c r="EZ87" s="157"/>
      <c r="FA87" s="158"/>
      <c r="FB87" s="167"/>
      <c r="FC87" s="167"/>
      <c r="FD87" s="167"/>
      <c r="FE87" s="170" t="s">
        <v>270</v>
      </c>
      <c r="FJ87" s="167"/>
    </row>
    <row r="88" spans="1:166" s="117" customFormat="1" ht="15" x14ac:dyDescent="0.25">
      <c r="A88" s="194"/>
      <c r="B88" s="195"/>
      <c r="C88" s="277" t="s">
        <v>254</v>
      </c>
      <c r="D88" s="277"/>
      <c r="E88" s="277"/>
      <c r="F88" s="161"/>
      <c r="G88" s="162"/>
      <c r="H88" s="162"/>
      <c r="I88" s="162"/>
      <c r="J88" s="165"/>
      <c r="K88" s="162"/>
      <c r="L88" s="199">
        <v>2026.94</v>
      </c>
      <c r="M88" s="190"/>
      <c r="N88" s="197">
        <v>31843.23</v>
      </c>
      <c r="EZ88" s="157"/>
      <c r="FA88" s="158"/>
      <c r="FB88" s="167"/>
      <c r="FC88" s="167"/>
      <c r="FD88" s="167"/>
      <c r="FJ88" s="167" t="s">
        <v>254</v>
      </c>
    </row>
    <row r="89" spans="1:166" s="117" customFormat="1" ht="45" x14ac:dyDescent="0.25">
      <c r="A89" s="159" t="s">
        <v>271</v>
      </c>
      <c r="B89" s="160" t="s">
        <v>272</v>
      </c>
      <c r="C89" s="277" t="s">
        <v>273</v>
      </c>
      <c r="D89" s="277"/>
      <c r="E89" s="277"/>
      <c r="F89" s="161" t="s">
        <v>269</v>
      </c>
      <c r="G89" s="162">
        <v>687.63</v>
      </c>
      <c r="H89" s="163">
        <v>1</v>
      </c>
      <c r="I89" s="201">
        <v>687.63</v>
      </c>
      <c r="J89" s="196">
        <v>3.86</v>
      </c>
      <c r="K89" s="162"/>
      <c r="L89" s="199">
        <v>2654.25</v>
      </c>
      <c r="M89" s="201">
        <v>16.22</v>
      </c>
      <c r="N89" s="197">
        <v>43051.94</v>
      </c>
      <c r="EZ89" s="157"/>
      <c r="FA89" s="158"/>
      <c r="FB89" s="167" t="s">
        <v>273</v>
      </c>
      <c r="FC89" s="167" t="s">
        <v>176</v>
      </c>
      <c r="FD89" s="167" t="s">
        <v>176</v>
      </c>
      <c r="FJ89" s="167"/>
    </row>
    <row r="90" spans="1:166" s="117" customFormat="1" ht="15" x14ac:dyDescent="0.25">
      <c r="A90" s="194"/>
      <c r="B90" s="195"/>
      <c r="C90" s="277" t="s">
        <v>254</v>
      </c>
      <c r="D90" s="277"/>
      <c r="E90" s="277"/>
      <c r="F90" s="161"/>
      <c r="G90" s="162"/>
      <c r="H90" s="162"/>
      <c r="I90" s="162"/>
      <c r="J90" s="165"/>
      <c r="K90" s="162"/>
      <c r="L90" s="199">
        <v>2654.25</v>
      </c>
      <c r="M90" s="190"/>
      <c r="N90" s="197">
        <v>43051.94</v>
      </c>
      <c r="EZ90" s="157"/>
      <c r="FA90" s="158"/>
      <c r="FB90" s="167"/>
      <c r="FC90" s="167"/>
      <c r="FD90" s="167"/>
      <c r="FJ90" s="167" t="s">
        <v>254</v>
      </c>
    </row>
    <row r="91" spans="1:166" s="117" customFormat="1" ht="45" x14ac:dyDescent="0.25">
      <c r="A91" s="159" t="s">
        <v>274</v>
      </c>
      <c r="B91" s="160" t="s">
        <v>275</v>
      </c>
      <c r="C91" s="277" t="s">
        <v>276</v>
      </c>
      <c r="D91" s="277"/>
      <c r="E91" s="277"/>
      <c r="F91" s="161" t="s">
        <v>269</v>
      </c>
      <c r="G91" s="162">
        <v>22.88</v>
      </c>
      <c r="H91" s="163">
        <v>1</v>
      </c>
      <c r="I91" s="201">
        <v>22.88</v>
      </c>
      <c r="J91" s="196">
        <v>42.98</v>
      </c>
      <c r="K91" s="162"/>
      <c r="L91" s="196">
        <v>983.38</v>
      </c>
      <c r="M91" s="201">
        <v>15.71</v>
      </c>
      <c r="N91" s="197">
        <v>15448.9</v>
      </c>
      <c r="EZ91" s="157"/>
      <c r="FA91" s="158"/>
      <c r="FB91" s="167" t="s">
        <v>276</v>
      </c>
      <c r="FC91" s="167" t="s">
        <v>176</v>
      </c>
      <c r="FD91" s="167" t="s">
        <v>176</v>
      </c>
      <c r="FJ91" s="167"/>
    </row>
    <row r="92" spans="1:166" s="117" customFormat="1" ht="15" x14ac:dyDescent="0.25">
      <c r="A92" s="194"/>
      <c r="B92" s="195"/>
      <c r="C92" s="277" t="s">
        <v>254</v>
      </c>
      <c r="D92" s="277"/>
      <c r="E92" s="277"/>
      <c r="F92" s="161"/>
      <c r="G92" s="162"/>
      <c r="H92" s="162"/>
      <c r="I92" s="162"/>
      <c r="J92" s="165"/>
      <c r="K92" s="162"/>
      <c r="L92" s="196">
        <v>983.38</v>
      </c>
      <c r="M92" s="190"/>
      <c r="N92" s="197">
        <v>15448.9</v>
      </c>
      <c r="EZ92" s="157"/>
      <c r="FA92" s="158"/>
      <c r="FB92" s="167"/>
      <c r="FC92" s="167"/>
      <c r="FD92" s="167"/>
      <c r="FJ92" s="167" t="s">
        <v>254</v>
      </c>
    </row>
    <row r="93" spans="1:166" s="117" customFormat="1" ht="45" x14ac:dyDescent="0.25">
      <c r="A93" s="159" t="s">
        <v>62</v>
      </c>
      <c r="B93" s="160" t="s">
        <v>272</v>
      </c>
      <c r="C93" s="277" t="s">
        <v>273</v>
      </c>
      <c r="D93" s="277"/>
      <c r="E93" s="277"/>
      <c r="F93" s="161" t="s">
        <v>269</v>
      </c>
      <c r="G93" s="162">
        <v>22.88</v>
      </c>
      <c r="H93" s="163">
        <v>1</v>
      </c>
      <c r="I93" s="201">
        <v>22.88</v>
      </c>
      <c r="J93" s="196">
        <v>3.86</v>
      </c>
      <c r="K93" s="162"/>
      <c r="L93" s="196">
        <v>88.32</v>
      </c>
      <c r="M93" s="201">
        <v>16.22</v>
      </c>
      <c r="N93" s="197">
        <v>1432.55</v>
      </c>
      <c r="EZ93" s="157"/>
      <c r="FA93" s="158"/>
      <c r="FB93" s="167" t="s">
        <v>273</v>
      </c>
      <c r="FC93" s="167" t="s">
        <v>176</v>
      </c>
      <c r="FD93" s="167" t="s">
        <v>176</v>
      </c>
      <c r="FJ93" s="167"/>
    </row>
    <row r="94" spans="1:166" s="117" customFormat="1" ht="15" x14ac:dyDescent="0.25">
      <c r="A94" s="194"/>
      <c r="B94" s="195"/>
      <c r="C94" s="277" t="s">
        <v>254</v>
      </c>
      <c r="D94" s="277"/>
      <c r="E94" s="277"/>
      <c r="F94" s="161"/>
      <c r="G94" s="162"/>
      <c r="H94" s="162"/>
      <c r="I94" s="162"/>
      <c r="J94" s="165"/>
      <c r="K94" s="162"/>
      <c r="L94" s="196">
        <v>88.32</v>
      </c>
      <c r="M94" s="190"/>
      <c r="N94" s="197">
        <v>1432.55</v>
      </c>
      <c r="EZ94" s="157"/>
      <c r="FA94" s="158"/>
      <c r="FB94" s="167"/>
      <c r="FC94" s="167"/>
      <c r="FD94" s="167"/>
      <c r="FJ94" s="167" t="s">
        <v>254</v>
      </c>
    </row>
    <row r="95" spans="1:166" s="117" customFormat="1" ht="33.75" x14ac:dyDescent="0.25">
      <c r="A95" s="159" t="s">
        <v>67</v>
      </c>
      <c r="B95" s="160" t="s">
        <v>277</v>
      </c>
      <c r="C95" s="277" t="s">
        <v>278</v>
      </c>
      <c r="D95" s="277"/>
      <c r="E95" s="277"/>
      <c r="F95" s="161" t="s">
        <v>269</v>
      </c>
      <c r="G95" s="162">
        <v>22.88</v>
      </c>
      <c r="H95" s="163">
        <v>1</v>
      </c>
      <c r="I95" s="201">
        <v>22.88</v>
      </c>
      <c r="J95" s="165"/>
      <c r="K95" s="162"/>
      <c r="L95" s="165"/>
      <c r="M95" s="201">
        <v>15.71</v>
      </c>
      <c r="N95" s="166"/>
      <c r="EZ95" s="157"/>
      <c r="FA95" s="158"/>
      <c r="FB95" s="167" t="s">
        <v>278</v>
      </c>
      <c r="FC95" s="167" t="s">
        <v>176</v>
      </c>
      <c r="FD95" s="167" t="s">
        <v>176</v>
      </c>
      <c r="FJ95" s="167"/>
    </row>
    <row r="96" spans="1:166" s="117" customFormat="1" ht="15" x14ac:dyDescent="0.25">
      <c r="A96" s="194"/>
      <c r="B96" s="195"/>
      <c r="C96" s="277" t="s">
        <v>254</v>
      </c>
      <c r="D96" s="277"/>
      <c r="E96" s="277"/>
      <c r="F96" s="161"/>
      <c r="G96" s="162"/>
      <c r="H96" s="162"/>
      <c r="I96" s="162"/>
      <c r="J96" s="165"/>
      <c r="K96" s="162"/>
      <c r="L96" s="196">
        <v>0</v>
      </c>
      <c r="M96" s="190"/>
      <c r="N96" s="202">
        <v>0</v>
      </c>
      <c r="EZ96" s="157"/>
      <c r="FA96" s="158"/>
      <c r="FB96" s="167"/>
      <c r="FC96" s="167"/>
      <c r="FD96" s="167"/>
      <c r="FJ96" s="167" t="s">
        <v>254</v>
      </c>
    </row>
    <row r="97" spans="1:166" s="117" customFormat="1" ht="15" x14ac:dyDescent="0.25">
      <c r="A97" s="274" t="s">
        <v>70</v>
      </c>
      <c r="B97" s="275"/>
      <c r="C97" s="275"/>
      <c r="D97" s="275"/>
      <c r="E97" s="275"/>
      <c r="F97" s="275"/>
      <c r="G97" s="275"/>
      <c r="H97" s="275"/>
      <c r="I97" s="275"/>
      <c r="J97" s="275"/>
      <c r="K97" s="275"/>
      <c r="L97" s="275"/>
      <c r="M97" s="275"/>
      <c r="N97" s="276"/>
      <c r="EZ97" s="157"/>
      <c r="FA97" s="158" t="s">
        <v>70</v>
      </c>
      <c r="FB97" s="167"/>
      <c r="FC97" s="167"/>
      <c r="FD97" s="167"/>
      <c r="FJ97" s="167"/>
    </row>
    <row r="98" spans="1:166" s="117" customFormat="1" ht="45" x14ac:dyDescent="0.25">
      <c r="A98" s="159" t="s">
        <v>44</v>
      </c>
      <c r="B98" s="160" t="s">
        <v>279</v>
      </c>
      <c r="C98" s="277" t="s">
        <v>280</v>
      </c>
      <c r="D98" s="277"/>
      <c r="E98" s="277"/>
      <c r="F98" s="161" t="s">
        <v>231</v>
      </c>
      <c r="G98" s="162">
        <v>7.1400000000000005E-2</v>
      </c>
      <c r="H98" s="163">
        <v>1</v>
      </c>
      <c r="I98" s="203">
        <v>7.1400000000000005E-2</v>
      </c>
      <c r="J98" s="165"/>
      <c r="K98" s="162"/>
      <c r="L98" s="165"/>
      <c r="M98" s="162"/>
      <c r="N98" s="166"/>
      <c r="EZ98" s="157"/>
      <c r="FA98" s="158"/>
      <c r="FB98" s="167" t="s">
        <v>280</v>
      </c>
      <c r="FC98" s="167" t="s">
        <v>176</v>
      </c>
      <c r="FD98" s="167" t="s">
        <v>176</v>
      </c>
      <c r="FJ98" s="167"/>
    </row>
    <row r="99" spans="1:166" s="117" customFormat="1" ht="15" x14ac:dyDescent="0.25">
      <c r="A99" s="168"/>
      <c r="B99" s="169"/>
      <c r="C99" s="278" t="s">
        <v>281</v>
      </c>
      <c r="D99" s="278"/>
      <c r="E99" s="278"/>
      <c r="F99" s="278"/>
      <c r="G99" s="278"/>
      <c r="H99" s="278"/>
      <c r="I99" s="278"/>
      <c r="J99" s="278"/>
      <c r="K99" s="278"/>
      <c r="L99" s="278"/>
      <c r="M99" s="278"/>
      <c r="N99" s="279"/>
      <c r="EZ99" s="157"/>
      <c r="FA99" s="158"/>
      <c r="FB99" s="167"/>
      <c r="FC99" s="167"/>
      <c r="FD99" s="167"/>
      <c r="FE99" s="170" t="s">
        <v>281</v>
      </c>
      <c r="FJ99" s="167"/>
    </row>
    <row r="100" spans="1:166" s="117" customFormat="1" ht="67.5" x14ac:dyDescent="0.25">
      <c r="A100" s="171"/>
      <c r="B100" s="172" t="s">
        <v>233</v>
      </c>
      <c r="C100" s="283" t="s">
        <v>234</v>
      </c>
      <c r="D100" s="283"/>
      <c r="E100" s="283"/>
      <c r="F100" s="283"/>
      <c r="G100" s="283"/>
      <c r="H100" s="283"/>
      <c r="I100" s="283"/>
      <c r="J100" s="283"/>
      <c r="K100" s="283"/>
      <c r="L100" s="283"/>
      <c r="M100" s="283"/>
      <c r="N100" s="284"/>
      <c r="EZ100" s="157"/>
      <c r="FA100" s="158"/>
      <c r="FB100" s="167"/>
      <c r="FC100" s="167"/>
      <c r="FD100" s="167"/>
      <c r="FF100" s="170" t="s">
        <v>234</v>
      </c>
      <c r="FJ100" s="167"/>
    </row>
    <row r="101" spans="1:166" s="117" customFormat="1" ht="33.75" x14ac:dyDescent="0.25">
      <c r="A101" s="171"/>
      <c r="B101" s="172" t="s">
        <v>235</v>
      </c>
      <c r="C101" s="283" t="s">
        <v>236</v>
      </c>
      <c r="D101" s="283"/>
      <c r="E101" s="283"/>
      <c r="F101" s="283"/>
      <c r="G101" s="283"/>
      <c r="H101" s="283"/>
      <c r="I101" s="283"/>
      <c r="J101" s="283"/>
      <c r="K101" s="283"/>
      <c r="L101" s="283"/>
      <c r="M101" s="283"/>
      <c r="N101" s="284"/>
      <c r="EZ101" s="157"/>
      <c r="FA101" s="158"/>
      <c r="FB101" s="167"/>
      <c r="FC101" s="167"/>
      <c r="FD101" s="167"/>
      <c r="FF101" s="170" t="s">
        <v>236</v>
      </c>
      <c r="FJ101" s="167"/>
    </row>
    <row r="102" spans="1:166" s="117" customFormat="1" ht="15" x14ac:dyDescent="0.25">
      <c r="A102" s="173"/>
      <c r="B102" s="172" t="s">
        <v>238</v>
      </c>
      <c r="C102" s="278" t="s">
        <v>239</v>
      </c>
      <c r="D102" s="278"/>
      <c r="E102" s="278"/>
      <c r="F102" s="174"/>
      <c r="G102" s="175"/>
      <c r="H102" s="175"/>
      <c r="I102" s="175"/>
      <c r="J102" s="180">
        <v>1299.08</v>
      </c>
      <c r="K102" s="177">
        <v>1.4375</v>
      </c>
      <c r="L102" s="176">
        <v>133.33000000000001</v>
      </c>
      <c r="M102" s="178">
        <v>15.71</v>
      </c>
      <c r="N102" s="181">
        <v>2094.61</v>
      </c>
      <c r="EZ102" s="157"/>
      <c r="FA102" s="158"/>
      <c r="FB102" s="167"/>
      <c r="FC102" s="167"/>
      <c r="FD102" s="167"/>
      <c r="FG102" s="170" t="s">
        <v>239</v>
      </c>
      <c r="FJ102" s="167"/>
    </row>
    <row r="103" spans="1:166" s="117" customFormat="1" ht="15" x14ac:dyDescent="0.25">
      <c r="A103" s="173"/>
      <c r="B103" s="172" t="s">
        <v>240</v>
      </c>
      <c r="C103" s="278" t="s">
        <v>241</v>
      </c>
      <c r="D103" s="278"/>
      <c r="E103" s="278"/>
      <c r="F103" s="174"/>
      <c r="G103" s="175"/>
      <c r="H103" s="175"/>
      <c r="I103" s="175"/>
      <c r="J103" s="176">
        <v>212.78</v>
      </c>
      <c r="K103" s="177">
        <v>1.4375</v>
      </c>
      <c r="L103" s="176">
        <v>21.84</v>
      </c>
      <c r="M103" s="178">
        <v>52.21</v>
      </c>
      <c r="N103" s="181">
        <v>1140.27</v>
      </c>
      <c r="EZ103" s="157"/>
      <c r="FA103" s="158"/>
      <c r="FB103" s="167"/>
      <c r="FC103" s="167"/>
      <c r="FD103" s="167"/>
      <c r="FG103" s="170" t="s">
        <v>241</v>
      </c>
      <c r="FJ103" s="167"/>
    </row>
    <row r="104" spans="1:166" s="117" customFormat="1" ht="15" x14ac:dyDescent="0.25">
      <c r="A104" s="183"/>
      <c r="B104" s="172"/>
      <c r="C104" s="278" t="s">
        <v>246</v>
      </c>
      <c r="D104" s="278"/>
      <c r="E104" s="278"/>
      <c r="F104" s="174" t="s">
        <v>245</v>
      </c>
      <c r="G104" s="178">
        <v>15.67</v>
      </c>
      <c r="H104" s="177">
        <v>1.4375</v>
      </c>
      <c r="I104" s="198">
        <v>1.6083296</v>
      </c>
      <c r="J104" s="186"/>
      <c r="K104" s="175"/>
      <c r="L104" s="186"/>
      <c r="M104" s="175"/>
      <c r="N104" s="187"/>
      <c r="EZ104" s="157"/>
      <c r="FA104" s="158"/>
      <c r="FB104" s="167"/>
      <c r="FC104" s="167"/>
      <c r="FD104" s="167"/>
      <c r="FH104" s="170" t="s">
        <v>246</v>
      </c>
      <c r="FJ104" s="167"/>
    </row>
    <row r="105" spans="1:166" s="117" customFormat="1" ht="15" x14ac:dyDescent="0.25">
      <c r="A105" s="168"/>
      <c r="B105" s="172"/>
      <c r="C105" s="282" t="s">
        <v>247</v>
      </c>
      <c r="D105" s="282"/>
      <c r="E105" s="282"/>
      <c r="F105" s="189"/>
      <c r="G105" s="190"/>
      <c r="H105" s="190"/>
      <c r="I105" s="190"/>
      <c r="J105" s="191">
        <v>1299.08</v>
      </c>
      <c r="K105" s="190"/>
      <c r="L105" s="192">
        <v>133.33000000000001</v>
      </c>
      <c r="M105" s="190"/>
      <c r="N105" s="193">
        <v>2094.61</v>
      </c>
      <c r="EZ105" s="157"/>
      <c r="FA105" s="158"/>
      <c r="FB105" s="167"/>
      <c r="FC105" s="167"/>
      <c r="FD105" s="167"/>
      <c r="FI105" s="170" t="s">
        <v>247</v>
      </c>
      <c r="FJ105" s="167"/>
    </row>
    <row r="106" spans="1:166" s="117" customFormat="1" ht="15" x14ac:dyDescent="0.25">
      <c r="A106" s="183"/>
      <c r="B106" s="172"/>
      <c r="C106" s="278" t="s">
        <v>248</v>
      </c>
      <c r="D106" s="278"/>
      <c r="E106" s="278"/>
      <c r="F106" s="174"/>
      <c r="G106" s="175"/>
      <c r="H106" s="175"/>
      <c r="I106" s="175"/>
      <c r="J106" s="186"/>
      <c r="K106" s="175"/>
      <c r="L106" s="176">
        <v>21.84</v>
      </c>
      <c r="M106" s="175"/>
      <c r="N106" s="181">
        <v>1140.27</v>
      </c>
      <c r="EZ106" s="157"/>
      <c r="FA106" s="158"/>
      <c r="FB106" s="167"/>
      <c r="FC106" s="167"/>
      <c r="FD106" s="167"/>
      <c r="FH106" s="170" t="s">
        <v>248</v>
      </c>
      <c r="FJ106" s="167"/>
    </row>
    <row r="107" spans="1:166" s="117" customFormat="1" ht="22.5" x14ac:dyDescent="0.25">
      <c r="A107" s="183"/>
      <c r="B107" s="172" t="s">
        <v>249</v>
      </c>
      <c r="C107" s="278" t="s">
        <v>250</v>
      </c>
      <c r="D107" s="278"/>
      <c r="E107" s="278"/>
      <c r="F107" s="174" t="s">
        <v>251</v>
      </c>
      <c r="G107" s="184">
        <v>92</v>
      </c>
      <c r="H107" s="175"/>
      <c r="I107" s="184">
        <v>92</v>
      </c>
      <c r="J107" s="186"/>
      <c r="K107" s="175"/>
      <c r="L107" s="176">
        <v>20.09</v>
      </c>
      <c r="M107" s="175"/>
      <c r="N107" s="181">
        <v>1049.05</v>
      </c>
      <c r="EZ107" s="157"/>
      <c r="FA107" s="158"/>
      <c r="FB107" s="167"/>
      <c r="FC107" s="167"/>
      <c r="FD107" s="167"/>
      <c r="FH107" s="170" t="s">
        <v>250</v>
      </c>
      <c r="FJ107" s="167"/>
    </row>
    <row r="108" spans="1:166" s="117" customFormat="1" ht="45" x14ac:dyDescent="0.25">
      <c r="A108" s="183"/>
      <c r="B108" s="172" t="s">
        <v>252</v>
      </c>
      <c r="C108" s="278" t="s">
        <v>253</v>
      </c>
      <c r="D108" s="278"/>
      <c r="E108" s="278"/>
      <c r="F108" s="174" t="s">
        <v>251</v>
      </c>
      <c r="G108" s="184">
        <v>46</v>
      </c>
      <c r="H108" s="178">
        <v>0.85</v>
      </c>
      <c r="I108" s="182">
        <v>39.1</v>
      </c>
      <c r="J108" s="186"/>
      <c r="K108" s="175"/>
      <c r="L108" s="176">
        <v>8.5399999999999991</v>
      </c>
      <c r="M108" s="175"/>
      <c r="N108" s="179">
        <v>445.85</v>
      </c>
      <c r="EZ108" s="157"/>
      <c r="FA108" s="158"/>
      <c r="FB108" s="167"/>
      <c r="FC108" s="167"/>
      <c r="FD108" s="167"/>
      <c r="FH108" s="170" t="s">
        <v>253</v>
      </c>
      <c r="FJ108" s="167"/>
    </row>
    <row r="109" spans="1:166" s="117" customFormat="1" ht="15" x14ac:dyDescent="0.25">
      <c r="A109" s="194"/>
      <c r="B109" s="195"/>
      <c r="C109" s="277" t="s">
        <v>254</v>
      </c>
      <c r="D109" s="277"/>
      <c r="E109" s="277"/>
      <c r="F109" s="161"/>
      <c r="G109" s="162"/>
      <c r="H109" s="162"/>
      <c r="I109" s="162"/>
      <c r="J109" s="165"/>
      <c r="K109" s="162"/>
      <c r="L109" s="196">
        <v>161.96</v>
      </c>
      <c r="M109" s="190"/>
      <c r="N109" s="197">
        <v>3589.51</v>
      </c>
      <c r="EZ109" s="157"/>
      <c r="FA109" s="158"/>
      <c r="FB109" s="167"/>
      <c r="FC109" s="167"/>
      <c r="FD109" s="167"/>
      <c r="FJ109" s="167" t="s">
        <v>254</v>
      </c>
    </row>
    <row r="110" spans="1:166" s="117" customFormat="1" ht="33.75" x14ac:dyDescent="0.25">
      <c r="A110" s="159" t="s">
        <v>71</v>
      </c>
      <c r="B110" s="160" t="s">
        <v>282</v>
      </c>
      <c r="C110" s="277" t="s">
        <v>283</v>
      </c>
      <c r="D110" s="277"/>
      <c r="E110" s="277"/>
      <c r="F110" s="161" t="s">
        <v>231</v>
      </c>
      <c r="G110" s="162">
        <v>7.1400000000000005E-2</v>
      </c>
      <c r="H110" s="163">
        <v>1</v>
      </c>
      <c r="I110" s="203">
        <v>7.1400000000000005E-2</v>
      </c>
      <c r="J110" s="165"/>
      <c r="K110" s="162"/>
      <c r="L110" s="165"/>
      <c r="M110" s="162"/>
      <c r="N110" s="166"/>
      <c r="EZ110" s="157"/>
      <c r="FA110" s="158"/>
      <c r="FB110" s="167" t="s">
        <v>283</v>
      </c>
      <c r="FC110" s="167" t="s">
        <v>176</v>
      </c>
      <c r="FD110" s="167" t="s">
        <v>176</v>
      </c>
      <c r="FJ110" s="167"/>
    </row>
    <row r="111" spans="1:166" s="117" customFormat="1" ht="15" x14ac:dyDescent="0.25">
      <c r="A111" s="168"/>
      <c r="B111" s="169"/>
      <c r="C111" s="278" t="s">
        <v>281</v>
      </c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9"/>
      <c r="EZ111" s="157"/>
      <c r="FA111" s="158"/>
      <c r="FB111" s="167"/>
      <c r="FC111" s="167"/>
      <c r="FD111" s="167"/>
      <c r="FE111" s="170" t="s">
        <v>281</v>
      </c>
      <c r="FJ111" s="167"/>
    </row>
    <row r="112" spans="1:166" s="117" customFormat="1" ht="67.5" x14ac:dyDescent="0.25">
      <c r="A112" s="171"/>
      <c r="B112" s="172" t="s">
        <v>233</v>
      </c>
      <c r="C112" s="283" t="s">
        <v>234</v>
      </c>
      <c r="D112" s="283"/>
      <c r="E112" s="283"/>
      <c r="F112" s="283"/>
      <c r="G112" s="283"/>
      <c r="H112" s="283"/>
      <c r="I112" s="283"/>
      <c r="J112" s="283"/>
      <c r="K112" s="283"/>
      <c r="L112" s="283"/>
      <c r="M112" s="283"/>
      <c r="N112" s="284"/>
      <c r="EZ112" s="157"/>
      <c r="FA112" s="158"/>
      <c r="FB112" s="167"/>
      <c r="FC112" s="167"/>
      <c r="FD112" s="167"/>
      <c r="FF112" s="170" t="s">
        <v>234</v>
      </c>
      <c r="FJ112" s="167"/>
    </row>
    <row r="113" spans="1:166" s="117" customFormat="1" ht="15" x14ac:dyDescent="0.25">
      <c r="A113" s="171"/>
      <c r="B113" s="172"/>
      <c r="C113" s="283" t="s">
        <v>284</v>
      </c>
      <c r="D113" s="283"/>
      <c r="E113" s="283"/>
      <c r="F113" s="283"/>
      <c r="G113" s="283"/>
      <c r="H113" s="283"/>
      <c r="I113" s="283"/>
      <c r="J113" s="283"/>
      <c r="K113" s="283"/>
      <c r="L113" s="283"/>
      <c r="M113" s="283"/>
      <c r="N113" s="284"/>
      <c r="EZ113" s="157"/>
      <c r="FA113" s="158"/>
      <c r="FB113" s="167"/>
      <c r="FC113" s="167"/>
      <c r="FD113" s="167"/>
      <c r="FF113" s="170" t="s">
        <v>284</v>
      </c>
      <c r="FJ113" s="167"/>
    </row>
    <row r="114" spans="1:166" s="117" customFormat="1" ht="33.75" x14ac:dyDescent="0.25">
      <c r="A114" s="171"/>
      <c r="B114" s="172" t="s">
        <v>235</v>
      </c>
      <c r="C114" s="283" t="s">
        <v>236</v>
      </c>
      <c r="D114" s="283"/>
      <c r="E114" s="283"/>
      <c r="F114" s="283"/>
      <c r="G114" s="283"/>
      <c r="H114" s="283"/>
      <c r="I114" s="283"/>
      <c r="J114" s="283"/>
      <c r="K114" s="283"/>
      <c r="L114" s="283"/>
      <c r="M114" s="283"/>
      <c r="N114" s="284"/>
      <c r="EZ114" s="157"/>
      <c r="FA114" s="158"/>
      <c r="FB114" s="167"/>
      <c r="FC114" s="167"/>
      <c r="FD114" s="167"/>
      <c r="FF114" s="170" t="s">
        <v>236</v>
      </c>
      <c r="FJ114" s="167"/>
    </row>
    <row r="115" spans="1:166" s="117" customFormat="1" ht="15" x14ac:dyDescent="0.25">
      <c r="A115" s="173"/>
      <c r="B115" s="172" t="s">
        <v>238</v>
      </c>
      <c r="C115" s="278" t="s">
        <v>239</v>
      </c>
      <c r="D115" s="278"/>
      <c r="E115" s="278"/>
      <c r="F115" s="174"/>
      <c r="G115" s="175"/>
      <c r="H115" s="175"/>
      <c r="I115" s="175"/>
      <c r="J115" s="176">
        <v>168.38</v>
      </c>
      <c r="K115" s="178">
        <v>5.75</v>
      </c>
      <c r="L115" s="176">
        <v>69.13</v>
      </c>
      <c r="M115" s="178">
        <v>15.71</v>
      </c>
      <c r="N115" s="181">
        <v>1086.03</v>
      </c>
      <c r="EZ115" s="157"/>
      <c r="FA115" s="158"/>
      <c r="FB115" s="167"/>
      <c r="FC115" s="167"/>
      <c r="FD115" s="167"/>
      <c r="FG115" s="170" t="s">
        <v>239</v>
      </c>
      <c r="FJ115" s="167"/>
    </row>
    <row r="116" spans="1:166" s="117" customFormat="1" ht="15" x14ac:dyDescent="0.25">
      <c r="A116" s="173"/>
      <c r="B116" s="172" t="s">
        <v>240</v>
      </c>
      <c r="C116" s="278" t="s">
        <v>241</v>
      </c>
      <c r="D116" s="278"/>
      <c r="E116" s="278"/>
      <c r="F116" s="174"/>
      <c r="G116" s="175"/>
      <c r="H116" s="175"/>
      <c r="I116" s="175"/>
      <c r="J116" s="176">
        <v>19.73</v>
      </c>
      <c r="K116" s="178">
        <v>5.75</v>
      </c>
      <c r="L116" s="176">
        <v>8.1</v>
      </c>
      <c r="M116" s="178">
        <v>52.21</v>
      </c>
      <c r="N116" s="179">
        <v>422.9</v>
      </c>
      <c r="EZ116" s="157"/>
      <c r="FA116" s="158"/>
      <c r="FB116" s="167"/>
      <c r="FC116" s="167"/>
      <c r="FD116" s="167"/>
      <c r="FG116" s="170" t="s">
        <v>241</v>
      </c>
      <c r="FJ116" s="167"/>
    </row>
    <row r="117" spans="1:166" s="117" customFormat="1" ht="15" x14ac:dyDescent="0.25">
      <c r="A117" s="183"/>
      <c r="B117" s="172"/>
      <c r="C117" s="278" t="s">
        <v>246</v>
      </c>
      <c r="D117" s="278"/>
      <c r="E117" s="278"/>
      <c r="F117" s="174" t="s">
        <v>245</v>
      </c>
      <c r="G117" s="178">
        <v>1.37</v>
      </c>
      <c r="H117" s="178">
        <v>5.75</v>
      </c>
      <c r="I117" s="198">
        <v>0.56245350000000005</v>
      </c>
      <c r="J117" s="186"/>
      <c r="K117" s="175"/>
      <c r="L117" s="186"/>
      <c r="M117" s="175"/>
      <c r="N117" s="187"/>
      <c r="EZ117" s="157"/>
      <c r="FA117" s="158"/>
      <c r="FB117" s="167"/>
      <c r="FC117" s="167"/>
      <c r="FD117" s="167"/>
      <c r="FH117" s="170" t="s">
        <v>246</v>
      </c>
      <c r="FJ117" s="167"/>
    </row>
    <row r="118" spans="1:166" s="117" customFormat="1" ht="15" x14ac:dyDescent="0.25">
      <c r="A118" s="168"/>
      <c r="B118" s="172"/>
      <c r="C118" s="282" t="s">
        <v>247</v>
      </c>
      <c r="D118" s="282"/>
      <c r="E118" s="282"/>
      <c r="F118" s="189"/>
      <c r="G118" s="190"/>
      <c r="H118" s="190"/>
      <c r="I118" s="190"/>
      <c r="J118" s="192">
        <v>168.38</v>
      </c>
      <c r="K118" s="190"/>
      <c r="L118" s="192">
        <v>69.13</v>
      </c>
      <c r="M118" s="190"/>
      <c r="N118" s="193">
        <v>1086.03</v>
      </c>
      <c r="EZ118" s="157"/>
      <c r="FA118" s="158"/>
      <c r="FB118" s="167"/>
      <c r="FC118" s="167"/>
      <c r="FD118" s="167"/>
      <c r="FI118" s="170" t="s">
        <v>247</v>
      </c>
      <c r="FJ118" s="167"/>
    </row>
    <row r="119" spans="1:166" s="117" customFormat="1" ht="15" x14ac:dyDescent="0.25">
      <c r="A119" s="183"/>
      <c r="B119" s="172"/>
      <c r="C119" s="278" t="s">
        <v>248</v>
      </c>
      <c r="D119" s="278"/>
      <c r="E119" s="278"/>
      <c r="F119" s="174"/>
      <c r="G119" s="175"/>
      <c r="H119" s="175"/>
      <c r="I119" s="175"/>
      <c r="J119" s="186"/>
      <c r="K119" s="175"/>
      <c r="L119" s="176">
        <v>8.1</v>
      </c>
      <c r="M119" s="175"/>
      <c r="N119" s="179">
        <v>422.9</v>
      </c>
      <c r="EZ119" s="157"/>
      <c r="FA119" s="158"/>
      <c r="FB119" s="167"/>
      <c r="FC119" s="167"/>
      <c r="FD119" s="167"/>
      <c r="FH119" s="170" t="s">
        <v>248</v>
      </c>
      <c r="FJ119" s="167"/>
    </row>
    <row r="120" spans="1:166" s="117" customFormat="1" ht="22.5" x14ac:dyDescent="0.25">
      <c r="A120" s="183"/>
      <c r="B120" s="172" t="s">
        <v>249</v>
      </c>
      <c r="C120" s="278" t="s">
        <v>250</v>
      </c>
      <c r="D120" s="278"/>
      <c r="E120" s="278"/>
      <c r="F120" s="174" t="s">
        <v>251</v>
      </c>
      <c r="G120" s="184">
        <v>92</v>
      </c>
      <c r="H120" s="175"/>
      <c r="I120" s="184">
        <v>92</v>
      </c>
      <c r="J120" s="186"/>
      <c r="K120" s="175"/>
      <c r="L120" s="176">
        <v>7.45</v>
      </c>
      <c r="M120" s="175"/>
      <c r="N120" s="179">
        <v>389.07</v>
      </c>
      <c r="EZ120" s="157"/>
      <c r="FA120" s="158"/>
      <c r="FB120" s="167"/>
      <c r="FC120" s="167"/>
      <c r="FD120" s="167"/>
      <c r="FH120" s="170" t="s">
        <v>250</v>
      </c>
      <c r="FJ120" s="167"/>
    </row>
    <row r="121" spans="1:166" s="117" customFormat="1" ht="45" x14ac:dyDescent="0.25">
      <c r="A121" s="183"/>
      <c r="B121" s="172" t="s">
        <v>252</v>
      </c>
      <c r="C121" s="278" t="s">
        <v>253</v>
      </c>
      <c r="D121" s="278"/>
      <c r="E121" s="278"/>
      <c r="F121" s="174" t="s">
        <v>251</v>
      </c>
      <c r="G121" s="184">
        <v>46</v>
      </c>
      <c r="H121" s="178">
        <v>0.85</v>
      </c>
      <c r="I121" s="182">
        <v>39.1</v>
      </c>
      <c r="J121" s="186"/>
      <c r="K121" s="175"/>
      <c r="L121" s="176">
        <v>3.17</v>
      </c>
      <c r="M121" s="175"/>
      <c r="N121" s="179">
        <v>165.35</v>
      </c>
      <c r="EZ121" s="157"/>
      <c r="FA121" s="158"/>
      <c r="FB121" s="167"/>
      <c r="FC121" s="167"/>
      <c r="FD121" s="167"/>
      <c r="FH121" s="170" t="s">
        <v>253</v>
      </c>
      <c r="FJ121" s="167"/>
    </row>
    <row r="122" spans="1:166" s="117" customFormat="1" ht="15" x14ac:dyDescent="0.25">
      <c r="A122" s="194"/>
      <c r="B122" s="195"/>
      <c r="C122" s="277" t="s">
        <v>254</v>
      </c>
      <c r="D122" s="277"/>
      <c r="E122" s="277"/>
      <c r="F122" s="161"/>
      <c r="G122" s="162"/>
      <c r="H122" s="162"/>
      <c r="I122" s="162"/>
      <c r="J122" s="165"/>
      <c r="K122" s="162"/>
      <c r="L122" s="196">
        <v>79.75</v>
      </c>
      <c r="M122" s="190"/>
      <c r="N122" s="197">
        <v>1640.45</v>
      </c>
      <c r="EZ122" s="157"/>
      <c r="FA122" s="158"/>
      <c r="FB122" s="167"/>
      <c r="FC122" s="167"/>
      <c r="FD122" s="167"/>
      <c r="FJ122" s="167" t="s">
        <v>254</v>
      </c>
    </row>
    <row r="123" spans="1:166" s="117" customFormat="1" ht="33.75" x14ac:dyDescent="0.25">
      <c r="A123" s="159" t="s">
        <v>74</v>
      </c>
      <c r="B123" s="160" t="s">
        <v>285</v>
      </c>
      <c r="C123" s="277" t="s">
        <v>286</v>
      </c>
      <c r="D123" s="277"/>
      <c r="E123" s="277"/>
      <c r="F123" s="161" t="s">
        <v>287</v>
      </c>
      <c r="G123" s="162">
        <v>0.71442000000000005</v>
      </c>
      <c r="H123" s="163">
        <v>1</v>
      </c>
      <c r="I123" s="200">
        <v>0.71442000000000005</v>
      </c>
      <c r="J123" s="165"/>
      <c r="K123" s="162"/>
      <c r="L123" s="165"/>
      <c r="M123" s="162"/>
      <c r="N123" s="166"/>
      <c r="EZ123" s="157"/>
      <c r="FA123" s="158"/>
      <c r="FB123" s="167" t="s">
        <v>286</v>
      </c>
      <c r="FC123" s="167" t="s">
        <v>176</v>
      </c>
      <c r="FD123" s="167" t="s">
        <v>176</v>
      </c>
      <c r="FJ123" s="167"/>
    </row>
    <row r="124" spans="1:166" s="117" customFormat="1" ht="15" x14ac:dyDescent="0.25">
      <c r="A124" s="168"/>
      <c r="B124" s="169"/>
      <c r="C124" s="278" t="s">
        <v>288</v>
      </c>
      <c r="D124" s="278"/>
      <c r="E124" s="278"/>
      <c r="F124" s="278"/>
      <c r="G124" s="278"/>
      <c r="H124" s="278"/>
      <c r="I124" s="278"/>
      <c r="J124" s="278"/>
      <c r="K124" s="278"/>
      <c r="L124" s="278"/>
      <c r="M124" s="278"/>
      <c r="N124" s="279"/>
      <c r="EZ124" s="157"/>
      <c r="FA124" s="158"/>
      <c r="FB124" s="167"/>
      <c r="FC124" s="167"/>
      <c r="FD124" s="167"/>
      <c r="FE124" s="170" t="s">
        <v>288</v>
      </c>
      <c r="FJ124" s="167"/>
    </row>
    <row r="125" spans="1:166" s="117" customFormat="1" ht="67.5" x14ac:dyDescent="0.25">
      <c r="A125" s="171"/>
      <c r="B125" s="172" t="s">
        <v>233</v>
      </c>
      <c r="C125" s="283" t="s">
        <v>234</v>
      </c>
      <c r="D125" s="283"/>
      <c r="E125" s="283"/>
      <c r="F125" s="283"/>
      <c r="G125" s="283"/>
      <c r="H125" s="283"/>
      <c r="I125" s="283"/>
      <c r="J125" s="283"/>
      <c r="K125" s="283"/>
      <c r="L125" s="283"/>
      <c r="M125" s="283"/>
      <c r="N125" s="284"/>
      <c r="EZ125" s="157"/>
      <c r="FA125" s="158"/>
      <c r="FB125" s="167"/>
      <c r="FC125" s="167"/>
      <c r="FD125" s="167"/>
      <c r="FF125" s="170" t="s">
        <v>234</v>
      </c>
      <c r="FJ125" s="167"/>
    </row>
    <row r="126" spans="1:166" s="117" customFormat="1" ht="33.75" x14ac:dyDescent="0.25">
      <c r="A126" s="171"/>
      <c r="B126" s="172" t="s">
        <v>235</v>
      </c>
      <c r="C126" s="283" t="s">
        <v>236</v>
      </c>
      <c r="D126" s="283"/>
      <c r="E126" s="283"/>
      <c r="F126" s="283"/>
      <c r="G126" s="283"/>
      <c r="H126" s="283"/>
      <c r="I126" s="283"/>
      <c r="J126" s="283"/>
      <c r="K126" s="283"/>
      <c r="L126" s="283"/>
      <c r="M126" s="283"/>
      <c r="N126" s="284"/>
      <c r="EZ126" s="157"/>
      <c r="FA126" s="158"/>
      <c r="FB126" s="167"/>
      <c r="FC126" s="167"/>
      <c r="FD126" s="167"/>
      <c r="FF126" s="170" t="s">
        <v>236</v>
      </c>
      <c r="FJ126" s="167"/>
    </row>
    <row r="127" spans="1:166" s="117" customFormat="1" ht="15" x14ac:dyDescent="0.25">
      <c r="A127" s="173"/>
      <c r="B127" s="172" t="s">
        <v>14</v>
      </c>
      <c r="C127" s="278" t="s">
        <v>237</v>
      </c>
      <c r="D127" s="278"/>
      <c r="E127" s="278"/>
      <c r="F127" s="174"/>
      <c r="G127" s="175"/>
      <c r="H127" s="175"/>
      <c r="I127" s="175"/>
      <c r="J127" s="176">
        <v>219.94</v>
      </c>
      <c r="K127" s="177">
        <v>1.3225</v>
      </c>
      <c r="L127" s="176">
        <v>207.8</v>
      </c>
      <c r="M127" s="178">
        <v>52.21</v>
      </c>
      <c r="N127" s="181">
        <v>10849.24</v>
      </c>
      <c r="EZ127" s="157"/>
      <c r="FA127" s="158"/>
      <c r="FB127" s="167"/>
      <c r="FC127" s="167"/>
      <c r="FD127" s="167"/>
      <c r="FG127" s="170" t="s">
        <v>237</v>
      </c>
      <c r="FJ127" s="167"/>
    </row>
    <row r="128" spans="1:166" s="117" customFormat="1" ht="15" x14ac:dyDescent="0.25">
      <c r="A128" s="173"/>
      <c r="B128" s="172" t="s">
        <v>238</v>
      </c>
      <c r="C128" s="278" t="s">
        <v>239</v>
      </c>
      <c r="D128" s="278"/>
      <c r="E128" s="278"/>
      <c r="F128" s="174"/>
      <c r="G128" s="175"/>
      <c r="H128" s="175"/>
      <c r="I128" s="175"/>
      <c r="J128" s="176">
        <v>557.59</v>
      </c>
      <c r="K128" s="177">
        <v>1.4375</v>
      </c>
      <c r="L128" s="176">
        <v>572.63</v>
      </c>
      <c r="M128" s="178">
        <v>15.71</v>
      </c>
      <c r="N128" s="181">
        <v>8996.02</v>
      </c>
      <c r="EZ128" s="157"/>
      <c r="FA128" s="158"/>
      <c r="FB128" s="167"/>
      <c r="FC128" s="167"/>
      <c r="FD128" s="167"/>
      <c r="FG128" s="170" t="s">
        <v>239</v>
      </c>
      <c r="FJ128" s="167"/>
    </row>
    <row r="129" spans="1:166" s="117" customFormat="1" ht="15" x14ac:dyDescent="0.25">
      <c r="A129" s="173"/>
      <c r="B129" s="172" t="s">
        <v>240</v>
      </c>
      <c r="C129" s="278" t="s">
        <v>241</v>
      </c>
      <c r="D129" s="278"/>
      <c r="E129" s="278"/>
      <c r="F129" s="174"/>
      <c r="G129" s="175"/>
      <c r="H129" s="175"/>
      <c r="I129" s="175"/>
      <c r="J129" s="176">
        <v>51.27</v>
      </c>
      <c r="K129" s="177">
        <v>1.4375</v>
      </c>
      <c r="L129" s="176">
        <v>52.65</v>
      </c>
      <c r="M129" s="178">
        <v>52.21</v>
      </c>
      <c r="N129" s="181">
        <v>2748.86</v>
      </c>
      <c r="EZ129" s="157"/>
      <c r="FA129" s="158"/>
      <c r="FB129" s="167"/>
      <c r="FC129" s="167"/>
      <c r="FD129" s="167"/>
      <c r="FG129" s="170" t="s">
        <v>241</v>
      </c>
      <c r="FJ129" s="167"/>
    </row>
    <row r="130" spans="1:166" s="117" customFormat="1" ht="15" x14ac:dyDescent="0.25">
      <c r="A130" s="173"/>
      <c r="B130" s="172" t="s">
        <v>242</v>
      </c>
      <c r="C130" s="278" t="s">
        <v>243</v>
      </c>
      <c r="D130" s="278"/>
      <c r="E130" s="278"/>
      <c r="F130" s="174"/>
      <c r="G130" s="175"/>
      <c r="H130" s="175"/>
      <c r="I130" s="175"/>
      <c r="J130" s="176">
        <v>0.78</v>
      </c>
      <c r="K130" s="175"/>
      <c r="L130" s="176">
        <v>0.56000000000000005</v>
      </c>
      <c r="M130" s="182">
        <v>9.5</v>
      </c>
      <c r="N130" s="179">
        <v>5.32</v>
      </c>
      <c r="EZ130" s="157"/>
      <c r="FA130" s="158"/>
      <c r="FB130" s="167"/>
      <c r="FC130" s="167"/>
      <c r="FD130" s="167"/>
      <c r="FG130" s="170" t="s">
        <v>243</v>
      </c>
      <c r="FJ130" s="167"/>
    </row>
    <row r="131" spans="1:166" s="117" customFormat="1" ht="15" x14ac:dyDescent="0.25">
      <c r="A131" s="183"/>
      <c r="B131" s="172"/>
      <c r="C131" s="278" t="s">
        <v>244</v>
      </c>
      <c r="D131" s="278"/>
      <c r="E131" s="278"/>
      <c r="F131" s="174" t="s">
        <v>245</v>
      </c>
      <c r="G131" s="182">
        <v>27.7</v>
      </c>
      <c r="H131" s="177">
        <v>1.3225</v>
      </c>
      <c r="I131" s="198">
        <v>26.171526499999999</v>
      </c>
      <c r="J131" s="186"/>
      <c r="K131" s="175"/>
      <c r="L131" s="186"/>
      <c r="M131" s="175"/>
      <c r="N131" s="187"/>
      <c r="EZ131" s="157"/>
      <c r="FA131" s="158"/>
      <c r="FB131" s="167"/>
      <c r="FC131" s="167"/>
      <c r="FD131" s="167"/>
      <c r="FH131" s="170" t="s">
        <v>244</v>
      </c>
      <c r="FJ131" s="167"/>
    </row>
    <row r="132" spans="1:166" s="117" customFormat="1" ht="15" x14ac:dyDescent="0.25">
      <c r="A132" s="183"/>
      <c r="B132" s="172"/>
      <c r="C132" s="278" t="s">
        <v>246</v>
      </c>
      <c r="D132" s="278"/>
      <c r="E132" s="278"/>
      <c r="F132" s="174" t="s">
        <v>245</v>
      </c>
      <c r="G132" s="178">
        <v>3.84</v>
      </c>
      <c r="H132" s="177">
        <v>1.4375</v>
      </c>
      <c r="I132" s="198">
        <v>3.9435983999999999</v>
      </c>
      <c r="J132" s="186"/>
      <c r="K132" s="175"/>
      <c r="L132" s="186"/>
      <c r="M132" s="175"/>
      <c r="N132" s="187"/>
      <c r="EZ132" s="157"/>
      <c r="FA132" s="158"/>
      <c r="FB132" s="167"/>
      <c r="FC132" s="167"/>
      <c r="FD132" s="167"/>
      <c r="FH132" s="170" t="s">
        <v>246</v>
      </c>
      <c r="FJ132" s="167"/>
    </row>
    <row r="133" spans="1:166" s="117" customFormat="1" ht="15" x14ac:dyDescent="0.25">
      <c r="A133" s="168"/>
      <c r="B133" s="172"/>
      <c r="C133" s="282" t="s">
        <v>247</v>
      </c>
      <c r="D133" s="282"/>
      <c r="E133" s="282"/>
      <c r="F133" s="189"/>
      <c r="G133" s="190"/>
      <c r="H133" s="190"/>
      <c r="I133" s="190"/>
      <c r="J133" s="192">
        <v>778.31</v>
      </c>
      <c r="K133" s="190"/>
      <c r="L133" s="192">
        <v>780.99</v>
      </c>
      <c r="M133" s="190"/>
      <c r="N133" s="193">
        <v>19850.580000000002</v>
      </c>
      <c r="EZ133" s="157"/>
      <c r="FA133" s="158"/>
      <c r="FB133" s="167"/>
      <c r="FC133" s="167"/>
      <c r="FD133" s="167"/>
      <c r="FI133" s="170" t="s">
        <v>247</v>
      </c>
      <c r="FJ133" s="167"/>
    </row>
    <row r="134" spans="1:166" s="117" customFormat="1" ht="15" x14ac:dyDescent="0.25">
      <c r="A134" s="183"/>
      <c r="B134" s="172"/>
      <c r="C134" s="278" t="s">
        <v>248</v>
      </c>
      <c r="D134" s="278"/>
      <c r="E134" s="278"/>
      <c r="F134" s="174"/>
      <c r="G134" s="175"/>
      <c r="H134" s="175"/>
      <c r="I134" s="175"/>
      <c r="J134" s="186"/>
      <c r="K134" s="175"/>
      <c r="L134" s="176">
        <v>260.45</v>
      </c>
      <c r="M134" s="175"/>
      <c r="N134" s="181">
        <v>13598.1</v>
      </c>
      <c r="EZ134" s="157"/>
      <c r="FA134" s="158"/>
      <c r="FB134" s="167"/>
      <c r="FC134" s="167"/>
      <c r="FD134" s="167"/>
      <c r="FH134" s="170" t="s">
        <v>248</v>
      </c>
      <c r="FJ134" s="167"/>
    </row>
    <row r="135" spans="1:166" s="117" customFormat="1" ht="45" x14ac:dyDescent="0.25">
      <c r="A135" s="183"/>
      <c r="B135" s="172" t="s">
        <v>259</v>
      </c>
      <c r="C135" s="278" t="s">
        <v>260</v>
      </c>
      <c r="D135" s="278"/>
      <c r="E135" s="278"/>
      <c r="F135" s="174" t="s">
        <v>251</v>
      </c>
      <c r="G135" s="184">
        <v>147</v>
      </c>
      <c r="H135" s="175"/>
      <c r="I135" s="184">
        <v>147</v>
      </c>
      <c r="J135" s="186"/>
      <c r="K135" s="175"/>
      <c r="L135" s="176">
        <v>382.86</v>
      </c>
      <c r="M135" s="175"/>
      <c r="N135" s="181">
        <v>19989.21</v>
      </c>
      <c r="EZ135" s="157"/>
      <c r="FA135" s="158"/>
      <c r="FB135" s="167"/>
      <c r="FC135" s="167"/>
      <c r="FD135" s="167"/>
      <c r="FH135" s="170" t="s">
        <v>260</v>
      </c>
      <c r="FJ135" s="167"/>
    </row>
    <row r="136" spans="1:166" s="117" customFormat="1" ht="56.25" x14ac:dyDescent="0.25">
      <c r="A136" s="183"/>
      <c r="B136" s="172" t="s">
        <v>261</v>
      </c>
      <c r="C136" s="278" t="s">
        <v>262</v>
      </c>
      <c r="D136" s="278"/>
      <c r="E136" s="278"/>
      <c r="F136" s="174" t="s">
        <v>251</v>
      </c>
      <c r="G136" s="184">
        <v>134</v>
      </c>
      <c r="H136" s="178">
        <v>0.85</v>
      </c>
      <c r="I136" s="182">
        <v>113.9</v>
      </c>
      <c r="J136" s="186"/>
      <c r="K136" s="175"/>
      <c r="L136" s="176">
        <v>296.64999999999998</v>
      </c>
      <c r="M136" s="175"/>
      <c r="N136" s="181">
        <v>15488.24</v>
      </c>
      <c r="EZ136" s="157"/>
      <c r="FA136" s="158"/>
      <c r="FB136" s="167"/>
      <c r="FC136" s="167"/>
      <c r="FD136" s="167"/>
      <c r="FH136" s="170" t="s">
        <v>262</v>
      </c>
      <c r="FJ136" s="167"/>
    </row>
    <row r="137" spans="1:166" s="117" customFormat="1" ht="15" x14ac:dyDescent="0.25">
      <c r="A137" s="194"/>
      <c r="B137" s="195"/>
      <c r="C137" s="277" t="s">
        <v>254</v>
      </c>
      <c r="D137" s="277"/>
      <c r="E137" s="277"/>
      <c r="F137" s="161"/>
      <c r="G137" s="162"/>
      <c r="H137" s="162"/>
      <c r="I137" s="162"/>
      <c r="J137" s="165"/>
      <c r="K137" s="162"/>
      <c r="L137" s="199">
        <v>1460.5</v>
      </c>
      <c r="M137" s="190"/>
      <c r="N137" s="197">
        <v>55328.03</v>
      </c>
      <c r="EZ137" s="157"/>
      <c r="FA137" s="158"/>
      <c r="FB137" s="167"/>
      <c r="FC137" s="167"/>
      <c r="FD137" s="167"/>
      <c r="FJ137" s="167" t="s">
        <v>254</v>
      </c>
    </row>
    <row r="138" spans="1:166" s="117" customFormat="1" ht="15" x14ac:dyDescent="0.25">
      <c r="A138" s="159" t="s">
        <v>51</v>
      </c>
      <c r="B138" s="160" t="s">
        <v>289</v>
      </c>
      <c r="C138" s="277" t="s">
        <v>290</v>
      </c>
      <c r="D138" s="277"/>
      <c r="E138" s="277"/>
      <c r="F138" s="161" t="s">
        <v>23</v>
      </c>
      <c r="G138" s="162">
        <v>785.86199999999997</v>
      </c>
      <c r="H138" s="163">
        <v>1</v>
      </c>
      <c r="I138" s="164">
        <v>785.86199999999997</v>
      </c>
      <c r="J138" s="196">
        <v>11.16</v>
      </c>
      <c r="K138" s="162"/>
      <c r="L138" s="199">
        <v>8770.2199999999993</v>
      </c>
      <c r="M138" s="204">
        <v>9.5</v>
      </c>
      <c r="N138" s="197">
        <v>83317.09</v>
      </c>
      <c r="EZ138" s="157"/>
      <c r="FA138" s="158"/>
      <c r="FB138" s="167" t="s">
        <v>290</v>
      </c>
      <c r="FC138" s="167" t="s">
        <v>176</v>
      </c>
      <c r="FD138" s="167" t="s">
        <v>176</v>
      </c>
      <c r="FJ138" s="167"/>
    </row>
    <row r="139" spans="1:166" s="117" customFormat="1" ht="15" x14ac:dyDescent="0.25">
      <c r="A139" s="168"/>
      <c r="B139" s="169"/>
      <c r="C139" s="278" t="s">
        <v>291</v>
      </c>
      <c r="D139" s="278"/>
      <c r="E139" s="278"/>
      <c r="F139" s="278"/>
      <c r="G139" s="278"/>
      <c r="H139" s="278"/>
      <c r="I139" s="278"/>
      <c r="J139" s="278"/>
      <c r="K139" s="278"/>
      <c r="L139" s="278"/>
      <c r="M139" s="278"/>
      <c r="N139" s="279"/>
      <c r="EZ139" s="157"/>
      <c r="FA139" s="158"/>
      <c r="FB139" s="167"/>
      <c r="FC139" s="167"/>
      <c r="FD139" s="167"/>
      <c r="FE139" s="170" t="s">
        <v>291</v>
      </c>
      <c r="FJ139" s="167"/>
    </row>
    <row r="140" spans="1:166" s="117" customFormat="1" ht="15" x14ac:dyDescent="0.25">
      <c r="A140" s="194"/>
      <c r="B140" s="195"/>
      <c r="C140" s="277" t="s">
        <v>254</v>
      </c>
      <c r="D140" s="277"/>
      <c r="E140" s="277"/>
      <c r="F140" s="161"/>
      <c r="G140" s="162"/>
      <c r="H140" s="162"/>
      <c r="I140" s="162"/>
      <c r="J140" s="165"/>
      <c r="K140" s="162"/>
      <c r="L140" s="199">
        <v>8770.2199999999993</v>
      </c>
      <c r="M140" s="190"/>
      <c r="N140" s="197">
        <v>83317.09</v>
      </c>
      <c r="EZ140" s="157"/>
      <c r="FA140" s="158"/>
      <c r="FB140" s="167"/>
      <c r="FC140" s="167"/>
      <c r="FD140" s="167"/>
      <c r="FJ140" s="167" t="s">
        <v>254</v>
      </c>
    </row>
    <row r="141" spans="1:166" s="117" customFormat="1" ht="33.75" x14ac:dyDescent="0.25">
      <c r="A141" s="159" t="s">
        <v>52</v>
      </c>
      <c r="B141" s="160" t="s">
        <v>292</v>
      </c>
      <c r="C141" s="277" t="s">
        <v>293</v>
      </c>
      <c r="D141" s="277"/>
      <c r="E141" s="277"/>
      <c r="F141" s="161" t="s">
        <v>257</v>
      </c>
      <c r="G141" s="162">
        <v>1.4288000000000001</v>
      </c>
      <c r="H141" s="163">
        <v>1</v>
      </c>
      <c r="I141" s="203">
        <v>1.4288000000000001</v>
      </c>
      <c r="J141" s="165"/>
      <c r="K141" s="162"/>
      <c r="L141" s="165"/>
      <c r="M141" s="162"/>
      <c r="N141" s="166"/>
      <c r="EZ141" s="157"/>
      <c r="FA141" s="158"/>
      <c r="FB141" s="167" t="s">
        <v>293</v>
      </c>
      <c r="FC141" s="167" t="s">
        <v>176</v>
      </c>
      <c r="FD141" s="167" t="s">
        <v>176</v>
      </c>
      <c r="FJ141" s="167"/>
    </row>
    <row r="142" spans="1:166" s="117" customFormat="1" ht="15" x14ac:dyDescent="0.25">
      <c r="A142" s="168"/>
      <c r="B142" s="169"/>
      <c r="C142" s="278" t="s">
        <v>294</v>
      </c>
      <c r="D142" s="278"/>
      <c r="E142" s="278"/>
      <c r="F142" s="278"/>
      <c r="G142" s="278"/>
      <c r="H142" s="278"/>
      <c r="I142" s="278"/>
      <c r="J142" s="278"/>
      <c r="K142" s="278"/>
      <c r="L142" s="278"/>
      <c r="M142" s="278"/>
      <c r="N142" s="279"/>
      <c r="EZ142" s="157"/>
      <c r="FA142" s="158"/>
      <c r="FB142" s="167"/>
      <c r="FC142" s="167"/>
      <c r="FD142" s="167"/>
      <c r="FE142" s="170" t="s">
        <v>294</v>
      </c>
      <c r="FJ142" s="167"/>
    </row>
    <row r="143" spans="1:166" s="117" customFormat="1" ht="67.5" x14ac:dyDescent="0.25">
      <c r="A143" s="171"/>
      <c r="B143" s="172" t="s">
        <v>233</v>
      </c>
      <c r="C143" s="283" t="s">
        <v>234</v>
      </c>
      <c r="D143" s="283"/>
      <c r="E143" s="283"/>
      <c r="F143" s="283"/>
      <c r="G143" s="283"/>
      <c r="H143" s="283"/>
      <c r="I143" s="283"/>
      <c r="J143" s="283"/>
      <c r="K143" s="283"/>
      <c r="L143" s="283"/>
      <c r="M143" s="283"/>
      <c r="N143" s="284"/>
      <c r="EZ143" s="157"/>
      <c r="FA143" s="158"/>
      <c r="FB143" s="167"/>
      <c r="FC143" s="167"/>
      <c r="FD143" s="167"/>
      <c r="FF143" s="170" t="s">
        <v>234</v>
      </c>
      <c r="FJ143" s="167"/>
    </row>
    <row r="144" spans="1:166" s="117" customFormat="1" ht="33.75" x14ac:dyDescent="0.25">
      <c r="A144" s="171"/>
      <c r="B144" s="172" t="s">
        <v>235</v>
      </c>
      <c r="C144" s="283" t="s">
        <v>236</v>
      </c>
      <c r="D144" s="283"/>
      <c r="E144" s="283"/>
      <c r="F144" s="283"/>
      <c r="G144" s="283"/>
      <c r="H144" s="283"/>
      <c r="I144" s="283"/>
      <c r="J144" s="283"/>
      <c r="K144" s="283"/>
      <c r="L144" s="283"/>
      <c r="M144" s="283"/>
      <c r="N144" s="284"/>
      <c r="EZ144" s="157"/>
      <c r="FA144" s="158"/>
      <c r="FB144" s="167"/>
      <c r="FC144" s="167"/>
      <c r="FD144" s="167"/>
      <c r="FF144" s="170" t="s">
        <v>236</v>
      </c>
      <c r="FJ144" s="167"/>
    </row>
    <row r="145" spans="1:167" s="117" customFormat="1" ht="15" x14ac:dyDescent="0.25">
      <c r="A145" s="173"/>
      <c r="B145" s="172" t="s">
        <v>14</v>
      </c>
      <c r="C145" s="278" t="s">
        <v>237</v>
      </c>
      <c r="D145" s="278"/>
      <c r="E145" s="278"/>
      <c r="F145" s="174"/>
      <c r="G145" s="175"/>
      <c r="H145" s="175"/>
      <c r="I145" s="175"/>
      <c r="J145" s="176">
        <v>115.49</v>
      </c>
      <c r="K145" s="177">
        <v>1.3225</v>
      </c>
      <c r="L145" s="176">
        <v>218.23</v>
      </c>
      <c r="M145" s="178">
        <v>52.21</v>
      </c>
      <c r="N145" s="181">
        <v>11393.79</v>
      </c>
      <c r="EZ145" s="157"/>
      <c r="FA145" s="158"/>
      <c r="FB145" s="167"/>
      <c r="FC145" s="167"/>
      <c r="FD145" s="167"/>
      <c r="FG145" s="170" t="s">
        <v>237</v>
      </c>
      <c r="FJ145" s="167"/>
    </row>
    <row r="146" spans="1:167" s="117" customFormat="1" ht="15" x14ac:dyDescent="0.25">
      <c r="A146" s="173"/>
      <c r="B146" s="172" t="s">
        <v>238</v>
      </c>
      <c r="C146" s="278" t="s">
        <v>239</v>
      </c>
      <c r="D146" s="278"/>
      <c r="E146" s="278"/>
      <c r="F146" s="174"/>
      <c r="G146" s="175"/>
      <c r="H146" s="175"/>
      <c r="I146" s="175"/>
      <c r="J146" s="180">
        <v>3262.79</v>
      </c>
      <c r="K146" s="177">
        <v>1.4375</v>
      </c>
      <c r="L146" s="180">
        <v>6701.44</v>
      </c>
      <c r="M146" s="178">
        <v>15.71</v>
      </c>
      <c r="N146" s="181">
        <v>105279.62</v>
      </c>
      <c r="EZ146" s="157"/>
      <c r="FA146" s="158"/>
      <c r="FB146" s="167"/>
      <c r="FC146" s="167"/>
      <c r="FD146" s="167"/>
      <c r="FG146" s="170" t="s">
        <v>239</v>
      </c>
      <c r="FJ146" s="167"/>
    </row>
    <row r="147" spans="1:167" s="117" customFormat="1" ht="15" x14ac:dyDescent="0.25">
      <c r="A147" s="173"/>
      <c r="B147" s="172" t="s">
        <v>240</v>
      </c>
      <c r="C147" s="278" t="s">
        <v>241</v>
      </c>
      <c r="D147" s="278"/>
      <c r="E147" s="278"/>
      <c r="F147" s="174"/>
      <c r="G147" s="175"/>
      <c r="H147" s="175"/>
      <c r="I147" s="175"/>
      <c r="J147" s="176">
        <v>171.22</v>
      </c>
      <c r="K147" s="177">
        <v>1.4375</v>
      </c>
      <c r="L147" s="176">
        <v>351.67</v>
      </c>
      <c r="M147" s="178">
        <v>52.21</v>
      </c>
      <c r="N147" s="181">
        <v>18360.689999999999</v>
      </c>
      <c r="EZ147" s="157"/>
      <c r="FA147" s="158"/>
      <c r="FB147" s="167"/>
      <c r="FC147" s="167"/>
      <c r="FD147" s="167"/>
      <c r="FG147" s="170" t="s">
        <v>241</v>
      </c>
      <c r="FJ147" s="167"/>
    </row>
    <row r="148" spans="1:167" s="117" customFormat="1" ht="15" x14ac:dyDescent="0.25">
      <c r="A148" s="173"/>
      <c r="B148" s="172" t="s">
        <v>242</v>
      </c>
      <c r="C148" s="278" t="s">
        <v>243</v>
      </c>
      <c r="D148" s="278"/>
      <c r="E148" s="278"/>
      <c r="F148" s="174"/>
      <c r="G148" s="175"/>
      <c r="H148" s="175"/>
      <c r="I148" s="175"/>
      <c r="J148" s="176">
        <v>12.2</v>
      </c>
      <c r="K148" s="175"/>
      <c r="L148" s="176">
        <v>17.43</v>
      </c>
      <c r="M148" s="182">
        <v>9.5</v>
      </c>
      <c r="N148" s="179">
        <v>165.59</v>
      </c>
      <c r="EZ148" s="157"/>
      <c r="FA148" s="158"/>
      <c r="FB148" s="167"/>
      <c r="FC148" s="167"/>
      <c r="FD148" s="167"/>
      <c r="FG148" s="170" t="s">
        <v>243</v>
      </c>
      <c r="FJ148" s="167"/>
    </row>
    <row r="149" spans="1:167" s="117" customFormat="1" ht="15" x14ac:dyDescent="0.25">
      <c r="A149" s="183"/>
      <c r="B149" s="172"/>
      <c r="C149" s="278" t="s">
        <v>244</v>
      </c>
      <c r="D149" s="278"/>
      <c r="E149" s="278"/>
      <c r="F149" s="174" t="s">
        <v>245</v>
      </c>
      <c r="G149" s="182">
        <v>14.4</v>
      </c>
      <c r="H149" s="177">
        <v>1.3225</v>
      </c>
      <c r="I149" s="198">
        <v>27.210067200000001</v>
      </c>
      <c r="J149" s="186"/>
      <c r="K149" s="175"/>
      <c r="L149" s="186"/>
      <c r="M149" s="175"/>
      <c r="N149" s="187"/>
      <c r="EZ149" s="157"/>
      <c r="FA149" s="158"/>
      <c r="FB149" s="167"/>
      <c r="FC149" s="167"/>
      <c r="FD149" s="167"/>
      <c r="FH149" s="170" t="s">
        <v>244</v>
      </c>
      <c r="FJ149" s="167"/>
    </row>
    <row r="150" spans="1:167" s="117" customFormat="1" ht="15" x14ac:dyDescent="0.25">
      <c r="A150" s="183"/>
      <c r="B150" s="172"/>
      <c r="C150" s="278" t="s">
        <v>246</v>
      </c>
      <c r="D150" s="278"/>
      <c r="E150" s="278"/>
      <c r="F150" s="174" t="s">
        <v>245</v>
      </c>
      <c r="G150" s="178">
        <v>13.88</v>
      </c>
      <c r="H150" s="177">
        <v>1.4375</v>
      </c>
      <c r="I150" s="188">
        <v>28.508132</v>
      </c>
      <c r="J150" s="186"/>
      <c r="K150" s="175"/>
      <c r="L150" s="186"/>
      <c r="M150" s="175"/>
      <c r="N150" s="187"/>
      <c r="EZ150" s="157"/>
      <c r="FA150" s="158"/>
      <c r="FB150" s="167"/>
      <c r="FC150" s="167"/>
      <c r="FD150" s="167"/>
      <c r="FH150" s="170" t="s">
        <v>246</v>
      </c>
      <c r="FJ150" s="167"/>
    </row>
    <row r="151" spans="1:167" s="117" customFormat="1" ht="15" x14ac:dyDescent="0.25">
      <c r="A151" s="168"/>
      <c r="B151" s="172"/>
      <c r="C151" s="282" t="s">
        <v>247</v>
      </c>
      <c r="D151" s="282"/>
      <c r="E151" s="282"/>
      <c r="F151" s="189"/>
      <c r="G151" s="190"/>
      <c r="H151" s="190"/>
      <c r="I151" s="190"/>
      <c r="J151" s="191">
        <v>3390.48</v>
      </c>
      <c r="K151" s="190"/>
      <c r="L151" s="191">
        <v>6937.1</v>
      </c>
      <c r="M151" s="190"/>
      <c r="N151" s="193">
        <v>116839</v>
      </c>
      <c r="EZ151" s="157"/>
      <c r="FA151" s="158"/>
      <c r="FB151" s="167"/>
      <c r="FC151" s="167"/>
      <c r="FD151" s="167"/>
      <c r="FI151" s="170" t="s">
        <v>247</v>
      </c>
      <c r="FJ151" s="167"/>
    </row>
    <row r="152" spans="1:167" s="117" customFormat="1" ht="15" x14ac:dyDescent="0.25">
      <c r="A152" s="183"/>
      <c r="B152" s="172"/>
      <c r="C152" s="278" t="s">
        <v>248</v>
      </c>
      <c r="D152" s="278"/>
      <c r="E152" s="278"/>
      <c r="F152" s="174"/>
      <c r="G152" s="175"/>
      <c r="H152" s="175"/>
      <c r="I152" s="175"/>
      <c r="J152" s="186"/>
      <c r="K152" s="175"/>
      <c r="L152" s="176">
        <v>569.9</v>
      </c>
      <c r="M152" s="175"/>
      <c r="N152" s="181">
        <v>29754.48</v>
      </c>
      <c r="EZ152" s="157"/>
      <c r="FA152" s="158"/>
      <c r="FB152" s="167"/>
      <c r="FC152" s="167"/>
      <c r="FD152" s="167"/>
      <c r="FH152" s="170" t="s">
        <v>248</v>
      </c>
      <c r="FJ152" s="167"/>
    </row>
    <row r="153" spans="1:167" s="117" customFormat="1" ht="45" x14ac:dyDescent="0.25">
      <c r="A153" s="183"/>
      <c r="B153" s="172" t="s">
        <v>259</v>
      </c>
      <c r="C153" s="278" t="s">
        <v>260</v>
      </c>
      <c r="D153" s="278"/>
      <c r="E153" s="278"/>
      <c r="F153" s="174" t="s">
        <v>251</v>
      </c>
      <c r="G153" s="184">
        <v>147</v>
      </c>
      <c r="H153" s="175"/>
      <c r="I153" s="184">
        <v>147</v>
      </c>
      <c r="J153" s="186"/>
      <c r="K153" s="175"/>
      <c r="L153" s="176">
        <v>837.75</v>
      </c>
      <c r="M153" s="175"/>
      <c r="N153" s="181">
        <v>43739.09</v>
      </c>
      <c r="EZ153" s="157"/>
      <c r="FA153" s="158"/>
      <c r="FB153" s="167"/>
      <c r="FC153" s="167"/>
      <c r="FD153" s="167"/>
      <c r="FH153" s="170" t="s">
        <v>260</v>
      </c>
      <c r="FJ153" s="167"/>
    </row>
    <row r="154" spans="1:167" s="117" customFormat="1" ht="56.25" x14ac:dyDescent="0.25">
      <c r="A154" s="183"/>
      <c r="B154" s="172" t="s">
        <v>261</v>
      </c>
      <c r="C154" s="278" t="s">
        <v>262</v>
      </c>
      <c r="D154" s="278"/>
      <c r="E154" s="278"/>
      <c r="F154" s="174" t="s">
        <v>251</v>
      </c>
      <c r="G154" s="184">
        <v>134</v>
      </c>
      <c r="H154" s="178">
        <v>0.85</v>
      </c>
      <c r="I154" s="182">
        <v>113.9</v>
      </c>
      <c r="J154" s="186"/>
      <c r="K154" s="175"/>
      <c r="L154" s="176">
        <v>649.12</v>
      </c>
      <c r="M154" s="175"/>
      <c r="N154" s="181">
        <v>33890.35</v>
      </c>
      <c r="EZ154" s="157"/>
      <c r="FA154" s="158"/>
      <c r="FB154" s="167"/>
      <c r="FC154" s="167"/>
      <c r="FD154" s="167"/>
      <c r="FH154" s="170" t="s">
        <v>262</v>
      </c>
      <c r="FJ154" s="167"/>
    </row>
    <row r="155" spans="1:167" s="117" customFormat="1" ht="15" x14ac:dyDescent="0.25">
      <c r="A155" s="194"/>
      <c r="B155" s="195"/>
      <c r="C155" s="277" t="s">
        <v>254</v>
      </c>
      <c r="D155" s="277"/>
      <c r="E155" s="277"/>
      <c r="F155" s="161"/>
      <c r="G155" s="162"/>
      <c r="H155" s="162"/>
      <c r="I155" s="162"/>
      <c r="J155" s="165"/>
      <c r="K155" s="162"/>
      <c r="L155" s="199">
        <v>8423.9699999999993</v>
      </c>
      <c r="M155" s="190"/>
      <c r="N155" s="197">
        <v>194468.44</v>
      </c>
      <c r="EZ155" s="157"/>
      <c r="FA155" s="158"/>
      <c r="FB155" s="167"/>
      <c r="FC155" s="167"/>
      <c r="FD155" s="167"/>
      <c r="FJ155" s="167" t="s">
        <v>254</v>
      </c>
    </row>
    <row r="156" spans="1:167" s="117" customFormat="1" ht="22.5" x14ac:dyDescent="0.25">
      <c r="A156" s="159" t="s">
        <v>295</v>
      </c>
      <c r="B156" s="160" t="s">
        <v>296</v>
      </c>
      <c r="C156" s="277" t="s">
        <v>297</v>
      </c>
      <c r="D156" s="277"/>
      <c r="E156" s="277"/>
      <c r="F156" s="161" t="s">
        <v>15</v>
      </c>
      <c r="G156" s="162">
        <v>157.16800000000001</v>
      </c>
      <c r="H156" s="163">
        <v>1</v>
      </c>
      <c r="I156" s="164">
        <v>157.16800000000001</v>
      </c>
      <c r="J156" s="196">
        <v>144.74</v>
      </c>
      <c r="K156" s="164">
        <v>1.012</v>
      </c>
      <c r="L156" s="199">
        <v>23021.48</v>
      </c>
      <c r="M156" s="204">
        <v>9.5</v>
      </c>
      <c r="N156" s="197">
        <v>218704.06</v>
      </c>
      <c r="EZ156" s="157"/>
      <c r="FA156" s="158"/>
      <c r="FB156" s="167" t="s">
        <v>297</v>
      </c>
      <c r="FC156" s="167" t="s">
        <v>176</v>
      </c>
      <c r="FD156" s="167" t="s">
        <v>176</v>
      </c>
      <c r="FJ156" s="167"/>
    </row>
    <row r="157" spans="1:167" s="117" customFormat="1" ht="15" x14ac:dyDescent="0.25">
      <c r="A157" s="168"/>
      <c r="B157" s="169"/>
      <c r="C157" s="278" t="s">
        <v>298</v>
      </c>
      <c r="D157" s="278"/>
      <c r="E157" s="278"/>
      <c r="F157" s="278"/>
      <c r="G157" s="278"/>
      <c r="H157" s="278"/>
      <c r="I157" s="278"/>
      <c r="J157" s="278"/>
      <c r="K157" s="278"/>
      <c r="L157" s="278"/>
      <c r="M157" s="278"/>
      <c r="N157" s="279"/>
      <c r="EZ157" s="157"/>
      <c r="FA157" s="158"/>
      <c r="FB157" s="167"/>
      <c r="FC157" s="167"/>
      <c r="FD157" s="167"/>
      <c r="FE157" s="170" t="s">
        <v>298</v>
      </c>
      <c r="FJ157" s="167"/>
    </row>
    <row r="158" spans="1:167" s="117" customFormat="1" ht="15" x14ac:dyDescent="0.25">
      <c r="A158" s="168"/>
      <c r="B158" s="169"/>
      <c r="C158" s="278" t="s">
        <v>299</v>
      </c>
      <c r="D158" s="278"/>
      <c r="E158" s="278"/>
      <c r="F158" s="278"/>
      <c r="G158" s="278"/>
      <c r="H158" s="278"/>
      <c r="I158" s="278"/>
      <c r="J158" s="278"/>
      <c r="K158" s="278"/>
      <c r="L158" s="278"/>
      <c r="M158" s="278"/>
      <c r="N158" s="279"/>
      <c r="EZ158" s="157"/>
      <c r="FA158" s="158"/>
      <c r="FB158" s="167"/>
      <c r="FC158" s="167"/>
      <c r="FD158" s="167"/>
      <c r="FJ158" s="167"/>
      <c r="FK158" s="170" t="s">
        <v>299</v>
      </c>
    </row>
    <row r="159" spans="1:167" s="117" customFormat="1" ht="15" x14ac:dyDescent="0.25">
      <c r="A159" s="171"/>
      <c r="B159" s="172"/>
      <c r="C159" s="283" t="s">
        <v>300</v>
      </c>
      <c r="D159" s="283"/>
      <c r="E159" s="283"/>
      <c r="F159" s="283"/>
      <c r="G159" s="283"/>
      <c r="H159" s="283"/>
      <c r="I159" s="283"/>
      <c r="J159" s="283"/>
      <c r="K159" s="283"/>
      <c r="L159" s="283"/>
      <c r="M159" s="283"/>
      <c r="N159" s="284"/>
      <c r="EZ159" s="157"/>
      <c r="FA159" s="158"/>
      <c r="FB159" s="167"/>
      <c r="FC159" s="167"/>
      <c r="FD159" s="167"/>
      <c r="FF159" s="170" t="s">
        <v>300</v>
      </c>
      <c r="FJ159" s="167"/>
    </row>
    <row r="160" spans="1:167" s="117" customFormat="1" ht="15" x14ac:dyDescent="0.25">
      <c r="A160" s="194"/>
      <c r="B160" s="195"/>
      <c r="C160" s="277" t="s">
        <v>254</v>
      </c>
      <c r="D160" s="277"/>
      <c r="E160" s="277"/>
      <c r="F160" s="161"/>
      <c r="G160" s="162"/>
      <c r="H160" s="162"/>
      <c r="I160" s="162"/>
      <c r="J160" s="165"/>
      <c r="K160" s="162"/>
      <c r="L160" s="199">
        <v>23021.48</v>
      </c>
      <c r="M160" s="190"/>
      <c r="N160" s="197">
        <v>218704.06</v>
      </c>
      <c r="EZ160" s="157"/>
      <c r="FA160" s="158"/>
      <c r="FB160" s="167"/>
      <c r="FC160" s="167"/>
      <c r="FD160" s="167"/>
      <c r="FJ160" s="167" t="s">
        <v>254</v>
      </c>
    </row>
    <row r="161" spans="1:166" s="117" customFormat="1" ht="33.75" x14ac:dyDescent="0.25">
      <c r="A161" s="159" t="s">
        <v>85</v>
      </c>
      <c r="B161" s="160" t="s">
        <v>301</v>
      </c>
      <c r="C161" s="277" t="s">
        <v>302</v>
      </c>
      <c r="D161" s="277"/>
      <c r="E161" s="277"/>
      <c r="F161" s="161" t="s">
        <v>257</v>
      </c>
      <c r="G161" s="162">
        <v>2.5005000000000002</v>
      </c>
      <c r="H161" s="163">
        <v>1</v>
      </c>
      <c r="I161" s="203">
        <v>2.5005000000000002</v>
      </c>
      <c r="J161" s="165"/>
      <c r="K161" s="162"/>
      <c r="L161" s="165"/>
      <c r="M161" s="162"/>
      <c r="N161" s="166"/>
      <c r="EZ161" s="157"/>
      <c r="FA161" s="158"/>
      <c r="FB161" s="167" t="s">
        <v>302</v>
      </c>
      <c r="FC161" s="167" t="s">
        <v>176</v>
      </c>
      <c r="FD161" s="167" t="s">
        <v>176</v>
      </c>
      <c r="FJ161" s="167"/>
    </row>
    <row r="162" spans="1:166" s="117" customFormat="1" ht="15" x14ac:dyDescent="0.25">
      <c r="A162" s="168"/>
      <c r="B162" s="169"/>
      <c r="C162" s="278" t="s">
        <v>303</v>
      </c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  <c r="N162" s="279"/>
      <c r="EZ162" s="157"/>
      <c r="FA162" s="158"/>
      <c r="FB162" s="167"/>
      <c r="FC162" s="167"/>
      <c r="FD162" s="167"/>
      <c r="FE162" s="170" t="s">
        <v>303</v>
      </c>
      <c r="FJ162" s="167"/>
    </row>
    <row r="163" spans="1:166" s="117" customFormat="1" ht="67.5" x14ac:dyDescent="0.25">
      <c r="A163" s="171"/>
      <c r="B163" s="172" t="s">
        <v>233</v>
      </c>
      <c r="C163" s="283" t="s">
        <v>234</v>
      </c>
      <c r="D163" s="283"/>
      <c r="E163" s="283"/>
      <c r="F163" s="283"/>
      <c r="G163" s="283"/>
      <c r="H163" s="283"/>
      <c r="I163" s="283"/>
      <c r="J163" s="283"/>
      <c r="K163" s="283"/>
      <c r="L163" s="283"/>
      <c r="M163" s="283"/>
      <c r="N163" s="284"/>
      <c r="EZ163" s="157"/>
      <c r="FA163" s="158"/>
      <c r="FB163" s="167"/>
      <c r="FC163" s="167"/>
      <c r="FD163" s="167"/>
      <c r="FF163" s="170" t="s">
        <v>234</v>
      </c>
      <c r="FJ163" s="167"/>
    </row>
    <row r="164" spans="1:166" s="117" customFormat="1" ht="33.75" x14ac:dyDescent="0.25">
      <c r="A164" s="171"/>
      <c r="B164" s="172" t="s">
        <v>235</v>
      </c>
      <c r="C164" s="283" t="s">
        <v>236</v>
      </c>
      <c r="D164" s="283"/>
      <c r="E164" s="283"/>
      <c r="F164" s="283"/>
      <c r="G164" s="283"/>
      <c r="H164" s="283"/>
      <c r="I164" s="283"/>
      <c r="J164" s="283"/>
      <c r="K164" s="283"/>
      <c r="L164" s="283"/>
      <c r="M164" s="283"/>
      <c r="N164" s="284"/>
      <c r="EZ164" s="157"/>
      <c r="FA164" s="158"/>
      <c r="FB164" s="167"/>
      <c r="FC164" s="167"/>
      <c r="FD164" s="167"/>
      <c r="FF164" s="170" t="s">
        <v>236</v>
      </c>
      <c r="FJ164" s="167"/>
    </row>
    <row r="165" spans="1:166" s="117" customFormat="1" ht="15" x14ac:dyDescent="0.25">
      <c r="A165" s="173"/>
      <c r="B165" s="172" t="s">
        <v>14</v>
      </c>
      <c r="C165" s="278" t="s">
        <v>237</v>
      </c>
      <c r="D165" s="278"/>
      <c r="E165" s="278"/>
      <c r="F165" s="174"/>
      <c r="G165" s="175"/>
      <c r="H165" s="175"/>
      <c r="I165" s="175"/>
      <c r="J165" s="176">
        <v>173.23</v>
      </c>
      <c r="K165" s="177">
        <v>1.3225</v>
      </c>
      <c r="L165" s="176">
        <v>572.86</v>
      </c>
      <c r="M165" s="178">
        <v>52.21</v>
      </c>
      <c r="N165" s="181">
        <v>29909.02</v>
      </c>
      <c r="EZ165" s="157"/>
      <c r="FA165" s="158"/>
      <c r="FB165" s="167"/>
      <c r="FC165" s="167"/>
      <c r="FD165" s="167"/>
      <c r="FG165" s="170" t="s">
        <v>237</v>
      </c>
      <c r="FJ165" s="167"/>
    </row>
    <row r="166" spans="1:166" s="117" customFormat="1" ht="15" x14ac:dyDescent="0.25">
      <c r="A166" s="173"/>
      <c r="B166" s="172" t="s">
        <v>238</v>
      </c>
      <c r="C166" s="278" t="s">
        <v>239</v>
      </c>
      <c r="D166" s="278"/>
      <c r="E166" s="278"/>
      <c r="F166" s="174"/>
      <c r="G166" s="175"/>
      <c r="H166" s="175"/>
      <c r="I166" s="175"/>
      <c r="J166" s="180">
        <v>5268.76</v>
      </c>
      <c r="K166" s="177">
        <v>1.4375</v>
      </c>
      <c r="L166" s="180">
        <v>18938.39</v>
      </c>
      <c r="M166" s="178">
        <v>15.71</v>
      </c>
      <c r="N166" s="181">
        <v>297522.11</v>
      </c>
      <c r="EZ166" s="157"/>
      <c r="FA166" s="158"/>
      <c r="FB166" s="167"/>
      <c r="FC166" s="167"/>
      <c r="FD166" s="167"/>
      <c r="FG166" s="170" t="s">
        <v>239</v>
      </c>
      <c r="FJ166" s="167"/>
    </row>
    <row r="167" spans="1:166" s="117" customFormat="1" ht="15" x14ac:dyDescent="0.25">
      <c r="A167" s="173"/>
      <c r="B167" s="172" t="s">
        <v>240</v>
      </c>
      <c r="C167" s="278" t="s">
        <v>241</v>
      </c>
      <c r="D167" s="278"/>
      <c r="E167" s="278"/>
      <c r="F167" s="174"/>
      <c r="G167" s="175"/>
      <c r="H167" s="175"/>
      <c r="I167" s="175"/>
      <c r="J167" s="176">
        <v>267.67</v>
      </c>
      <c r="K167" s="177">
        <v>1.4375</v>
      </c>
      <c r="L167" s="176">
        <v>962.13</v>
      </c>
      <c r="M167" s="178">
        <v>52.21</v>
      </c>
      <c r="N167" s="181">
        <v>50232.81</v>
      </c>
      <c r="EZ167" s="157"/>
      <c r="FA167" s="158"/>
      <c r="FB167" s="167"/>
      <c r="FC167" s="167"/>
      <c r="FD167" s="167"/>
      <c r="FG167" s="170" t="s">
        <v>241</v>
      </c>
      <c r="FJ167" s="167"/>
    </row>
    <row r="168" spans="1:166" s="117" customFormat="1" ht="15" x14ac:dyDescent="0.25">
      <c r="A168" s="173"/>
      <c r="B168" s="172" t="s">
        <v>242</v>
      </c>
      <c r="C168" s="278" t="s">
        <v>243</v>
      </c>
      <c r="D168" s="278"/>
      <c r="E168" s="278"/>
      <c r="F168" s="174"/>
      <c r="G168" s="175"/>
      <c r="H168" s="175"/>
      <c r="I168" s="175"/>
      <c r="J168" s="176">
        <v>17.079999999999998</v>
      </c>
      <c r="K168" s="175"/>
      <c r="L168" s="176">
        <v>42.71</v>
      </c>
      <c r="M168" s="182">
        <v>9.5</v>
      </c>
      <c r="N168" s="179">
        <v>405.75</v>
      </c>
      <c r="EZ168" s="157"/>
      <c r="FA168" s="158"/>
      <c r="FB168" s="167"/>
      <c r="FC168" s="167"/>
      <c r="FD168" s="167"/>
      <c r="FG168" s="170" t="s">
        <v>243</v>
      </c>
      <c r="FJ168" s="167"/>
    </row>
    <row r="169" spans="1:166" s="117" customFormat="1" ht="15" x14ac:dyDescent="0.25">
      <c r="A169" s="183"/>
      <c r="B169" s="172"/>
      <c r="C169" s="278" t="s">
        <v>244</v>
      </c>
      <c r="D169" s="278"/>
      <c r="E169" s="278"/>
      <c r="F169" s="174" t="s">
        <v>245</v>
      </c>
      <c r="G169" s="182">
        <v>21.6</v>
      </c>
      <c r="H169" s="177">
        <v>1.3225</v>
      </c>
      <c r="I169" s="188">
        <v>71.429282999999998</v>
      </c>
      <c r="J169" s="186"/>
      <c r="K169" s="175"/>
      <c r="L169" s="186"/>
      <c r="M169" s="175"/>
      <c r="N169" s="187"/>
      <c r="EZ169" s="157"/>
      <c r="FA169" s="158"/>
      <c r="FB169" s="167"/>
      <c r="FC169" s="167"/>
      <c r="FD169" s="167"/>
      <c r="FH169" s="170" t="s">
        <v>244</v>
      </c>
      <c r="FJ169" s="167"/>
    </row>
    <row r="170" spans="1:166" s="117" customFormat="1" ht="15" x14ac:dyDescent="0.25">
      <c r="A170" s="183"/>
      <c r="B170" s="172"/>
      <c r="C170" s="278" t="s">
        <v>246</v>
      </c>
      <c r="D170" s="278"/>
      <c r="E170" s="278"/>
      <c r="F170" s="174" t="s">
        <v>245</v>
      </c>
      <c r="G170" s="182">
        <v>20.6</v>
      </c>
      <c r="H170" s="177">
        <v>1.4375</v>
      </c>
      <c r="I170" s="198">
        <v>74.046056300000004</v>
      </c>
      <c r="J170" s="186"/>
      <c r="K170" s="175"/>
      <c r="L170" s="186"/>
      <c r="M170" s="175"/>
      <c r="N170" s="187"/>
      <c r="EZ170" s="157"/>
      <c r="FA170" s="158"/>
      <c r="FB170" s="167"/>
      <c r="FC170" s="167"/>
      <c r="FD170" s="167"/>
      <c r="FH170" s="170" t="s">
        <v>246</v>
      </c>
      <c r="FJ170" s="167"/>
    </row>
    <row r="171" spans="1:166" s="117" customFormat="1" ht="15" x14ac:dyDescent="0.25">
      <c r="A171" s="168"/>
      <c r="B171" s="172"/>
      <c r="C171" s="282" t="s">
        <v>247</v>
      </c>
      <c r="D171" s="282"/>
      <c r="E171" s="282"/>
      <c r="F171" s="189"/>
      <c r="G171" s="190"/>
      <c r="H171" s="190"/>
      <c r="I171" s="190"/>
      <c r="J171" s="191">
        <v>5459.07</v>
      </c>
      <c r="K171" s="190"/>
      <c r="L171" s="191">
        <v>19553.96</v>
      </c>
      <c r="M171" s="190"/>
      <c r="N171" s="193">
        <v>327836.88</v>
      </c>
      <c r="EZ171" s="157"/>
      <c r="FA171" s="158"/>
      <c r="FB171" s="167"/>
      <c r="FC171" s="167"/>
      <c r="FD171" s="167"/>
      <c r="FI171" s="170" t="s">
        <v>247</v>
      </c>
      <c r="FJ171" s="167"/>
    </row>
    <row r="172" spans="1:166" s="117" customFormat="1" ht="15" x14ac:dyDescent="0.25">
      <c r="A172" s="183"/>
      <c r="B172" s="172"/>
      <c r="C172" s="278" t="s">
        <v>248</v>
      </c>
      <c r="D172" s="278"/>
      <c r="E172" s="278"/>
      <c r="F172" s="174"/>
      <c r="G172" s="175"/>
      <c r="H172" s="175"/>
      <c r="I172" s="175"/>
      <c r="J172" s="186"/>
      <c r="K172" s="175"/>
      <c r="L172" s="180">
        <v>1534.99</v>
      </c>
      <c r="M172" s="175"/>
      <c r="N172" s="181">
        <v>80141.83</v>
      </c>
      <c r="EZ172" s="157"/>
      <c r="FA172" s="158"/>
      <c r="FB172" s="167"/>
      <c r="FC172" s="167"/>
      <c r="FD172" s="167"/>
      <c r="FH172" s="170" t="s">
        <v>248</v>
      </c>
      <c r="FJ172" s="167"/>
    </row>
    <row r="173" spans="1:166" s="117" customFormat="1" ht="45" x14ac:dyDescent="0.25">
      <c r="A173" s="183"/>
      <c r="B173" s="172" t="s">
        <v>259</v>
      </c>
      <c r="C173" s="278" t="s">
        <v>260</v>
      </c>
      <c r="D173" s="278"/>
      <c r="E173" s="278"/>
      <c r="F173" s="174" t="s">
        <v>251</v>
      </c>
      <c r="G173" s="184">
        <v>147</v>
      </c>
      <c r="H173" s="175"/>
      <c r="I173" s="184">
        <v>147</v>
      </c>
      <c r="J173" s="186"/>
      <c r="K173" s="175"/>
      <c r="L173" s="180">
        <v>2256.44</v>
      </c>
      <c r="M173" s="175"/>
      <c r="N173" s="181">
        <v>117808.49</v>
      </c>
      <c r="EZ173" s="157"/>
      <c r="FA173" s="158"/>
      <c r="FB173" s="167"/>
      <c r="FC173" s="167"/>
      <c r="FD173" s="167"/>
      <c r="FH173" s="170" t="s">
        <v>260</v>
      </c>
      <c r="FJ173" s="167"/>
    </row>
    <row r="174" spans="1:166" s="117" customFormat="1" ht="56.25" x14ac:dyDescent="0.25">
      <c r="A174" s="183"/>
      <c r="B174" s="172" t="s">
        <v>261</v>
      </c>
      <c r="C174" s="278" t="s">
        <v>262</v>
      </c>
      <c r="D174" s="278"/>
      <c r="E174" s="278"/>
      <c r="F174" s="174" t="s">
        <v>251</v>
      </c>
      <c r="G174" s="184">
        <v>134</v>
      </c>
      <c r="H174" s="178">
        <v>0.85</v>
      </c>
      <c r="I174" s="182">
        <v>113.9</v>
      </c>
      <c r="J174" s="186"/>
      <c r="K174" s="175"/>
      <c r="L174" s="180">
        <v>1748.35</v>
      </c>
      <c r="M174" s="175"/>
      <c r="N174" s="181">
        <v>91281.54</v>
      </c>
      <c r="EZ174" s="157"/>
      <c r="FA174" s="158"/>
      <c r="FB174" s="167"/>
      <c r="FC174" s="167"/>
      <c r="FD174" s="167"/>
      <c r="FH174" s="170" t="s">
        <v>262</v>
      </c>
      <c r="FJ174" s="167"/>
    </row>
    <row r="175" spans="1:166" s="117" customFormat="1" ht="15" x14ac:dyDescent="0.25">
      <c r="A175" s="194"/>
      <c r="B175" s="195"/>
      <c r="C175" s="277" t="s">
        <v>254</v>
      </c>
      <c r="D175" s="277"/>
      <c r="E175" s="277"/>
      <c r="F175" s="161"/>
      <c r="G175" s="162"/>
      <c r="H175" s="162"/>
      <c r="I175" s="162"/>
      <c r="J175" s="165"/>
      <c r="K175" s="162"/>
      <c r="L175" s="199">
        <v>23558.75</v>
      </c>
      <c r="M175" s="190"/>
      <c r="N175" s="197">
        <v>536926.91</v>
      </c>
      <c r="EZ175" s="157"/>
      <c r="FA175" s="158"/>
      <c r="FB175" s="167"/>
      <c r="FC175" s="167"/>
      <c r="FD175" s="167"/>
      <c r="FJ175" s="167" t="s">
        <v>254</v>
      </c>
    </row>
    <row r="176" spans="1:166" s="117" customFormat="1" ht="22.5" x14ac:dyDescent="0.25">
      <c r="A176" s="159" t="s">
        <v>53</v>
      </c>
      <c r="B176" s="160" t="s">
        <v>296</v>
      </c>
      <c r="C176" s="277" t="s">
        <v>304</v>
      </c>
      <c r="D176" s="277"/>
      <c r="E176" s="277"/>
      <c r="F176" s="161" t="s">
        <v>15</v>
      </c>
      <c r="G176" s="162">
        <v>315.06299999999999</v>
      </c>
      <c r="H176" s="163">
        <v>1</v>
      </c>
      <c r="I176" s="164">
        <v>315.06299999999999</v>
      </c>
      <c r="J176" s="196">
        <v>707.37</v>
      </c>
      <c r="K176" s="164">
        <v>1.012</v>
      </c>
      <c r="L176" s="199">
        <v>225540.51</v>
      </c>
      <c r="M176" s="204">
        <v>9.5</v>
      </c>
      <c r="N176" s="197">
        <v>2142634.85</v>
      </c>
      <c r="EZ176" s="157"/>
      <c r="FA176" s="158"/>
      <c r="FB176" s="167" t="s">
        <v>304</v>
      </c>
      <c r="FC176" s="167" t="s">
        <v>176</v>
      </c>
      <c r="FD176" s="167" t="s">
        <v>176</v>
      </c>
      <c r="FJ176" s="167"/>
    </row>
    <row r="177" spans="1:168" s="117" customFormat="1" ht="15" x14ac:dyDescent="0.25">
      <c r="A177" s="168"/>
      <c r="B177" s="169"/>
      <c r="C177" s="278" t="s">
        <v>305</v>
      </c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  <c r="N177" s="279"/>
      <c r="EZ177" s="157"/>
      <c r="FA177" s="158"/>
      <c r="FB177" s="167"/>
      <c r="FC177" s="167"/>
      <c r="FD177" s="167"/>
      <c r="FE177" s="170" t="s">
        <v>305</v>
      </c>
      <c r="FJ177" s="167"/>
    </row>
    <row r="178" spans="1:168" s="117" customFormat="1" ht="15" x14ac:dyDescent="0.25">
      <c r="A178" s="168"/>
      <c r="B178" s="169"/>
      <c r="C178" s="278" t="s">
        <v>306</v>
      </c>
      <c r="D178" s="278"/>
      <c r="E178" s="278"/>
      <c r="F178" s="278"/>
      <c r="G178" s="278"/>
      <c r="H178" s="278"/>
      <c r="I178" s="278"/>
      <c r="J178" s="278"/>
      <c r="K178" s="278"/>
      <c r="L178" s="278"/>
      <c r="M178" s="278"/>
      <c r="N178" s="279"/>
      <c r="EZ178" s="157"/>
      <c r="FA178" s="158"/>
      <c r="FB178" s="167"/>
      <c r="FC178" s="167"/>
      <c r="FD178" s="167"/>
      <c r="FJ178" s="167"/>
      <c r="FK178" s="170" t="s">
        <v>306</v>
      </c>
    </row>
    <row r="179" spans="1:168" s="117" customFormat="1" ht="15" x14ac:dyDescent="0.25">
      <c r="A179" s="171"/>
      <c r="B179" s="172"/>
      <c r="C179" s="283" t="s">
        <v>300</v>
      </c>
      <c r="D179" s="283"/>
      <c r="E179" s="283"/>
      <c r="F179" s="283"/>
      <c r="G179" s="283"/>
      <c r="H179" s="283"/>
      <c r="I179" s="283"/>
      <c r="J179" s="283"/>
      <c r="K179" s="283"/>
      <c r="L179" s="283"/>
      <c r="M179" s="283"/>
      <c r="N179" s="284"/>
      <c r="EZ179" s="157"/>
      <c r="FA179" s="158"/>
      <c r="FB179" s="167"/>
      <c r="FC179" s="167"/>
      <c r="FD179" s="167"/>
      <c r="FF179" s="170" t="s">
        <v>300</v>
      </c>
      <c r="FJ179" s="167"/>
    </row>
    <row r="180" spans="1:168" s="117" customFormat="1" ht="15" x14ac:dyDescent="0.25">
      <c r="A180" s="194"/>
      <c r="B180" s="195"/>
      <c r="C180" s="277" t="s">
        <v>254</v>
      </c>
      <c r="D180" s="277"/>
      <c r="E180" s="277"/>
      <c r="F180" s="161"/>
      <c r="G180" s="162"/>
      <c r="H180" s="162"/>
      <c r="I180" s="162"/>
      <c r="J180" s="165"/>
      <c r="K180" s="162"/>
      <c r="L180" s="199">
        <v>225540.51</v>
      </c>
      <c r="M180" s="190"/>
      <c r="N180" s="197">
        <v>2142634.85</v>
      </c>
      <c r="EZ180" s="157"/>
      <c r="FA180" s="158"/>
      <c r="FB180" s="167"/>
      <c r="FC180" s="167"/>
      <c r="FD180" s="167"/>
      <c r="FJ180" s="167" t="s">
        <v>254</v>
      </c>
    </row>
    <row r="181" spans="1:168" s="117" customFormat="1" ht="0" hidden="1" customHeight="1" x14ac:dyDescent="0.25">
      <c r="A181" s="205"/>
      <c r="B181" s="167"/>
      <c r="C181" s="167"/>
      <c r="D181" s="167"/>
      <c r="E181" s="167"/>
      <c r="F181" s="206"/>
      <c r="G181" s="206"/>
      <c r="H181" s="206"/>
      <c r="I181" s="206"/>
      <c r="J181" s="207"/>
      <c r="K181" s="206"/>
      <c r="L181" s="207"/>
      <c r="M181" s="175"/>
      <c r="N181" s="207"/>
      <c r="EZ181" s="157"/>
      <c r="FA181" s="158"/>
      <c r="FB181" s="167"/>
      <c r="FC181" s="167"/>
      <c r="FD181" s="167"/>
      <c r="FJ181" s="167"/>
    </row>
    <row r="182" spans="1:168" s="117" customFormat="1" ht="15" x14ac:dyDescent="0.25">
      <c r="A182" s="208"/>
      <c r="B182" s="209"/>
      <c r="C182" s="277" t="s">
        <v>307</v>
      </c>
      <c r="D182" s="277"/>
      <c r="E182" s="277"/>
      <c r="F182" s="277"/>
      <c r="G182" s="277"/>
      <c r="H182" s="277"/>
      <c r="I182" s="277"/>
      <c r="J182" s="277"/>
      <c r="K182" s="277"/>
      <c r="L182" s="210">
        <v>300323.28000000003</v>
      </c>
      <c r="M182" s="211"/>
      <c r="N182" s="212">
        <v>3432313.24</v>
      </c>
      <c r="EZ182" s="157"/>
      <c r="FA182" s="158"/>
      <c r="FB182" s="167"/>
      <c r="FC182" s="167"/>
      <c r="FD182" s="167"/>
      <c r="FJ182" s="167"/>
      <c r="FL182" s="167" t="s">
        <v>307</v>
      </c>
    </row>
    <row r="183" spans="1:168" s="117" customFormat="1" ht="15" x14ac:dyDescent="0.25">
      <c r="A183" s="271" t="s">
        <v>308</v>
      </c>
      <c r="B183" s="272"/>
      <c r="C183" s="272"/>
      <c r="D183" s="272"/>
      <c r="E183" s="272"/>
      <c r="F183" s="272"/>
      <c r="G183" s="272"/>
      <c r="H183" s="272"/>
      <c r="I183" s="272"/>
      <c r="J183" s="272"/>
      <c r="K183" s="272"/>
      <c r="L183" s="272"/>
      <c r="M183" s="272"/>
      <c r="N183" s="273"/>
      <c r="EZ183" s="157" t="s">
        <v>308</v>
      </c>
      <c r="FA183" s="158"/>
      <c r="FB183" s="167"/>
      <c r="FC183" s="167"/>
      <c r="FD183" s="167"/>
      <c r="FJ183" s="167"/>
      <c r="FL183" s="167"/>
    </row>
    <row r="184" spans="1:168" s="117" customFormat="1" ht="67.5" x14ac:dyDescent="0.25">
      <c r="A184" s="159" t="s">
        <v>54</v>
      </c>
      <c r="B184" s="160" t="s">
        <v>309</v>
      </c>
      <c r="C184" s="277" t="s">
        <v>310</v>
      </c>
      <c r="D184" s="277"/>
      <c r="E184" s="277"/>
      <c r="F184" s="161" t="s">
        <v>311</v>
      </c>
      <c r="G184" s="162">
        <v>1</v>
      </c>
      <c r="H184" s="163">
        <v>1</v>
      </c>
      <c r="I184" s="163">
        <v>1</v>
      </c>
      <c r="J184" s="165"/>
      <c r="K184" s="162"/>
      <c r="L184" s="165"/>
      <c r="M184" s="162"/>
      <c r="N184" s="166"/>
      <c r="EZ184" s="157"/>
      <c r="FA184" s="158"/>
      <c r="FB184" s="167" t="s">
        <v>310</v>
      </c>
      <c r="FC184" s="167" t="s">
        <v>176</v>
      </c>
      <c r="FD184" s="167" t="s">
        <v>176</v>
      </c>
      <c r="FJ184" s="167"/>
      <c r="FL184" s="167"/>
    </row>
    <row r="185" spans="1:168" s="117" customFormat="1" ht="67.5" x14ac:dyDescent="0.25">
      <c r="A185" s="171"/>
      <c r="B185" s="172" t="s">
        <v>233</v>
      </c>
      <c r="C185" s="283" t="s">
        <v>234</v>
      </c>
      <c r="D185" s="283"/>
      <c r="E185" s="283"/>
      <c r="F185" s="283"/>
      <c r="G185" s="283"/>
      <c r="H185" s="283"/>
      <c r="I185" s="283"/>
      <c r="J185" s="283"/>
      <c r="K185" s="283"/>
      <c r="L185" s="283"/>
      <c r="M185" s="283"/>
      <c r="N185" s="284"/>
      <c r="EZ185" s="157"/>
      <c r="FA185" s="158"/>
      <c r="FB185" s="167"/>
      <c r="FC185" s="167"/>
      <c r="FD185" s="167"/>
      <c r="FF185" s="170" t="s">
        <v>234</v>
      </c>
      <c r="FJ185" s="167"/>
      <c r="FL185" s="167"/>
    </row>
    <row r="186" spans="1:168" s="117" customFormat="1" ht="33.75" x14ac:dyDescent="0.25">
      <c r="A186" s="171"/>
      <c r="B186" s="172" t="s">
        <v>235</v>
      </c>
      <c r="C186" s="283" t="s">
        <v>236</v>
      </c>
      <c r="D186" s="283"/>
      <c r="E186" s="283"/>
      <c r="F186" s="283"/>
      <c r="G186" s="283"/>
      <c r="H186" s="283"/>
      <c r="I186" s="283"/>
      <c r="J186" s="283"/>
      <c r="K186" s="283"/>
      <c r="L186" s="283"/>
      <c r="M186" s="283"/>
      <c r="N186" s="284"/>
      <c r="EZ186" s="157"/>
      <c r="FA186" s="158"/>
      <c r="FB186" s="167"/>
      <c r="FC186" s="167"/>
      <c r="FD186" s="167"/>
      <c r="FF186" s="170" t="s">
        <v>236</v>
      </c>
      <c r="FJ186" s="167"/>
      <c r="FL186" s="167"/>
    </row>
    <row r="187" spans="1:168" s="117" customFormat="1" ht="15" x14ac:dyDescent="0.25">
      <c r="A187" s="173"/>
      <c r="B187" s="172" t="s">
        <v>14</v>
      </c>
      <c r="C187" s="278" t="s">
        <v>237</v>
      </c>
      <c r="D187" s="278"/>
      <c r="E187" s="278"/>
      <c r="F187" s="174"/>
      <c r="G187" s="175"/>
      <c r="H187" s="175"/>
      <c r="I187" s="175"/>
      <c r="J187" s="176">
        <v>316.8</v>
      </c>
      <c r="K187" s="177">
        <v>1.3225</v>
      </c>
      <c r="L187" s="176">
        <v>418.97</v>
      </c>
      <c r="M187" s="178">
        <v>52.21</v>
      </c>
      <c r="N187" s="181">
        <v>21874.42</v>
      </c>
      <c r="EZ187" s="157"/>
      <c r="FA187" s="158"/>
      <c r="FB187" s="167"/>
      <c r="FC187" s="167"/>
      <c r="FD187" s="167"/>
      <c r="FG187" s="170" t="s">
        <v>237</v>
      </c>
      <c r="FJ187" s="167"/>
      <c r="FL187" s="167"/>
    </row>
    <row r="188" spans="1:168" s="117" customFormat="1" ht="15" x14ac:dyDescent="0.25">
      <c r="A188" s="173"/>
      <c r="B188" s="172" t="s">
        <v>238</v>
      </c>
      <c r="C188" s="278" t="s">
        <v>239</v>
      </c>
      <c r="D188" s="278"/>
      <c r="E188" s="278"/>
      <c r="F188" s="174"/>
      <c r="G188" s="175"/>
      <c r="H188" s="175"/>
      <c r="I188" s="175"/>
      <c r="J188" s="180">
        <v>8602.08</v>
      </c>
      <c r="K188" s="177">
        <v>1.4375</v>
      </c>
      <c r="L188" s="180">
        <v>12365.49</v>
      </c>
      <c r="M188" s="178">
        <v>15.71</v>
      </c>
      <c r="N188" s="181">
        <v>194261.85</v>
      </c>
      <c r="EZ188" s="157"/>
      <c r="FA188" s="158"/>
      <c r="FB188" s="167"/>
      <c r="FC188" s="167"/>
      <c r="FD188" s="167"/>
      <c r="FG188" s="170" t="s">
        <v>239</v>
      </c>
      <c r="FJ188" s="167"/>
      <c r="FL188" s="167"/>
    </row>
    <row r="189" spans="1:168" s="117" customFormat="1" ht="15" x14ac:dyDescent="0.25">
      <c r="A189" s="173"/>
      <c r="B189" s="172" t="s">
        <v>240</v>
      </c>
      <c r="C189" s="278" t="s">
        <v>241</v>
      </c>
      <c r="D189" s="278"/>
      <c r="E189" s="278"/>
      <c r="F189" s="174"/>
      <c r="G189" s="175"/>
      <c r="H189" s="175"/>
      <c r="I189" s="175"/>
      <c r="J189" s="176">
        <v>328.35</v>
      </c>
      <c r="K189" s="177">
        <v>1.4375</v>
      </c>
      <c r="L189" s="176">
        <v>472</v>
      </c>
      <c r="M189" s="178">
        <v>52.21</v>
      </c>
      <c r="N189" s="181">
        <v>24643.119999999999</v>
      </c>
      <c r="EZ189" s="157"/>
      <c r="FA189" s="158"/>
      <c r="FB189" s="167"/>
      <c r="FC189" s="167"/>
      <c r="FD189" s="167"/>
      <c r="FG189" s="170" t="s">
        <v>241</v>
      </c>
      <c r="FJ189" s="167"/>
      <c r="FL189" s="167"/>
    </row>
    <row r="190" spans="1:168" s="117" customFormat="1" ht="15" x14ac:dyDescent="0.25">
      <c r="A190" s="183"/>
      <c r="B190" s="172"/>
      <c r="C190" s="278" t="s">
        <v>244</v>
      </c>
      <c r="D190" s="278"/>
      <c r="E190" s="278"/>
      <c r="F190" s="174" t="s">
        <v>245</v>
      </c>
      <c r="G190" s="178">
        <v>34.51</v>
      </c>
      <c r="H190" s="177">
        <v>1.3225</v>
      </c>
      <c r="I190" s="188">
        <v>45.639474999999997</v>
      </c>
      <c r="J190" s="186"/>
      <c r="K190" s="175"/>
      <c r="L190" s="186"/>
      <c r="M190" s="175"/>
      <c r="N190" s="187"/>
      <c r="EZ190" s="157"/>
      <c r="FA190" s="158"/>
      <c r="FB190" s="167"/>
      <c r="FC190" s="167"/>
      <c r="FD190" s="167"/>
      <c r="FH190" s="170" t="s">
        <v>244</v>
      </c>
      <c r="FJ190" s="167"/>
      <c r="FL190" s="167"/>
    </row>
    <row r="191" spans="1:168" s="117" customFormat="1" ht="15" x14ac:dyDescent="0.25">
      <c r="A191" s="183"/>
      <c r="B191" s="172"/>
      <c r="C191" s="278" t="s">
        <v>246</v>
      </c>
      <c r="D191" s="278"/>
      <c r="E191" s="278"/>
      <c r="F191" s="174" t="s">
        <v>245</v>
      </c>
      <c r="G191" s="178">
        <v>25.66</v>
      </c>
      <c r="H191" s="177">
        <v>1.4375</v>
      </c>
      <c r="I191" s="185">
        <v>36.886249999999997</v>
      </c>
      <c r="J191" s="186"/>
      <c r="K191" s="175"/>
      <c r="L191" s="186"/>
      <c r="M191" s="175"/>
      <c r="N191" s="187"/>
      <c r="EZ191" s="157"/>
      <c r="FA191" s="158"/>
      <c r="FB191" s="167"/>
      <c r="FC191" s="167"/>
      <c r="FD191" s="167"/>
      <c r="FH191" s="170" t="s">
        <v>246</v>
      </c>
      <c r="FJ191" s="167"/>
      <c r="FL191" s="167"/>
    </row>
    <row r="192" spans="1:168" s="117" customFormat="1" ht="15" x14ac:dyDescent="0.25">
      <c r="A192" s="168"/>
      <c r="B192" s="172"/>
      <c r="C192" s="282" t="s">
        <v>247</v>
      </c>
      <c r="D192" s="282"/>
      <c r="E192" s="282"/>
      <c r="F192" s="189"/>
      <c r="G192" s="190"/>
      <c r="H192" s="190"/>
      <c r="I192" s="190"/>
      <c r="J192" s="191">
        <v>8918.8799999999992</v>
      </c>
      <c r="K192" s="190"/>
      <c r="L192" s="191">
        <v>12784.46</v>
      </c>
      <c r="M192" s="190"/>
      <c r="N192" s="193">
        <v>216136.27</v>
      </c>
      <c r="EZ192" s="157"/>
      <c r="FA192" s="158"/>
      <c r="FB192" s="167"/>
      <c r="FC192" s="167"/>
      <c r="FD192" s="167"/>
      <c r="FI192" s="170" t="s">
        <v>247</v>
      </c>
      <c r="FJ192" s="167"/>
      <c r="FL192" s="167"/>
    </row>
    <row r="193" spans="1:168" s="117" customFormat="1" ht="15" x14ac:dyDescent="0.25">
      <c r="A193" s="183"/>
      <c r="B193" s="172"/>
      <c r="C193" s="278" t="s">
        <v>248</v>
      </c>
      <c r="D193" s="278"/>
      <c r="E193" s="278"/>
      <c r="F193" s="174"/>
      <c r="G193" s="175"/>
      <c r="H193" s="175"/>
      <c r="I193" s="175"/>
      <c r="J193" s="186"/>
      <c r="K193" s="175"/>
      <c r="L193" s="176">
        <v>890.97</v>
      </c>
      <c r="M193" s="175"/>
      <c r="N193" s="181">
        <v>46517.54</v>
      </c>
      <c r="EZ193" s="157"/>
      <c r="FA193" s="158"/>
      <c r="FB193" s="167"/>
      <c r="FC193" s="167"/>
      <c r="FD193" s="167"/>
      <c r="FH193" s="170" t="s">
        <v>248</v>
      </c>
      <c r="FJ193" s="167"/>
      <c r="FL193" s="167"/>
    </row>
    <row r="194" spans="1:168" s="117" customFormat="1" ht="22.5" x14ac:dyDescent="0.25">
      <c r="A194" s="183"/>
      <c r="B194" s="172" t="s">
        <v>312</v>
      </c>
      <c r="C194" s="278" t="s">
        <v>313</v>
      </c>
      <c r="D194" s="278"/>
      <c r="E194" s="278"/>
      <c r="F194" s="174" t="s">
        <v>251</v>
      </c>
      <c r="G194" s="184">
        <v>109</v>
      </c>
      <c r="H194" s="175"/>
      <c r="I194" s="184">
        <v>109</v>
      </c>
      <c r="J194" s="186"/>
      <c r="K194" s="175"/>
      <c r="L194" s="176">
        <v>971.16</v>
      </c>
      <c r="M194" s="175"/>
      <c r="N194" s="181">
        <v>50704.12</v>
      </c>
      <c r="EZ194" s="157"/>
      <c r="FA194" s="158"/>
      <c r="FB194" s="167"/>
      <c r="FC194" s="167"/>
      <c r="FD194" s="167"/>
      <c r="FH194" s="170" t="s">
        <v>313</v>
      </c>
      <c r="FJ194" s="167"/>
      <c r="FL194" s="167"/>
    </row>
    <row r="195" spans="1:168" s="117" customFormat="1" ht="45" x14ac:dyDescent="0.25">
      <c r="A195" s="183"/>
      <c r="B195" s="172" t="s">
        <v>314</v>
      </c>
      <c r="C195" s="278" t="s">
        <v>315</v>
      </c>
      <c r="D195" s="278"/>
      <c r="E195" s="278"/>
      <c r="F195" s="174" t="s">
        <v>251</v>
      </c>
      <c r="G195" s="184">
        <v>65</v>
      </c>
      <c r="H195" s="178">
        <v>0.85</v>
      </c>
      <c r="I195" s="178">
        <v>55.25</v>
      </c>
      <c r="J195" s="186"/>
      <c r="K195" s="175"/>
      <c r="L195" s="176">
        <v>492.26</v>
      </c>
      <c r="M195" s="175"/>
      <c r="N195" s="181">
        <v>25700.94</v>
      </c>
      <c r="EZ195" s="157"/>
      <c r="FA195" s="158"/>
      <c r="FB195" s="167"/>
      <c r="FC195" s="167"/>
      <c r="FD195" s="167"/>
      <c r="FH195" s="170" t="s">
        <v>315</v>
      </c>
      <c r="FJ195" s="167"/>
      <c r="FL195" s="167"/>
    </row>
    <row r="196" spans="1:168" s="117" customFormat="1" ht="15" x14ac:dyDescent="0.25">
      <c r="A196" s="194"/>
      <c r="B196" s="195"/>
      <c r="C196" s="277" t="s">
        <v>254</v>
      </c>
      <c r="D196" s="277"/>
      <c r="E196" s="277"/>
      <c r="F196" s="161"/>
      <c r="G196" s="162"/>
      <c r="H196" s="162"/>
      <c r="I196" s="162"/>
      <c r="J196" s="165"/>
      <c r="K196" s="162"/>
      <c r="L196" s="199">
        <v>14247.88</v>
      </c>
      <c r="M196" s="190"/>
      <c r="N196" s="197">
        <v>292541.33</v>
      </c>
      <c r="EZ196" s="157"/>
      <c r="FA196" s="158"/>
      <c r="FB196" s="167"/>
      <c r="FC196" s="167"/>
      <c r="FD196" s="167"/>
      <c r="FJ196" s="167" t="s">
        <v>254</v>
      </c>
      <c r="FL196" s="167"/>
    </row>
    <row r="197" spans="1:168" s="117" customFormat="1" ht="45" x14ac:dyDescent="0.25">
      <c r="A197" s="159" t="s">
        <v>55</v>
      </c>
      <c r="B197" s="160" t="s">
        <v>316</v>
      </c>
      <c r="C197" s="277" t="s">
        <v>317</v>
      </c>
      <c r="D197" s="277"/>
      <c r="E197" s="277"/>
      <c r="F197" s="161" t="s">
        <v>311</v>
      </c>
      <c r="G197" s="162">
        <v>1</v>
      </c>
      <c r="H197" s="163">
        <v>1</v>
      </c>
      <c r="I197" s="163">
        <v>1</v>
      </c>
      <c r="J197" s="165"/>
      <c r="K197" s="162"/>
      <c r="L197" s="165"/>
      <c r="M197" s="162"/>
      <c r="N197" s="166"/>
      <c r="EZ197" s="157"/>
      <c r="FA197" s="158"/>
      <c r="FB197" s="167" t="s">
        <v>317</v>
      </c>
      <c r="FC197" s="167" t="s">
        <v>176</v>
      </c>
      <c r="FD197" s="167" t="s">
        <v>176</v>
      </c>
      <c r="FJ197" s="167"/>
      <c r="FL197" s="167"/>
    </row>
    <row r="198" spans="1:168" s="117" customFormat="1" ht="67.5" x14ac:dyDescent="0.25">
      <c r="A198" s="171"/>
      <c r="B198" s="172" t="s">
        <v>233</v>
      </c>
      <c r="C198" s="283" t="s">
        <v>234</v>
      </c>
      <c r="D198" s="283"/>
      <c r="E198" s="283"/>
      <c r="F198" s="283"/>
      <c r="G198" s="283"/>
      <c r="H198" s="283"/>
      <c r="I198" s="283"/>
      <c r="J198" s="283"/>
      <c r="K198" s="283"/>
      <c r="L198" s="283"/>
      <c r="M198" s="283"/>
      <c r="N198" s="284"/>
      <c r="EZ198" s="157"/>
      <c r="FA198" s="158"/>
      <c r="FB198" s="167"/>
      <c r="FC198" s="167"/>
      <c r="FD198" s="167"/>
      <c r="FF198" s="170" t="s">
        <v>234</v>
      </c>
      <c r="FJ198" s="167"/>
      <c r="FL198" s="167"/>
    </row>
    <row r="199" spans="1:168" s="117" customFormat="1" ht="33.75" x14ac:dyDescent="0.25">
      <c r="A199" s="171"/>
      <c r="B199" s="172" t="s">
        <v>235</v>
      </c>
      <c r="C199" s="283" t="s">
        <v>236</v>
      </c>
      <c r="D199" s="283"/>
      <c r="E199" s="283"/>
      <c r="F199" s="283"/>
      <c r="G199" s="283"/>
      <c r="H199" s="283"/>
      <c r="I199" s="283"/>
      <c r="J199" s="283"/>
      <c r="K199" s="283"/>
      <c r="L199" s="283"/>
      <c r="M199" s="283"/>
      <c r="N199" s="284"/>
      <c r="EZ199" s="157"/>
      <c r="FA199" s="158"/>
      <c r="FB199" s="167"/>
      <c r="FC199" s="167"/>
      <c r="FD199" s="167"/>
      <c r="FF199" s="170" t="s">
        <v>236</v>
      </c>
      <c r="FJ199" s="167"/>
      <c r="FL199" s="167"/>
    </row>
    <row r="200" spans="1:168" s="117" customFormat="1" ht="15" x14ac:dyDescent="0.25">
      <c r="A200" s="173"/>
      <c r="B200" s="172" t="s">
        <v>14</v>
      </c>
      <c r="C200" s="278" t="s">
        <v>237</v>
      </c>
      <c r="D200" s="278"/>
      <c r="E200" s="278"/>
      <c r="F200" s="174"/>
      <c r="G200" s="175"/>
      <c r="H200" s="175"/>
      <c r="I200" s="175"/>
      <c r="J200" s="176">
        <v>534.29</v>
      </c>
      <c r="K200" s="177">
        <v>1.3225</v>
      </c>
      <c r="L200" s="176">
        <v>706.6</v>
      </c>
      <c r="M200" s="178">
        <v>52.21</v>
      </c>
      <c r="N200" s="181">
        <v>36891.589999999997</v>
      </c>
      <c r="EZ200" s="157"/>
      <c r="FA200" s="158"/>
      <c r="FB200" s="167"/>
      <c r="FC200" s="167"/>
      <c r="FD200" s="167"/>
      <c r="FG200" s="170" t="s">
        <v>237</v>
      </c>
      <c r="FJ200" s="167"/>
      <c r="FL200" s="167"/>
    </row>
    <row r="201" spans="1:168" s="117" customFormat="1" ht="15" x14ac:dyDescent="0.25">
      <c r="A201" s="173"/>
      <c r="B201" s="172" t="s">
        <v>238</v>
      </c>
      <c r="C201" s="278" t="s">
        <v>239</v>
      </c>
      <c r="D201" s="278"/>
      <c r="E201" s="278"/>
      <c r="F201" s="174"/>
      <c r="G201" s="175"/>
      <c r="H201" s="175"/>
      <c r="I201" s="175"/>
      <c r="J201" s="180">
        <v>3756.21</v>
      </c>
      <c r="K201" s="177">
        <v>1.4375</v>
      </c>
      <c r="L201" s="180">
        <v>5399.55</v>
      </c>
      <c r="M201" s="178">
        <v>15.71</v>
      </c>
      <c r="N201" s="181">
        <v>84826.93</v>
      </c>
      <c r="EZ201" s="157"/>
      <c r="FA201" s="158"/>
      <c r="FB201" s="167"/>
      <c r="FC201" s="167"/>
      <c r="FD201" s="167"/>
      <c r="FG201" s="170" t="s">
        <v>239</v>
      </c>
      <c r="FJ201" s="167"/>
      <c r="FL201" s="167"/>
    </row>
    <row r="202" spans="1:168" s="117" customFormat="1" ht="15" x14ac:dyDescent="0.25">
      <c r="A202" s="173"/>
      <c r="B202" s="172" t="s">
        <v>240</v>
      </c>
      <c r="C202" s="278" t="s">
        <v>241</v>
      </c>
      <c r="D202" s="278"/>
      <c r="E202" s="278"/>
      <c r="F202" s="174"/>
      <c r="G202" s="175"/>
      <c r="H202" s="175"/>
      <c r="I202" s="175"/>
      <c r="J202" s="176">
        <v>238.16</v>
      </c>
      <c r="K202" s="177">
        <v>1.4375</v>
      </c>
      <c r="L202" s="176">
        <v>342.36</v>
      </c>
      <c r="M202" s="178">
        <v>52.21</v>
      </c>
      <c r="N202" s="181">
        <v>17874.62</v>
      </c>
      <c r="EZ202" s="157"/>
      <c r="FA202" s="158"/>
      <c r="FB202" s="167"/>
      <c r="FC202" s="167"/>
      <c r="FD202" s="167"/>
      <c r="FG202" s="170" t="s">
        <v>241</v>
      </c>
      <c r="FJ202" s="167"/>
      <c r="FL202" s="167"/>
    </row>
    <row r="203" spans="1:168" s="117" customFormat="1" ht="15" x14ac:dyDescent="0.25">
      <c r="A203" s="173"/>
      <c r="B203" s="172" t="s">
        <v>242</v>
      </c>
      <c r="C203" s="278" t="s">
        <v>243</v>
      </c>
      <c r="D203" s="278"/>
      <c r="E203" s="278"/>
      <c r="F203" s="174"/>
      <c r="G203" s="175"/>
      <c r="H203" s="175"/>
      <c r="I203" s="175"/>
      <c r="J203" s="180">
        <v>24033.55</v>
      </c>
      <c r="K203" s="175"/>
      <c r="L203" s="180">
        <v>24033.55</v>
      </c>
      <c r="M203" s="182">
        <v>9.5</v>
      </c>
      <c r="N203" s="181">
        <v>228318.73</v>
      </c>
      <c r="EZ203" s="157"/>
      <c r="FA203" s="158"/>
      <c r="FB203" s="167"/>
      <c r="FC203" s="167"/>
      <c r="FD203" s="167"/>
      <c r="FG203" s="170" t="s">
        <v>243</v>
      </c>
      <c r="FJ203" s="167"/>
      <c r="FL203" s="167"/>
    </row>
    <row r="204" spans="1:168" s="117" customFormat="1" ht="15" x14ac:dyDescent="0.25">
      <c r="A204" s="183"/>
      <c r="B204" s="172"/>
      <c r="C204" s="278" t="s">
        <v>244</v>
      </c>
      <c r="D204" s="278"/>
      <c r="E204" s="278"/>
      <c r="F204" s="174" t="s">
        <v>245</v>
      </c>
      <c r="G204" s="178">
        <v>55.54</v>
      </c>
      <c r="H204" s="177">
        <v>1.3225</v>
      </c>
      <c r="I204" s="185">
        <v>73.451650000000001</v>
      </c>
      <c r="J204" s="186"/>
      <c r="K204" s="175"/>
      <c r="L204" s="186"/>
      <c r="M204" s="175"/>
      <c r="N204" s="187"/>
      <c r="EZ204" s="157"/>
      <c r="FA204" s="158"/>
      <c r="FB204" s="167"/>
      <c r="FC204" s="167"/>
      <c r="FD204" s="167"/>
      <c r="FH204" s="170" t="s">
        <v>244</v>
      </c>
      <c r="FJ204" s="167"/>
      <c r="FL204" s="167"/>
    </row>
    <row r="205" spans="1:168" s="117" customFormat="1" ht="15" x14ac:dyDescent="0.25">
      <c r="A205" s="183"/>
      <c r="B205" s="172"/>
      <c r="C205" s="278" t="s">
        <v>246</v>
      </c>
      <c r="D205" s="278"/>
      <c r="E205" s="278"/>
      <c r="F205" s="174" t="s">
        <v>245</v>
      </c>
      <c r="G205" s="178">
        <v>17.940000000000001</v>
      </c>
      <c r="H205" s="177">
        <v>1.4375</v>
      </c>
      <c r="I205" s="185">
        <v>25.78875</v>
      </c>
      <c r="J205" s="186"/>
      <c r="K205" s="175"/>
      <c r="L205" s="186"/>
      <c r="M205" s="175"/>
      <c r="N205" s="187"/>
      <c r="EZ205" s="157"/>
      <c r="FA205" s="158"/>
      <c r="FB205" s="167"/>
      <c r="FC205" s="167"/>
      <c r="FD205" s="167"/>
      <c r="FH205" s="170" t="s">
        <v>246</v>
      </c>
      <c r="FJ205" s="167"/>
      <c r="FL205" s="167"/>
    </row>
    <row r="206" spans="1:168" s="117" customFormat="1" ht="15" x14ac:dyDescent="0.25">
      <c r="A206" s="168"/>
      <c r="B206" s="172"/>
      <c r="C206" s="282" t="s">
        <v>247</v>
      </c>
      <c r="D206" s="282"/>
      <c r="E206" s="282"/>
      <c r="F206" s="189"/>
      <c r="G206" s="190"/>
      <c r="H206" s="190"/>
      <c r="I206" s="190"/>
      <c r="J206" s="191">
        <v>28324.05</v>
      </c>
      <c r="K206" s="190"/>
      <c r="L206" s="191">
        <v>30139.7</v>
      </c>
      <c r="M206" s="190"/>
      <c r="N206" s="193">
        <v>350037.25</v>
      </c>
      <c r="EZ206" s="157"/>
      <c r="FA206" s="158"/>
      <c r="FB206" s="167"/>
      <c r="FC206" s="167"/>
      <c r="FD206" s="167"/>
      <c r="FI206" s="170" t="s">
        <v>247</v>
      </c>
      <c r="FJ206" s="167"/>
      <c r="FL206" s="167"/>
    </row>
    <row r="207" spans="1:168" s="117" customFormat="1" ht="15" x14ac:dyDescent="0.25">
      <c r="A207" s="183"/>
      <c r="B207" s="172"/>
      <c r="C207" s="278" t="s">
        <v>248</v>
      </c>
      <c r="D207" s="278"/>
      <c r="E207" s="278"/>
      <c r="F207" s="174"/>
      <c r="G207" s="175"/>
      <c r="H207" s="175"/>
      <c r="I207" s="175"/>
      <c r="J207" s="186"/>
      <c r="K207" s="175"/>
      <c r="L207" s="180">
        <v>1048.96</v>
      </c>
      <c r="M207" s="175"/>
      <c r="N207" s="181">
        <v>54766.21</v>
      </c>
      <c r="EZ207" s="157"/>
      <c r="FA207" s="158"/>
      <c r="FB207" s="167"/>
      <c r="FC207" s="167"/>
      <c r="FD207" s="167"/>
      <c r="FH207" s="170" t="s">
        <v>248</v>
      </c>
      <c r="FJ207" s="167"/>
      <c r="FL207" s="167"/>
    </row>
    <row r="208" spans="1:168" s="117" customFormat="1" ht="22.5" x14ac:dyDescent="0.25">
      <c r="A208" s="183"/>
      <c r="B208" s="172" t="s">
        <v>312</v>
      </c>
      <c r="C208" s="278" t="s">
        <v>313</v>
      </c>
      <c r="D208" s="278"/>
      <c r="E208" s="278"/>
      <c r="F208" s="174" t="s">
        <v>251</v>
      </c>
      <c r="G208" s="184">
        <v>109</v>
      </c>
      <c r="H208" s="175"/>
      <c r="I208" s="184">
        <v>109</v>
      </c>
      <c r="J208" s="186"/>
      <c r="K208" s="175"/>
      <c r="L208" s="180">
        <v>1143.3699999999999</v>
      </c>
      <c r="M208" s="175"/>
      <c r="N208" s="181">
        <v>59695.17</v>
      </c>
      <c r="EZ208" s="157"/>
      <c r="FA208" s="158"/>
      <c r="FB208" s="167"/>
      <c r="FC208" s="167"/>
      <c r="FD208" s="167"/>
      <c r="FH208" s="170" t="s">
        <v>313</v>
      </c>
      <c r="FJ208" s="167"/>
      <c r="FL208" s="167"/>
    </row>
    <row r="209" spans="1:168" s="117" customFormat="1" ht="45" x14ac:dyDescent="0.25">
      <c r="A209" s="183"/>
      <c r="B209" s="172" t="s">
        <v>314</v>
      </c>
      <c r="C209" s="278" t="s">
        <v>315</v>
      </c>
      <c r="D209" s="278"/>
      <c r="E209" s="278"/>
      <c r="F209" s="174" t="s">
        <v>251</v>
      </c>
      <c r="G209" s="184">
        <v>65</v>
      </c>
      <c r="H209" s="178">
        <v>0.85</v>
      </c>
      <c r="I209" s="178">
        <v>55.25</v>
      </c>
      <c r="J209" s="186"/>
      <c r="K209" s="175"/>
      <c r="L209" s="176">
        <v>579.54999999999995</v>
      </c>
      <c r="M209" s="175"/>
      <c r="N209" s="181">
        <v>30258.33</v>
      </c>
      <c r="EZ209" s="157"/>
      <c r="FA209" s="158"/>
      <c r="FB209" s="167"/>
      <c r="FC209" s="167"/>
      <c r="FD209" s="167"/>
      <c r="FH209" s="170" t="s">
        <v>315</v>
      </c>
      <c r="FJ209" s="167"/>
      <c r="FL209" s="167"/>
    </row>
    <row r="210" spans="1:168" s="117" customFormat="1" ht="15" x14ac:dyDescent="0.25">
      <c r="A210" s="194"/>
      <c r="B210" s="195"/>
      <c r="C210" s="277" t="s">
        <v>254</v>
      </c>
      <c r="D210" s="277"/>
      <c r="E210" s="277"/>
      <c r="F210" s="161"/>
      <c r="G210" s="162"/>
      <c r="H210" s="162"/>
      <c r="I210" s="162"/>
      <c r="J210" s="165"/>
      <c r="K210" s="162"/>
      <c r="L210" s="199">
        <v>31862.62</v>
      </c>
      <c r="M210" s="190"/>
      <c r="N210" s="197">
        <v>439990.75</v>
      </c>
      <c r="EZ210" s="157"/>
      <c r="FA210" s="158"/>
      <c r="FB210" s="167"/>
      <c r="FC210" s="167"/>
      <c r="FD210" s="167"/>
      <c r="FJ210" s="167" t="s">
        <v>254</v>
      </c>
      <c r="FL210" s="167"/>
    </row>
    <row r="211" spans="1:168" s="117" customFormat="1" ht="22.5" x14ac:dyDescent="0.25">
      <c r="A211" s="159" t="s">
        <v>318</v>
      </c>
      <c r="B211" s="160" t="s">
        <v>319</v>
      </c>
      <c r="C211" s="277" t="s">
        <v>320</v>
      </c>
      <c r="D211" s="277"/>
      <c r="E211" s="277"/>
      <c r="F211" s="161" t="s">
        <v>20</v>
      </c>
      <c r="G211" s="162">
        <v>-50</v>
      </c>
      <c r="H211" s="163">
        <v>1</v>
      </c>
      <c r="I211" s="163">
        <v>-50</v>
      </c>
      <c r="J211" s="196">
        <v>351.2</v>
      </c>
      <c r="K211" s="162"/>
      <c r="L211" s="199">
        <v>-17560</v>
      </c>
      <c r="M211" s="204">
        <v>9.5</v>
      </c>
      <c r="N211" s="197">
        <v>-166820</v>
      </c>
      <c r="EZ211" s="157"/>
      <c r="FA211" s="158"/>
      <c r="FB211" s="167" t="s">
        <v>320</v>
      </c>
      <c r="FC211" s="167" t="s">
        <v>176</v>
      </c>
      <c r="FD211" s="167" t="s">
        <v>176</v>
      </c>
      <c r="FJ211" s="167"/>
      <c r="FL211" s="167"/>
    </row>
    <row r="212" spans="1:168" s="117" customFormat="1" ht="15" x14ac:dyDescent="0.25">
      <c r="A212" s="194"/>
      <c r="B212" s="195"/>
      <c r="C212" s="277" t="s">
        <v>254</v>
      </c>
      <c r="D212" s="277"/>
      <c r="E212" s="277"/>
      <c r="F212" s="161"/>
      <c r="G212" s="162"/>
      <c r="H212" s="162"/>
      <c r="I212" s="162"/>
      <c r="J212" s="165"/>
      <c r="K212" s="162"/>
      <c r="L212" s="199">
        <v>-17560</v>
      </c>
      <c r="M212" s="190"/>
      <c r="N212" s="197">
        <v>-166820</v>
      </c>
      <c r="EZ212" s="157"/>
      <c r="FA212" s="158"/>
      <c r="FB212" s="167"/>
      <c r="FC212" s="167"/>
      <c r="FD212" s="167"/>
      <c r="FJ212" s="167" t="s">
        <v>254</v>
      </c>
      <c r="FL212" s="167"/>
    </row>
    <row r="213" spans="1:168" s="117" customFormat="1" ht="15" x14ac:dyDescent="0.25">
      <c r="A213" s="159" t="s">
        <v>321</v>
      </c>
      <c r="B213" s="160" t="s">
        <v>322</v>
      </c>
      <c r="C213" s="277" t="s">
        <v>323</v>
      </c>
      <c r="D213" s="277"/>
      <c r="E213" s="277"/>
      <c r="F213" s="161" t="s">
        <v>65</v>
      </c>
      <c r="G213" s="162">
        <v>-0.15</v>
      </c>
      <c r="H213" s="163">
        <v>1</v>
      </c>
      <c r="I213" s="201">
        <v>-0.15</v>
      </c>
      <c r="J213" s="199">
        <v>11856</v>
      </c>
      <c r="K213" s="162"/>
      <c r="L213" s="199">
        <v>-1778.4</v>
      </c>
      <c r="M213" s="204">
        <v>9.5</v>
      </c>
      <c r="N213" s="197">
        <v>-16894.8</v>
      </c>
      <c r="EZ213" s="157"/>
      <c r="FA213" s="158"/>
      <c r="FB213" s="167" t="s">
        <v>323</v>
      </c>
      <c r="FC213" s="167" t="s">
        <v>176</v>
      </c>
      <c r="FD213" s="167" t="s">
        <v>176</v>
      </c>
      <c r="FJ213" s="167"/>
      <c r="FL213" s="167"/>
    </row>
    <row r="214" spans="1:168" s="117" customFormat="1" ht="15" x14ac:dyDescent="0.25">
      <c r="A214" s="194"/>
      <c r="B214" s="195"/>
      <c r="C214" s="277" t="s">
        <v>254</v>
      </c>
      <c r="D214" s="277"/>
      <c r="E214" s="277"/>
      <c r="F214" s="161"/>
      <c r="G214" s="162"/>
      <c r="H214" s="162"/>
      <c r="I214" s="162"/>
      <c r="J214" s="165"/>
      <c r="K214" s="162"/>
      <c r="L214" s="199">
        <v>-1778.4</v>
      </c>
      <c r="M214" s="190"/>
      <c r="N214" s="197">
        <v>-16894.8</v>
      </c>
      <c r="EZ214" s="157"/>
      <c r="FA214" s="158"/>
      <c r="FB214" s="167"/>
      <c r="FC214" s="167"/>
      <c r="FD214" s="167"/>
      <c r="FJ214" s="167" t="s">
        <v>254</v>
      </c>
      <c r="FL214" s="167"/>
    </row>
    <row r="215" spans="1:168" s="117" customFormat="1" ht="22.5" x14ac:dyDescent="0.25">
      <c r="A215" s="159" t="s">
        <v>98</v>
      </c>
      <c r="B215" s="160" t="s">
        <v>324</v>
      </c>
      <c r="C215" s="277" t="s">
        <v>325</v>
      </c>
      <c r="D215" s="277"/>
      <c r="E215" s="277"/>
      <c r="F215" s="161" t="s">
        <v>39</v>
      </c>
      <c r="G215" s="162">
        <v>-96</v>
      </c>
      <c r="H215" s="163">
        <v>1</v>
      </c>
      <c r="I215" s="163">
        <v>-96</v>
      </c>
      <c r="J215" s="196">
        <v>31.5</v>
      </c>
      <c r="K215" s="162"/>
      <c r="L215" s="199">
        <v>-3024</v>
      </c>
      <c r="M215" s="204">
        <v>9.5</v>
      </c>
      <c r="N215" s="197">
        <v>-28728</v>
      </c>
      <c r="EZ215" s="157"/>
      <c r="FA215" s="158"/>
      <c r="FB215" s="167" t="s">
        <v>325</v>
      </c>
      <c r="FC215" s="167" t="s">
        <v>176</v>
      </c>
      <c r="FD215" s="167" t="s">
        <v>176</v>
      </c>
      <c r="FJ215" s="167"/>
      <c r="FL215" s="167"/>
    </row>
    <row r="216" spans="1:168" s="117" customFormat="1" ht="15" x14ac:dyDescent="0.25">
      <c r="A216" s="194"/>
      <c r="B216" s="195"/>
      <c r="C216" s="277" t="s">
        <v>254</v>
      </c>
      <c r="D216" s="277"/>
      <c r="E216" s="277"/>
      <c r="F216" s="161"/>
      <c r="G216" s="162"/>
      <c r="H216" s="162"/>
      <c r="I216" s="162"/>
      <c r="J216" s="165"/>
      <c r="K216" s="162"/>
      <c r="L216" s="199">
        <v>-3024</v>
      </c>
      <c r="M216" s="190"/>
      <c r="N216" s="197">
        <v>-28728</v>
      </c>
      <c r="EZ216" s="157"/>
      <c r="FA216" s="158"/>
      <c r="FB216" s="167"/>
      <c r="FC216" s="167"/>
      <c r="FD216" s="167"/>
      <c r="FJ216" s="167" t="s">
        <v>254</v>
      </c>
      <c r="FL216" s="167"/>
    </row>
    <row r="217" spans="1:168" s="117" customFormat="1" ht="22.5" x14ac:dyDescent="0.25">
      <c r="A217" s="159" t="s">
        <v>58</v>
      </c>
      <c r="B217" s="160" t="s">
        <v>326</v>
      </c>
      <c r="C217" s="277" t="s">
        <v>327</v>
      </c>
      <c r="D217" s="277"/>
      <c r="E217" s="277"/>
      <c r="F217" s="161" t="s">
        <v>39</v>
      </c>
      <c r="G217" s="162">
        <v>-96</v>
      </c>
      <c r="H217" s="163">
        <v>1</v>
      </c>
      <c r="I217" s="163">
        <v>-96</v>
      </c>
      <c r="J217" s="196">
        <v>4.5999999999999996</v>
      </c>
      <c r="K217" s="162"/>
      <c r="L217" s="196">
        <v>-441.6</v>
      </c>
      <c r="M217" s="204">
        <v>9.5</v>
      </c>
      <c r="N217" s="197">
        <v>-4195.2</v>
      </c>
      <c r="EZ217" s="157"/>
      <c r="FA217" s="158"/>
      <c r="FB217" s="167" t="s">
        <v>327</v>
      </c>
      <c r="FC217" s="167" t="s">
        <v>176</v>
      </c>
      <c r="FD217" s="167" t="s">
        <v>176</v>
      </c>
      <c r="FJ217" s="167"/>
      <c r="FL217" s="167"/>
    </row>
    <row r="218" spans="1:168" s="117" customFormat="1" ht="15" x14ac:dyDescent="0.25">
      <c r="A218" s="194"/>
      <c r="B218" s="195"/>
      <c r="C218" s="277" t="s">
        <v>254</v>
      </c>
      <c r="D218" s="277"/>
      <c r="E218" s="277"/>
      <c r="F218" s="161"/>
      <c r="G218" s="162"/>
      <c r="H218" s="162"/>
      <c r="I218" s="162"/>
      <c r="J218" s="165"/>
      <c r="K218" s="162"/>
      <c r="L218" s="196">
        <v>-441.6</v>
      </c>
      <c r="M218" s="190"/>
      <c r="N218" s="197">
        <v>-4195.2</v>
      </c>
      <c r="EZ218" s="157"/>
      <c r="FA218" s="158"/>
      <c r="FB218" s="167"/>
      <c r="FC218" s="167"/>
      <c r="FD218" s="167"/>
      <c r="FJ218" s="167" t="s">
        <v>254</v>
      </c>
      <c r="FL218" s="167"/>
    </row>
    <row r="219" spans="1:168" s="117" customFormat="1" ht="22.5" x14ac:dyDescent="0.25">
      <c r="A219" s="159" t="s">
        <v>99</v>
      </c>
      <c r="B219" s="160" t="s">
        <v>328</v>
      </c>
      <c r="C219" s="277" t="s">
        <v>329</v>
      </c>
      <c r="D219" s="277"/>
      <c r="E219" s="277"/>
      <c r="F219" s="161" t="s">
        <v>330</v>
      </c>
      <c r="G219" s="162">
        <v>1</v>
      </c>
      <c r="H219" s="163">
        <v>1</v>
      </c>
      <c r="I219" s="163">
        <v>1</v>
      </c>
      <c r="J219" s="199">
        <v>176178.95</v>
      </c>
      <c r="K219" s="164">
        <v>1.012</v>
      </c>
      <c r="L219" s="199">
        <v>178293.1</v>
      </c>
      <c r="M219" s="204">
        <v>9.5</v>
      </c>
      <c r="N219" s="197">
        <v>1693784.45</v>
      </c>
      <c r="EZ219" s="157"/>
      <c r="FA219" s="158"/>
      <c r="FB219" s="167" t="s">
        <v>329</v>
      </c>
      <c r="FC219" s="167" t="s">
        <v>176</v>
      </c>
      <c r="FD219" s="167" t="s">
        <v>176</v>
      </c>
      <c r="FJ219" s="167"/>
      <c r="FL219" s="167"/>
    </row>
    <row r="220" spans="1:168" s="117" customFormat="1" ht="15" x14ac:dyDescent="0.25">
      <c r="A220" s="168"/>
      <c r="B220" s="169"/>
      <c r="C220" s="278" t="s">
        <v>331</v>
      </c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9"/>
      <c r="EZ220" s="157"/>
      <c r="FA220" s="158"/>
      <c r="FB220" s="167"/>
      <c r="FC220" s="167"/>
      <c r="FD220" s="167"/>
      <c r="FJ220" s="167"/>
      <c r="FK220" s="170" t="s">
        <v>331</v>
      </c>
      <c r="FL220" s="167"/>
    </row>
    <row r="221" spans="1:168" s="117" customFormat="1" ht="15" x14ac:dyDescent="0.25">
      <c r="A221" s="171"/>
      <c r="B221" s="172"/>
      <c r="C221" s="283" t="s">
        <v>300</v>
      </c>
      <c r="D221" s="283"/>
      <c r="E221" s="283"/>
      <c r="F221" s="283"/>
      <c r="G221" s="283"/>
      <c r="H221" s="283"/>
      <c r="I221" s="283"/>
      <c r="J221" s="283"/>
      <c r="K221" s="283"/>
      <c r="L221" s="283"/>
      <c r="M221" s="283"/>
      <c r="N221" s="284"/>
      <c r="EZ221" s="157"/>
      <c r="FA221" s="158"/>
      <c r="FB221" s="167"/>
      <c r="FC221" s="167"/>
      <c r="FD221" s="167"/>
      <c r="FF221" s="170" t="s">
        <v>300</v>
      </c>
      <c r="FJ221" s="167"/>
      <c r="FL221" s="167"/>
    </row>
    <row r="222" spans="1:168" s="117" customFormat="1" ht="15" x14ac:dyDescent="0.25">
      <c r="A222" s="194"/>
      <c r="B222" s="195"/>
      <c r="C222" s="277" t="s">
        <v>254</v>
      </c>
      <c r="D222" s="277"/>
      <c r="E222" s="277"/>
      <c r="F222" s="161"/>
      <c r="G222" s="162"/>
      <c r="H222" s="162"/>
      <c r="I222" s="162"/>
      <c r="J222" s="165"/>
      <c r="K222" s="162"/>
      <c r="L222" s="199">
        <v>178293.1</v>
      </c>
      <c r="M222" s="190"/>
      <c r="N222" s="197">
        <v>1693784.45</v>
      </c>
      <c r="EZ222" s="157"/>
      <c r="FA222" s="158"/>
      <c r="FB222" s="167"/>
      <c r="FC222" s="167"/>
      <c r="FD222" s="167"/>
      <c r="FJ222" s="167" t="s">
        <v>254</v>
      </c>
      <c r="FL222" s="167"/>
    </row>
    <row r="223" spans="1:168" s="117" customFormat="1" ht="22.5" x14ac:dyDescent="0.25">
      <c r="A223" s="159" t="s">
        <v>332</v>
      </c>
      <c r="B223" s="160" t="s">
        <v>333</v>
      </c>
      <c r="C223" s="277" t="s">
        <v>334</v>
      </c>
      <c r="D223" s="277"/>
      <c r="E223" s="277"/>
      <c r="F223" s="161" t="s">
        <v>330</v>
      </c>
      <c r="G223" s="162">
        <v>1</v>
      </c>
      <c r="H223" s="163">
        <v>1</v>
      </c>
      <c r="I223" s="163">
        <v>1</v>
      </c>
      <c r="J223" s="199">
        <v>390526.32</v>
      </c>
      <c r="K223" s="164">
        <v>1.012</v>
      </c>
      <c r="L223" s="199">
        <v>395212.64</v>
      </c>
      <c r="M223" s="204">
        <v>9.5</v>
      </c>
      <c r="N223" s="197">
        <v>3754520.08</v>
      </c>
      <c r="EZ223" s="157"/>
      <c r="FA223" s="158"/>
      <c r="FB223" s="167" t="s">
        <v>334</v>
      </c>
      <c r="FC223" s="167" t="s">
        <v>176</v>
      </c>
      <c r="FD223" s="167" t="s">
        <v>176</v>
      </c>
      <c r="FJ223" s="167"/>
      <c r="FL223" s="167"/>
    </row>
    <row r="224" spans="1:168" s="117" customFormat="1" ht="15" x14ac:dyDescent="0.25">
      <c r="A224" s="168"/>
      <c r="B224" s="169"/>
      <c r="C224" s="278" t="s">
        <v>335</v>
      </c>
      <c r="D224" s="278"/>
      <c r="E224" s="278"/>
      <c r="F224" s="278"/>
      <c r="G224" s="278"/>
      <c r="H224" s="278"/>
      <c r="I224" s="278"/>
      <c r="J224" s="278"/>
      <c r="K224" s="278"/>
      <c r="L224" s="278"/>
      <c r="M224" s="278"/>
      <c r="N224" s="279"/>
      <c r="EZ224" s="157"/>
      <c r="FA224" s="158"/>
      <c r="FB224" s="167"/>
      <c r="FC224" s="167"/>
      <c r="FD224" s="167"/>
      <c r="FJ224" s="167"/>
      <c r="FK224" s="170" t="s">
        <v>335</v>
      </c>
      <c r="FL224" s="167"/>
    </row>
    <row r="225" spans="1:168" s="117" customFormat="1" ht="15" x14ac:dyDescent="0.25">
      <c r="A225" s="171"/>
      <c r="B225" s="172"/>
      <c r="C225" s="283" t="s">
        <v>300</v>
      </c>
      <c r="D225" s="283"/>
      <c r="E225" s="283"/>
      <c r="F225" s="283"/>
      <c r="G225" s="283"/>
      <c r="H225" s="283"/>
      <c r="I225" s="283"/>
      <c r="J225" s="283"/>
      <c r="K225" s="283"/>
      <c r="L225" s="283"/>
      <c r="M225" s="283"/>
      <c r="N225" s="284"/>
      <c r="EZ225" s="157"/>
      <c r="FA225" s="158"/>
      <c r="FB225" s="167"/>
      <c r="FC225" s="167"/>
      <c r="FD225" s="167"/>
      <c r="FF225" s="170" t="s">
        <v>300</v>
      </c>
      <c r="FJ225" s="167"/>
      <c r="FL225" s="167"/>
    </row>
    <row r="226" spans="1:168" s="117" customFormat="1" ht="15" x14ac:dyDescent="0.25">
      <c r="A226" s="194"/>
      <c r="B226" s="195"/>
      <c r="C226" s="277" t="s">
        <v>254</v>
      </c>
      <c r="D226" s="277"/>
      <c r="E226" s="277"/>
      <c r="F226" s="161"/>
      <c r="G226" s="162"/>
      <c r="H226" s="162"/>
      <c r="I226" s="162"/>
      <c r="J226" s="165"/>
      <c r="K226" s="162"/>
      <c r="L226" s="199">
        <v>395212.64</v>
      </c>
      <c r="M226" s="190"/>
      <c r="N226" s="197">
        <v>3754520.08</v>
      </c>
      <c r="EZ226" s="157"/>
      <c r="FA226" s="158"/>
      <c r="FB226" s="167"/>
      <c r="FC226" s="167"/>
      <c r="FD226" s="167"/>
      <c r="FJ226" s="167" t="s">
        <v>254</v>
      </c>
      <c r="FL226" s="167"/>
    </row>
    <row r="227" spans="1:168" s="117" customFormat="1" ht="45" x14ac:dyDescent="0.25">
      <c r="A227" s="159" t="s">
        <v>103</v>
      </c>
      <c r="B227" s="160" t="s">
        <v>336</v>
      </c>
      <c r="C227" s="277" t="s">
        <v>337</v>
      </c>
      <c r="D227" s="277"/>
      <c r="E227" s="277"/>
      <c r="F227" s="161" t="s">
        <v>39</v>
      </c>
      <c r="G227" s="162">
        <v>1</v>
      </c>
      <c r="H227" s="163">
        <v>1</v>
      </c>
      <c r="I227" s="163">
        <v>1</v>
      </c>
      <c r="J227" s="165"/>
      <c r="K227" s="162"/>
      <c r="L227" s="165"/>
      <c r="M227" s="162"/>
      <c r="N227" s="166"/>
      <c r="EZ227" s="157"/>
      <c r="FA227" s="158"/>
      <c r="FB227" s="167" t="s">
        <v>337</v>
      </c>
      <c r="FC227" s="167" t="s">
        <v>176</v>
      </c>
      <c r="FD227" s="167" t="s">
        <v>176</v>
      </c>
      <c r="FJ227" s="167"/>
      <c r="FL227" s="167"/>
    </row>
    <row r="228" spans="1:168" s="117" customFormat="1" ht="67.5" x14ac:dyDescent="0.25">
      <c r="A228" s="171"/>
      <c r="B228" s="172" t="s">
        <v>233</v>
      </c>
      <c r="C228" s="283" t="s">
        <v>234</v>
      </c>
      <c r="D228" s="283"/>
      <c r="E228" s="283"/>
      <c r="F228" s="283"/>
      <c r="G228" s="283"/>
      <c r="H228" s="283"/>
      <c r="I228" s="283"/>
      <c r="J228" s="283"/>
      <c r="K228" s="283"/>
      <c r="L228" s="283"/>
      <c r="M228" s="283"/>
      <c r="N228" s="284"/>
      <c r="EZ228" s="157"/>
      <c r="FA228" s="158"/>
      <c r="FB228" s="167"/>
      <c r="FC228" s="167"/>
      <c r="FD228" s="167"/>
      <c r="FF228" s="170" t="s">
        <v>234</v>
      </c>
      <c r="FJ228" s="167"/>
      <c r="FL228" s="167"/>
    </row>
    <row r="229" spans="1:168" s="117" customFormat="1" ht="33.75" x14ac:dyDescent="0.25">
      <c r="A229" s="171"/>
      <c r="B229" s="172" t="s">
        <v>235</v>
      </c>
      <c r="C229" s="283" t="s">
        <v>236</v>
      </c>
      <c r="D229" s="283"/>
      <c r="E229" s="283"/>
      <c r="F229" s="283"/>
      <c r="G229" s="283"/>
      <c r="H229" s="283"/>
      <c r="I229" s="283"/>
      <c r="J229" s="283"/>
      <c r="K229" s="283"/>
      <c r="L229" s="283"/>
      <c r="M229" s="283"/>
      <c r="N229" s="284"/>
      <c r="EZ229" s="157"/>
      <c r="FA229" s="158"/>
      <c r="FB229" s="167"/>
      <c r="FC229" s="167"/>
      <c r="FD229" s="167"/>
      <c r="FF229" s="170" t="s">
        <v>236</v>
      </c>
      <c r="FJ229" s="167"/>
      <c r="FL229" s="167"/>
    </row>
    <row r="230" spans="1:168" s="117" customFormat="1" ht="15" x14ac:dyDescent="0.25">
      <c r="A230" s="173"/>
      <c r="B230" s="172" t="s">
        <v>14</v>
      </c>
      <c r="C230" s="278" t="s">
        <v>237</v>
      </c>
      <c r="D230" s="278"/>
      <c r="E230" s="278"/>
      <c r="F230" s="174"/>
      <c r="G230" s="175"/>
      <c r="H230" s="175"/>
      <c r="I230" s="175"/>
      <c r="J230" s="176">
        <v>251.92</v>
      </c>
      <c r="K230" s="177">
        <v>1.3225</v>
      </c>
      <c r="L230" s="176">
        <v>333.16</v>
      </c>
      <c r="M230" s="178">
        <v>52.21</v>
      </c>
      <c r="N230" s="181">
        <v>17394.28</v>
      </c>
      <c r="EZ230" s="157"/>
      <c r="FA230" s="158"/>
      <c r="FB230" s="167"/>
      <c r="FC230" s="167"/>
      <c r="FD230" s="167"/>
      <c r="FG230" s="170" t="s">
        <v>237</v>
      </c>
      <c r="FJ230" s="167"/>
      <c r="FL230" s="167"/>
    </row>
    <row r="231" spans="1:168" s="117" customFormat="1" ht="15" x14ac:dyDescent="0.25">
      <c r="A231" s="173"/>
      <c r="B231" s="172" t="s">
        <v>238</v>
      </c>
      <c r="C231" s="278" t="s">
        <v>239</v>
      </c>
      <c r="D231" s="278"/>
      <c r="E231" s="278"/>
      <c r="F231" s="174"/>
      <c r="G231" s="175"/>
      <c r="H231" s="175"/>
      <c r="I231" s="175"/>
      <c r="J231" s="176">
        <v>120.78</v>
      </c>
      <c r="K231" s="177">
        <v>1.4375</v>
      </c>
      <c r="L231" s="176">
        <v>173.62</v>
      </c>
      <c r="M231" s="178">
        <v>15.71</v>
      </c>
      <c r="N231" s="181">
        <v>2727.57</v>
      </c>
      <c r="EZ231" s="157"/>
      <c r="FA231" s="158"/>
      <c r="FB231" s="167"/>
      <c r="FC231" s="167"/>
      <c r="FD231" s="167"/>
      <c r="FG231" s="170" t="s">
        <v>239</v>
      </c>
      <c r="FJ231" s="167"/>
      <c r="FL231" s="167"/>
    </row>
    <row r="232" spans="1:168" s="117" customFormat="1" ht="15" x14ac:dyDescent="0.25">
      <c r="A232" s="173"/>
      <c r="B232" s="172" t="s">
        <v>240</v>
      </c>
      <c r="C232" s="278" t="s">
        <v>241</v>
      </c>
      <c r="D232" s="278"/>
      <c r="E232" s="278"/>
      <c r="F232" s="174"/>
      <c r="G232" s="175"/>
      <c r="H232" s="175"/>
      <c r="I232" s="175"/>
      <c r="J232" s="176">
        <v>11.98</v>
      </c>
      <c r="K232" s="177">
        <v>1.4375</v>
      </c>
      <c r="L232" s="176">
        <v>17.22</v>
      </c>
      <c r="M232" s="178">
        <v>52.21</v>
      </c>
      <c r="N232" s="179">
        <v>899.06</v>
      </c>
      <c r="EZ232" s="157"/>
      <c r="FA232" s="158"/>
      <c r="FB232" s="167"/>
      <c r="FC232" s="167"/>
      <c r="FD232" s="167"/>
      <c r="FG232" s="170" t="s">
        <v>241</v>
      </c>
      <c r="FJ232" s="167"/>
      <c r="FL232" s="167"/>
    </row>
    <row r="233" spans="1:168" s="117" customFormat="1" ht="15" x14ac:dyDescent="0.25">
      <c r="A233" s="173"/>
      <c r="B233" s="172" t="s">
        <v>242</v>
      </c>
      <c r="C233" s="278" t="s">
        <v>243</v>
      </c>
      <c r="D233" s="278"/>
      <c r="E233" s="278"/>
      <c r="F233" s="174"/>
      <c r="G233" s="175"/>
      <c r="H233" s="175"/>
      <c r="I233" s="175"/>
      <c r="J233" s="176">
        <v>812.09</v>
      </c>
      <c r="K233" s="175"/>
      <c r="L233" s="176">
        <v>812.09</v>
      </c>
      <c r="M233" s="182">
        <v>9.5</v>
      </c>
      <c r="N233" s="181">
        <v>7714.86</v>
      </c>
      <c r="EZ233" s="157"/>
      <c r="FA233" s="158"/>
      <c r="FB233" s="167"/>
      <c r="FC233" s="167"/>
      <c r="FD233" s="167"/>
      <c r="FG233" s="170" t="s">
        <v>243</v>
      </c>
      <c r="FJ233" s="167"/>
      <c r="FL233" s="167"/>
    </row>
    <row r="234" spans="1:168" s="117" customFormat="1" ht="15" x14ac:dyDescent="0.25">
      <c r="A234" s="183"/>
      <c r="B234" s="172"/>
      <c r="C234" s="278" t="s">
        <v>244</v>
      </c>
      <c r="D234" s="278"/>
      <c r="E234" s="278"/>
      <c r="F234" s="174" t="s">
        <v>245</v>
      </c>
      <c r="G234" s="182">
        <v>26.8</v>
      </c>
      <c r="H234" s="177">
        <v>1.3225</v>
      </c>
      <c r="I234" s="213">
        <v>35.442999999999998</v>
      </c>
      <c r="J234" s="186"/>
      <c r="K234" s="175"/>
      <c r="L234" s="186"/>
      <c r="M234" s="175"/>
      <c r="N234" s="187"/>
      <c r="EZ234" s="157"/>
      <c r="FA234" s="158"/>
      <c r="FB234" s="167"/>
      <c r="FC234" s="167"/>
      <c r="FD234" s="167"/>
      <c r="FH234" s="170" t="s">
        <v>244</v>
      </c>
      <c r="FJ234" s="167"/>
      <c r="FL234" s="167"/>
    </row>
    <row r="235" spans="1:168" s="117" customFormat="1" ht="15" x14ac:dyDescent="0.25">
      <c r="A235" s="183"/>
      <c r="B235" s="172"/>
      <c r="C235" s="278" t="s">
        <v>246</v>
      </c>
      <c r="D235" s="278"/>
      <c r="E235" s="278"/>
      <c r="F235" s="174" t="s">
        <v>245</v>
      </c>
      <c r="G235" s="178">
        <v>0.92</v>
      </c>
      <c r="H235" s="177">
        <v>1.4375</v>
      </c>
      <c r="I235" s="177">
        <v>1.3225</v>
      </c>
      <c r="J235" s="186"/>
      <c r="K235" s="175"/>
      <c r="L235" s="186"/>
      <c r="M235" s="175"/>
      <c r="N235" s="187"/>
      <c r="EZ235" s="157"/>
      <c r="FA235" s="158"/>
      <c r="FB235" s="167"/>
      <c r="FC235" s="167"/>
      <c r="FD235" s="167"/>
      <c r="FH235" s="170" t="s">
        <v>246</v>
      </c>
      <c r="FJ235" s="167"/>
      <c r="FL235" s="167"/>
    </row>
    <row r="236" spans="1:168" s="117" customFormat="1" ht="15" x14ac:dyDescent="0.25">
      <c r="A236" s="168"/>
      <c r="B236" s="172"/>
      <c r="C236" s="282" t="s">
        <v>247</v>
      </c>
      <c r="D236" s="282"/>
      <c r="E236" s="282"/>
      <c r="F236" s="189"/>
      <c r="G236" s="190"/>
      <c r="H236" s="190"/>
      <c r="I236" s="190"/>
      <c r="J236" s="191">
        <v>1184.79</v>
      </c>
      <c r="K236" s="190"/>
      <c r="L236" s="191">
        <v>1318.87</v>
      </c>
      <c r="M236" s="190"/>
      <c r="N236" s="193">
        <v>27836.71</v>
      </c>
      <c r="EZ236" s="157"/>
      <c r="FA236" s="158"/>
      <c r="FB236" s="167"/>
      <c r="FC236" s="167"/>
      <c r="FD236" s="167"/>
      <c r="FI236" s="170" t="s">
        <v>247</v>
      </c>
      <c r="FJ236" s="167"/>
      <c r="FL236" s="167"/>
    </row>
    <row r="237" spans="1:168" s="117" customFormat="1" ht="15" x14ac:dyDescent="0.25">
      <c r="A237" s="183"/>
      <c r="B237" s="172"/>
      <c r="C237" s="278" t="s">
        <v>248</v>
      </c>
      <c r="D237" s="278"/>
      <c r="E237" s="278"/>
      <c r="F237" s="174"/>
      <c r="G237" s="175"/>
      <c r="H237" s="175"/>
      <c r="I237" s="175"/>
      <c r="J237" s="186"/>
      <c r="K237" s="175"/>
      <c r="L237" s="176">
        <v>350.38</v>
      </c>
      <c r="M237" s="175"/>
      <c r="N237" s="181">
        <v>18293.34</v>
      </c>
      <c r="EZ237" s="157"/>
      <c r="FA237" s="158"/>
      <c r="FB237" s="167"/>
      <c r="FC237" s="167"/>
      <c r="FD237" s="167"/>
      <c r="FH237" s="170" t="s">
        <v>248</v>
      </c>
      <c r="FJ237" s="167"/>
      <c r="FL237" s="167"/>
    </row>
    <row r="238" spans="1:168" s="117" customFormat="1" ht="15" x14ac:dyDescent="0.25">
      <c r="A238" s="183"/>
      <c r="B238" s="172" t="s">
        <v>338</v>
      </c>
      <c r="C238" s="278" t="s">
        <v>339</v>
      </c>
      <c r="D238" s="278"/>
      <c r="E238" s="278"/>
      <c r="F238" s="174" t="s">
        <v>251</v>
      </c>
      <c r="G238" s="184">
        <v>92</v>
      </c>
      <c r="H238" s="175"/>
      <c r="I238" s="184">
        <v>92</v>
      </c>
      <c r="J238" s="186"/>
      <c r="K238" s="175"/>
      <c r="L238" s="176">
        <v>322.35000000000002</v>
      </c>
      <c r="M238" s="175"/>
      <c r="N238" s="181">
        <v>16829.87</v>
      </c>
      <c r="EZ238" s="157"/>
      <c r="FA238" s="158"/>
      <c r="FB238" s="167"/>
      <c r="FC238" s="167"/>
      <c r="FD238" s="167"/>
      <c r="FH238" s="170" t="s">
        <v>339</v>
      </c>
      <c r="FJ238" s="167"/>
      <c r="FL238" s="167"/>
    </row>
    <row r="239" spans="1:168" s="117" customFormat="1" ht="15" x14ac:dyDescent="0.25">
      <c r="A239" s="183"/>
      <c r="B239" s="172" t="s">
        <v>340</v>
      </c>
      <c r="C239" s="278" t="s">
        <v>341</v>
      </c>
      <c r="D239" s="278"/>
      <c r="E239" s="278"/>
      <c r="F239" s="174" t="s">
        <v>251</v>
      </c>
      <c r="G239" s="184">
        <v>49</v>
      </c>
      <c r="H239" s="175"/>
      <c r="I239" s="184">
        <v>49</v>
      </c>
      <c r="J239" s="186"/>
      <c r="K239" s="175"/>
      <c r="L239" s="176">
        <v>171.69</v>
      </c>
      <c r="M239" s="175"/>
      <c r="N239" s="181">
        <v>8963.74</v>
      </c>
      <c r="EZ239" s="157"/>
      <c r="FA239" s="158"/>
      <c r="FB239" s="167"/>
      <c r="FC239" s="167"/>
      <c r="FD239" s="167"/>
      <c r="FH239" s="170" t="s">
        <v>341</v>
      </c>
      <c r="FJ239" s="167"/>
      <c r="FL239" s="167"/>
    </row>
    <row r="240" spans="1:168" s="117" customFormat="1" ht="15" x14ac:dyDescent="0.25">
      <c r="A240" s="194"/>
      <c r="B240" s="195"/>
      <c r="C240" s="277" t="s">
        <v>254</v>
      </c>
      <c r="D240" s="277"/>
      <c r="E240" s="277"/>
      <c r="F240" s="161"/>
      <c r="G240" s="162"/>
      <c r="H240" s="162"/>
      <c r="I240" s="162"/>
      <c r="J240" s="165"/>
      <c r="K240" s="162"/>
      <c r="L240" s="199">
        <v>1812.91</v>
      </c>
      <c r="M240" s="190"/>
      <c r="N240" s="197">
        <v>53630.32</v>
      </c>
      <c r="EZ240" s="157"/>
      <c r="FA240" s="158"/>
      <c r="FB240" s="167"/>
      <c r="FC240" s="167"/>
      <c r="FD240" s="167"/>
      <c r="FJ240" s="167" t="s">
        <v>254</v>
      </c>
      <c r="FL240" s="167"/>
    </row>
    <row r="241" spans="1:168" s="117" customFormat="1" ht="22.5" x14ac:dyDescent="0.25">
      <c r="A241" s="159" t="s">
        <v>104</v>
      </c>
      <c r="B241" s="160" t="s">
        <v>342</v>
      </c>
      <c r="C241" s="277" t="s">
        <v>343</v>
      </c>
      <c r="D241" s="277"/>
      <c r="E241" s="277"/>
      <c r="F241" s="161" t="s">
        <v>39</v>
      </c>
      <c r="G241" s="162">
        <v>-2</v>
      </c>
      <c r="H241" s="163">
        <v>1</v>
      </c>
      <c r="I241" s="163">
        <v>-2</v>
      </c>
      <c r="J241" s="196">
        <v>266.67</v>
      </c>
      <c r="K241" s="162"/>
      <c r="L241" s="196">
        <v>-533.34</v>
      </c>
      <c r="M241" s="204">
        <v>9.5</v>
      </c>
      <c r="N241" s="197">
        <v>-5066.7299999999996</v>
      </c>
      <c r="EZ241" s="157"/>
      <c r="FA241" s="158"/>
      <c r="FB241" s="167" t="s">
        <v>343</v>
      </c>
      <c r="FC241" s="167" t="s">
        <v>176</v>
      </c>
      <c r="FD241" s="167" t="s">
        <v>176</v>
      </c>
      <c r="FJ241" s="167"/>
      <c r="FL241" s="167"/>
    </row>
    <row r="242" spans="1:168" s="117" customFormat="1" ht="15" x14ac:dyDescent="0.25">
      <c r="A242" s="194"/>
      <c r="B242" s="195"/>
      <c r="C242" s="277" t="s">
        <v>254</v>
      </c>
      <c r="D242" s="277"/>
      <c r="E242" s="277"/>
      <c r="F242" s="161"/>
      <c r="G242" s="162"/>
      <c r="H242" s="162"/>
      <c r="I242" s="162"/>
      <c r="J242" s="165"/>
      <c r="K242" s="162"/>
      <c r="L242" s="196">
        <v>-533.34</v>
      </c>
      <c r="M242" s="190"/>
      <c r="N242" s="197">
        <v>-5066.7299999999996</v>
      </c>
      <c r="EZ242" s="157"/>
      <c r="FA242" s="158"/>
      <c r="FB242" s="167"/>
      <c r="FC242" s="167"/>
      <c r="FD242" s="167"/>
      <c r="FJ242" s="167" t="s">
        <v>254</v>
      </c>
      <c r="FL242" s="167"/>
    </row>
    <row r="243" spans="1:168" s="117" customFormat="1" ht="22.5" x14ac:dyDescent="0.25">
      <c r="A243" s="159" t="s">
        <v>107</v>
      </c>
      <c r="B243" s="160" t="s">
        <v>328</v>
      </c>
      <c r="C243" s="277" t="s">
        <v>344</v>
      </c>
      <c r="D243" s="277"/>
      <c r="E243" s="277"/>
      <c r="F243" s="161" t="s">
        <v>39</v>
      </c>
      <c r="G243" s="162">
        <v>2</v>
      </c>
      <c r="H243" s="163">
        <v>1</v>
      </c>
      <c r="I243" s="163">
        <v>2</v>
      </c>
      <c r="J243" s="199">
        <v>4429.58</v>
      </c>
      <c r="K243" s="164">
        <v>1.012</v>
      </c>
      <c r="L243" s="199">
        <v>8965.4699999999993</v>
      </c>
      <c r="M243" s="204">
        <v>9.5</v>
      </c>
      <c r="N243" s="197">
        <v>85171.97</v>
      </c>
      <c r="EZ243" s="157"/>
      <c r="FA243" s="158"/>
      <c r="FB243" s="167" t="s">
        <v>344</v>
      </c>
      <c r="FC243" s="167" t="s">
        <v>176</v>
      </c>
      <c r="FD243" s="167" t="s">
        <v>176</v>
      </c>
      <c r="FJ243" s="167"/>
      <c r="FL243" s="167"/>
    </row>
    <row r="244" spans="1:168" s="117" customFormat="1" ht="15" x14ac:dyDescent="0.25">
      <c r="A244" s="168"/>
      <c r="B244" s="169"/>
      <c r="C244" s="278" t="s">
        <v>345</v>
      </c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9"/>
      <c r="EZ244" s="157"/>
      <c r="FA244" s="158"/>
      <c r="FB244" s="167"/>
      <c r="FC244" s="167"/>
      <c r="FD244" s="167"/>
      <c r="FJ244" s="167"/>
      <c r="FK244" s="170" t="s">
        <v>345</v>
      </c>
      <c r="FL244" s="167"/>
    </row>
    <row r="245" spans="1:168" s="117" customFormat="1" ht="15" x14ac:dyDescent="0.25">
      <c r="A245" s="171"/>
      <c r="B245" s="172"/>
      <c r="C245" s="283" t="s">
        <v>300</v>
      </c>
      <c r="D245" s="283"/>
      <c r="E245" s="283"/>
      <c r="F245" s="283"/>
      <c r="G245" s="283"/>
      <c r="H245" s="283"/>
      <c r="I245" s="283"/>
      <c r="J245" s="283"/>
      <c r="K245" s="283"/>
      <c r="L245" s="283"/>
      <c r="M245" s="283"/>
      <c r="N245" s="284"/>
      <c r="EZ245" s="157"/>
      <c r="FA245" s="158"/>
      <c r="FB245" s="167"/>
      <c r="FC245" s="167"/>
      <c r="FD245" s="167"/>
      <c r="FF245" s="170" t="s">
        <v>300</v>
      </c>
      <c r="FJ245" s="167"/>
      <c r="FL245" s="167"/>
    </row>
    <row r="246" spans="1:168" s="117" customFormat="1" ht="15" x14ac:dyDescent="0.25">
      <c r="A246" s="194"/>
      <c r="B246" s="195"/>
      <c r="C246" s="277" t="s">
        <v>254</v>
      </c>
      <c r="D246" s="277"/>
      <c r="E246" s="277"/>
      <c r="F246" s="161"/>
      <c r="G246" s="162"/>
      <c r="H246" s="162"/>
      <c r="I246" s="162"/>
      <c r="J246" s="165"/>
      <c r="K246" s="162"/>
      <c r="L246" s="199">
        <v>8965.4699999999993</v>
      </c>
      <c r="M246" s="190"/>
      <c r="N246" s="197">
        <v>85171.97</v>
      </c>
      <c r="EZ246" s="157"/>
      <c r="FA246" s="158"/>
      <c r="FB246" s="167"/>
      <c r="FC246" s="167"/>
      <c r="FD246" s="167"/>
      <c r="FJ246" s="167" t="s">
        <v>254</v>
      </c>
      <c r="FL246" s="167"/>
    </row>
    <row r="247" spans="1:168" s="117" customFormat="1" ht="33.75" x14ac:dyDescent="0.25">
      <c r="A247" s="159" t="s">
        <v>109</v>
      </c>
      <c r="B247" s="160" t="s">
        <v>346</v>
      </c>
      <c r="C247" s="277" t="s">
        <v>347</v>
      </c>
      <c r="D247" s="277"/>
      <c r="E247" s="277"/>
      <c r="F247" s="161" t="s">
        <v>39</v>
      </c>
      <c r="G247" s="162">
        <v>1</v>
      </c>
      <c r="H247" s="163">
        <v>1</v>
      </c>
      <c r="I247" s="163">
        <v>1</v>
      </c>
      <c r="J247" s="199">
        <v>16505.259999999998</v>
      </c>
      <c r="K247" s="164">
        <v>1.012</v>
      </c>
      <c r="L247" s="199">
        <v>16703.32</v>
      </c>
      <c r="M247" s="204">
        <v>9.5</v>
      </c>
      <c r="N247" s="197">
        <v>158681.54</v>
      </c>
      <c r="EZ247" s="157"/>
      <c r="FA247" s="158"/>
      <c r="FB247" s="167" t="s">
        <v>347</v>
      </c>
      <c r="FC247" s="167" t="s">
        <v>176</v>
      </c>
      <c r="FD247" s="167" t="s">
        <v>176</v>
      </c>
      <c r="FJ247" s="167"/>
      <c r="FL247" s="167"/>
    </row>
    <row r="248" spans="1:168" s="117" customFormat="1" ht="15" x14ac:dyDescent="0.25">
      <c r="A248" s="168"/>
      <c r="B248" s="169"/>
      <c r="C248" s="278" t="s">
        <v>348</v>
      </c>
      <c r="D248" s="278"/>
      <c r="E248" s="278"/>
      <c r="F248" s="278"/>
      <c r="G248" s="278"/>
      <c r="H248" s="278"/>
      <c r="I248" s="278"/>
      <c r="J248" s="278"/>
      <c r="K248" s="278"/>
      <c r="L248" s="278"/>
      <c r="M248" s="278"/>
      <c r="N248" s="279"/>
      <c r="EZ248" s="157"/>
      <c r="FA248" s="158"/>
      <c r="FB248" s="167"/>
      <c r="FC248" s="167"/>
      <c r="FD248" s="167"/>
      <c r="FJ248" s="167"/>
      <c r="FK248" s="170" t="s">
        <v>348</v>
      </c>
      <c r="FL248" s="167"/>
    </row>
    <row r="249" spans="1:168" s="117" customFormat="1" ht="15" x14ac:dyDescent="0.25">
      <c r="A249" s="171"/>
      <c r="B249" s="172"/>
      <c r="C249" s="283" t="s">
        <v>300</v>
      </c>
      <c r="D249" s="283"/>
      <c r="E249" s="283"/>
      <c r="F249" s="283"/>
      <c r="G249" s="283"/>
      <c r="H249" s="283"/>
      <c r="I249" s="283"/>
      <c r="J249" s="283"/>
      <c r="K249" s="283"/>
      <c r="L249" s="283"/>
      <c r="M249" s="283"/>
      <c r="N249" s="284"/>
      <c r="EZ249" s="157"/>
      <c r="FA249" s="158"/>
      <c r="FB249" s="167"/>
      <c r="FC249" s="167"/>
      <c r="FD249" s="167"/>
      <c r="FF249" s="170" t="s">
        <v>300</v>
      </c>
      <c r="FJ249" s="167"/>
      <c r="FL249" s="167"/>
    </row>
    <row r="250" spans="1:168" s="117" customFormat="1" ht="15" x14ac:dyDescent="0.25">
      <c r="A250" s="194"/>
      <c r="B250" s="195"/>
      <c r="C250" s="277" t="s">
        <v>254</v>
      </c>
      <c r="D250" s="277"/>
      <c r="E250" s="277"/>
      <c r="F250" s="161"/>
      <c r="G250" s="162"/>
      <c r="H250" s="162"/>
      <c r="I250" s="162"/>
      <c r="J250" s="165"/>
      <c r="K250" s="162"/>
      <c r="L250" s="199">
        <v>16703.32</v>
      </c>
      <c r="M250" s="190"/>
      <c r="N250" s="197">
        <v>158681.54</v>
      </c>
      <c r="EZ250" s="157"/>
      <c r="FA250" s="158"/>
      <c r="FB250" s="167"/>
      <c r="FC250" s="167"/>
      <c r="FD250" s="167"/>
      <c r="FJ250" s="167" t="s">
        <v>254</v>
      </c>
      <c r="FL250" s="167"/>
    </row>
    <row r="251" spans="1:168" s="117" customFormat="1" ht="33.75" x14ac:dyDescent="0.25">
      <c r="A251" s="159" t="s">
        <v>111</v>
      </c>
      <c r="B251" s="160" t="s">
        <v>349</v>
      </c>
      <c r="C251" s="277" t="s">
        <v>350</v>
      </c>
      <c r="D251" s="277"/>
      <c r="E251" s="277"/>
      <c r="F251" s="161" t="s">
        <v>351</v>
      </c>
      <c r="G251" s="162">
        <v>1.08</v>
      </c>
      <c r="H251" s="163">
        <v>1</v>
      </c>
      <c r="I251" s="201">
        <v>1.08</v>
      </c>
      <c r="J251" s="165"/>
      <c r="K251" s="162"/>
      <c r="L251" s="165"/>
      <c r="M251" s="162"/>
      <c r="N251" s="166"/>
      <c r="EZ251" s="157"/>
      <c r="FA251" s="158"/>
      <c r="FB251" s="167" t="s">
        <v>350</v>
      </c>
      <c r="FC251" s="167" t="s">
        <v>176</v>
      </c>
      <c r="FD251" s="167" t="s">
        <v>176</v>
      </c>
      <c r="FJ251" s="167"/>
      <c r="FL251" s="167"/>
    </row>
    <row r="252" spans="1:168" s="117" customFormat="1" ht="15" x14ac:dyDescent="0.25">
      <c r="A252" s="168"/>
      <c r="B252" s="169"/>
      <c r="C252" s="278" t="s">
        <v>352</v>
      </c>
      <c r="D252" s="278"/>
      <c r="E252" s="278"/>
      <c r="F252" s="278"/>
      <c r="G252" s="278"/>
      <c r="H252" s="278"/>
      <c r="I252" s="278"/>
      <c r="J252" s="278"/>
      <c r="K252" s="278"/>
      <c r="L252" s="278"/>
      <c r="M252" s="278"/>
      <c r="N252" s="279"/>
      <c r="EZ252" s="157"/>
      <c r="FA252" s="158"/>
      <c r="FB252" s="167"/>
      <c r="FC252" s="167"/>
      <c r="FD252" s="167"/>
      <c r="FE252" s="170" t="s">
        <v>352</v>
      </c>
      <c r="FJ252" s="167"/>
      <c r="FL252" s="167"/>
    </row>
    <row r="253" spans="1:168" s="117" customFormat="1" ht="67.5" x14ac:dyDescent="0.25">
      <c r="A253" s="171"/>
      <c r="B253" s="172" t="s">
        <v>233</v>
      </c>
      <c r="C253" s="283" t="s">
        <v>234</v>
      </c>
      <c r="D253" s="283"/>
      <c r="E253" s="283"/>
      <c r="F253" s="283"/>
      <c r="G253" s="283"/>
      <c r="H253" s="283"/>
      <c r="I253" s="283"/>
      <c r="J253" s="283"/>
      <c r="K253" s="283"/>
      <c r="L253" s="283"/>
      <c r="M253" s="283"/>
      <c r="N253" s="284"/>
      <c r="EZ253" s="157"/>
      <c r="FA253" s="158"/>
      <c r="FB253" s="167"/>
      <c r="FC253" s="167"/>
      <c r="FD253" s="167"/>
      <c r="FF253" s="170" t="s">
        <v>234</v>
      </c>
      <c r="FJ253" s="167"/>
      <c r="FL253" s="167"/>
    </row>
    <row r="254" spans="1:168" s="117" customFormat="1" ht="33.75" x14ac:dyDescent="0.25">
      <c r="A254" s="171"/>
      <c r="B254" s="172" t="s">
        <v>235</v>
      </c>
      <c r="C254" s="283" t="s">
        <v>236</v>
      </c>
      <c r="D254" s="283"/>
      <c r="E254" s="283"/>
      <c r="F254" s="283"/>
      <c r="G254" s="283"/>
      <c r="H254" s="283"/>
      <c r="I254" s="283"/>
      <c r="J254" s="283"/>
      <c r="K254" s="283"/>
      <c r="L254" s="283"/>
      <c r="M254" s="283"/>
      <c r="N254" s="284"/>
      <c r="EZ254" s="157"/>
      <c r="FA254" s="158"/>
      <c r="FB254" s="167"/>
      <c r="FC254" s="167"/>
      <c r="FD254" s="167"/>
      <c r="FF254" s="170" t="s">
        <v>236</v>
      </c>
      <c r="FJ254" s="167"/>
      <c r="FL254" s="167"/>
    </row>
    <row r="255" spans="1:168" s="117" customFormat="1" ht="15" x14ac:dyDescent="0.25">
      <c r="A255" s="173"/>
      <c r="B255" s="172" t="s">
        <v>14</v>
      </c>
      <c r="C255" s="278" t="s">
        <v>237</v>
      </c>
      <c r="D255" s="278"/>
      <c r="E255" s="278"/>
      <c r="F255" s="174"/>
      <c r="G255" s="175"/>
      <c r="H255" s="175"/>
      <c r="I255" s="175"/>
      <c r="J255" s="176">
        <v>3.05</v>
      </c>
      <c r="K255" s="177">
        <v>1.3225</v>
      </c>
      <c r="L255" s="176">
        <v>4.3600000000000003</v>
      </c>
      <c r="M255" s="178">
        <v>52.21</v>
      </c>
      <c r="N255" s="179">
        <v>227.64</v>
      </c>
      <c r="EZ255" s="157"/>
      <c r="FA255" s="158"/>
      <c r="FB255" s="167"/>
      <c r="FC255" s="167"/>
      <c r="FD255" s="167"/>
      <c r="FG255" s="170" t="s">
        <v>237</v>
      </c>
      <c r="FJ255" s="167"/>
      <c r="FL255" s="167"/>
    </row>
    <row r="256" spans="1:168" s="117" customFormat="1" ht="15" x14ac:dyDescent="0.25">
      <c r="A256" s="183"/>
      <c r="B256" s="172"/>
      <c r="C256" s="278" t="s">
        <v>244</v>
      </c>
      <c r="D256" s="278"/>
      <c r="E256" s="278"/>
      <c r="F256" s="174" t="s">
        <v>245</v>
      </c>
      <c r="G256" s="178">
        <v>0.34</v>
      </c>
      <c r="H256" s="177">
        <v>1.3225</v>
      </c>
      <c r="I256" s="188">
        <v>0.485622</v>
      </c>
      <c r="J256" s="186"/>
      <c r="K256" s="175"/>
      <c r="L256" s="186"/>
      <c r="M256" s="175"/>
      <c r="N256" s="187"/>
      <c r="EZ256" s="157"/>
      <c r="FA256" s="158"/>
      <c r="FB256" s="167"/>
      <c r="FC256" s="167"/>
      <c r="FD256" s="167"/>
      <c r="FH256" s="170" t="s">
        <v>244</v>
      </c>
      <c r="FJ256" s="167"/>
      <c r="FL256" s="167"/>
    </row>
    <row r="257" spans="1:168" s="117" customFormat="1" ht="15" x14ac:dyDescent="0.25">
      <c r="A257" s="168"/>
      <c r="B257" s="172"/>
      <c r="C257" s="282" t="s">
        <v>247</v>
      </c>
      <c r="D257" s="282"/>
      <c r="E257" s="282"/>
      <c r="F257" s="189"/>
      <c r="G257" s="190"/>
      <c r="H257" s="190"/>
      <c r="I257" s="190"/>
      <c r="J257" s="192">
        <v>3.05</v>
      </c>
      <c r="K257" s="190"/>
      <c r="L257" s="192">
        <v>4.3600000000000003</v>
      </c>
      <c r="M257" s="190"/>
      <c r="N257" s="214">
        <v>227.64</v>
      </c>
      <c r="EZ257" s="157"/>
      <c r="FA257" s="158"/>
      <c r="FB257" s="167"/>
      <c r="FC257" s="167"/>
      <c r="FD257" s="167"/>
      <c r="FI257" s="170" t="s">
        <v>247</v>
      </c>
      <c r="FJ257" s="167"/>
      <c r="FL257" s="167"/>
    </row>
    <row r="258" spans="1:168" s="117" customFormat="1" ht="15" x14ac:dyDescent="0.25">
      <c r="A258" s="183"/>
      <c r="B258" s="172"/>
      <c r="C258" s="278" t="s">
        <v>248</v>
      </c>
      <c r="D258" s="278"/>
      <c r="E258" s="278"/>
      <c r="F258" s="174"/>
      <c r="G258" s="175"/>
      <c r="H258" s="175"/>
      <c r="I258" s="175"/>
      <c r="J258" s="186"/>
      <c r="K258" s="175"/>
      <c r="L258" s="176">
        <v>4.3600000000000003</v>
      </c>
      <c r="M258" s="175"/>
      <c r="N258" s="179">
        <v>227.64</v>
      </c>
      <c r="EZ258" s="157"/>
      <c r="FA258" s="158"/>
      <c r="FB258" s="167"/>
      <c r="FC258" s="167"/>
      <c r="FD258" s="167"/>
      <c r="FH258" s="170" t="s">
        <v>248</v>
      </c>
      <c r="FJ258" s="167"/>
      <c r="FL258" s="167"/>
    </row>
    <row r="259" spans="1:168" s="117" customFormat="1" ht="22.5" x14ac:dyDescent="0.25">
      <c r="A259" s="183"/>
      <c r="B259" s="172" t="s">
        <v>353</v>
      </c>
      <c r="C259" s="278" t="s">
        <v>354</v>
      </c>
      <c r="D259" s="278"/>
      <c r="E259" s="278"/>
      <c r="F259" s="174" t="s">
        <v>251</v>
      </c>
      <c r="G259" s="184">
        <v>93</v>
      </c>
      <c r="H259" s="175"/>
      <c r="I259" s="184">
        <v>93</v>
      </c>
      <c r="J259" s="186"/>
      <c r="K259" s="175"/>
      <c r="L259" s="176">
        <v>4.05</v>
      </c>
      <c r="M259" s="175"/>
      <c r="N259" s="179">
        <v>211.71</v>
      </c>
      <c r="EZ259" s="157"/>
      <c r="FA259" s="158"/>
      <c r="FB259" s="167"/>
      <c r="FC259" s="167"/>
      <c r="FD259" s="167"/>
      <c r="FH259" s="170" t="s">
        <v>354</v>
      </c>
      <c r="FJ259" s="167"/>
      <c r="FL259" s="167"/>
    </row>
    <row r="260" spans="1:168" s="117" customFormat="1" ht="45" x14ac:dyDescent="0.25">
      <c r="A260" s="183"/>
      <c r="B260" s="172" t="s">
        <v>355</v>
      </c>
      <c r="C260" s="278" t="s">
        <v>356</v>
      </c>
      <c r="D260" s="278"/>
      <c r="E260" s="278"/>
      <c r="F260" s="174" t="s">
        <v>251</v>
      </c>
      <c r="G260" s="184">
        <v>62</v>
      </c>
      <c r="H260" s="178">
        <v>0.85</v>
      </c>
      <c r="I260" s="182">
        <v>52.7</v>
      </c>
      <c r="J260" s="186"/>
      <c r="K260" s="175"/>
      <c r="L260" s="176">
        <v>2.2999999999999998</v>
      </c>
      <c r="M260" s="175"/>
      <c r="N260" s="179">
        <v>119.97</v>
      </c>
      <c r="EZ260" s="157"/>
      <c r="FA260" s="158"/>
      <c r="FB260" s="167"/>
      <c r="FC260" s="167"/>
      <c r="FD260" s="167"/>
      <c r="FH260" s="170" t="s">
        <v>356</v>
      </c>
      <c r="FJ260" s="167"/>
      <c r="FL260" s="167"/>
    </row>
    <row r="261" spans="1:168" s="117" customFormat="1" ht="15" x14ac:dyDescent="0.25">
      <c r="A261" s="194"/>
      <c r="B261" s="195"/>
      <c r="C261" s="277" t="s">
        <v>254</v>
      </c>
      <c r="D261" s="277"/>
      <c r="E261" s="277"/>
      <c r="F261" s="161"/>
      <c r="G261" s="162"/>
      <c r="H261" s="162"/>
      <c r="I261" s="162"/>
      <c r="J261" s="165"/>
      <c r="K261" s="162"/>
      <c r="L261" s="196">
        <v>10.71</v>
      </c>
      <c r="M261" s="190"/>
      <c r="N261" s="202">
        <v>559.32000000000005</v>
      </c>
      <c r="EZ261" s="157"/>
      <c r="FA261" s="158"/>
      <c r="FB261" s="167"/>
      <c r="FC261" s="167"/>
      <c r="FD261" s="167"/>
      <c r="FJ261" s="167" t="s">
        <v>254</v>
      </c>
      <c r="FL261" s="167"/>
    </row>
    <row r="262" spans="1:168" s="117" customFormat="1" ht="45" x14ac:dyDescent="0.25">
      <c r="A262" s="159" t="s">
        <v>357</v>
      </c>
      <c r="B262" s="160" t="s">
        <v>358</v>
      </c>
      <c r="C262" s="277" t="s">
        <v>359</v>
      </c>
      <c r="D262" s="277"/>
      <c r="E262" s="277"/>
      <c r="F262" s="161" t="s">
        <v>360</v>
      </c>
      <c r="G262" s="162">
        <v>0.15</v>
      </c>
      <c r="H262" s="163">
        <v>1</v>
      </c>
      <c r="I262" s="201">
        <v>0.15</v>
      </c>
      <c r="J262" s="165"/>
      <c r="K262" s="162"/>
      <c r="L262" s="165"/>
      <c r="M262" s="162"/>
      <c r="N262" s="166"/>
      <c r="EZ262" s="157"/>
      <c r="FA262" s="158"/>
      <c r="FB262" s="167" t="s">
        <v>359</v>
      </c>
      <c r="FC262" s="167" t="s">
        <v>176</v>
      </c>
      <c r="FD262" s="167" t="s">
        <v>176</v>
      </c>
      <c r="FJ262" s="167"/>
      <c r="FL262" s="167"/>
    </row>
    <row r="263" spans="1:168" s="117" customFormat="1" ht="15" x14ac:dyDescent="0.25">
      <c r="A263" s="168"/>
      <c r="B263" s="169"/>
      <c r="C263" s="278" t="s">
        <v>361</v>
      </c>
      <c r="D263" s="278"/>
      <c r="E263" s="278"/>
      <c r="F263" s="278"/>
      <c r="G263" s="278"/>
      <c r="H263" s="278"/>
      <c r="I263" s="278"/>
      <c r="J263" s="278"/>
      <c r="K263" s="278"/>
      <c r="L263" s="278"/>
      <c r="M263" s="278"/>
      <c r="N263" s="279"/>
      <c r="EZ263" s="157"/>
      <c r="FA263" s="158"/>
      <c r="FB263" s="167"/>
      <c r="FC263" s="167"/>
      <c r="FD263" s="167"/>
      <c r="FE263" s="170" t="s">
        <v>361</v>
      </c>
      <c r="FJ263" s="167"/>
      <c r="FL263" s="167"/>
    </row>
    <row r="264" spans="1:168" s="117" customFormat="1" ht="67.5" x14ac:dyDescent="0.25">
      <c r="A264" s="171"/>
      <c r="B264" s="172" t="s">
        <v>233</v>
      </c>
      <c r="C264" s="283" t="s">
        <v>234</v>
      </c>
      <c r="D264" s="283"/>
      <c r="E264" s="283"/>
      <c r="F264" s="283"/>
      <c r="G264" s="283"/>
      <c r="H264" s="283"/>
      <c r="I264" s="283"/>
      <c r="J264" s="283"/>
      <c r="K264" s="283"/>
      <c r="L264" s="283"/>
      <c r="M264" s="283"/>
      <c r="N264" s="284"/>
      <c r="EZ264" s="157"/>
      <c r="FA264" s="158"/>
      <c r="FB264" s="167"/>
      <c r="FC264" s="167"/>
      <c r="FD264" s="167"/>
      <c r="FF264" s="170" t="s">
        <v>234</v>
      </c>
      <c r="FJ264" s="167"/>
      <c r="FL264" s="167"/>
    </row>
    <row r="265" spans="1:168" s="117" customFormat="1" ht="33.75" x14ac:dyDescent="0.25">
      <c r="A265" s="171"/>
      <c r="B265" s="172" t="s">
        <v>235</v>
      </c>
      <c r="C265" s="283" t="s">
        <v>236</v>
      </c>
      <c r="D265" s="283"/>
      <c r="E265" s="283"/>
      <c r="F265" s="283"/>
      <c r="G265" s="283"/>
      <c r="H265" s="283"/>
      <c r="I265" s="283"/>
      <c r="J265" s="283"/>
      <c r="K265" s="283"/>
      <c r="L265" s="283"/>
      <c r="M265" s="283"/>
      <c r="N265" s="284"/>
      <c r="EZ265" s="157"/>
      <c r="FA265" s="158"/>
      <c r="FB265" s="167"/>
      <c r="FC265" s="167"/>
      <c r="FD265" s="167"/>
      <c r="FF265" s="170" t="s">
        <v>236</v>
      </c>
      <c r="FJ265" s="167"/>
      <c r="FL265" s="167"/>
    </row>
    <row r="266" spans="1:168" s="117" customFormat="1" ht="15" x14ac:dyDescent="0.25">
      <c r="A266" s="173"/>
      <c r="B266" s="172" t="s">
        <v>14</v>
      </c>
      <c r="C266" s="278" t="s">
        <v>237</v>
      </c>
      <c r="D266" s="278"/>
      <c r="E266" s="278"/>
      <c r="F266" s="174"/>
      <c r="G266" s="175"/>
      <c r="H266" s="175"/>
      <c r="I266" s="175"/>
      <c r="J266" s="180">
        <v>9218</v>
      </c>
      <c r="K266" s="177">
        <v>1.3225</v>
      </c>
      <c r="L266" s="180">
        <v>1828.62</v>
      </c>
      <c r="M266" s="178">
        <v>52.21</v>
      </c>
      <c r="N266" s="181">
        <v>95472.25</v>
      </c>
      <c r="EZ266" s="157"/>
      <c r="FA266" s="158"/>
      <c r="FB266" s="167"/>
      <c r="FC266" s="167"/>
      <c r="FD266" s="167"/>
      <c r="FG266" s="170" t="s">
        <v>237</v>
      </c>
      <c r="FJ266" s="167"/>
      <c r="FL266" s="167"/>
    </row>
    <row r="267" spans="1:168" s="117" customFormat="1" ht="15" x14ac:dyDescent="0.25">
      <c r="A267" s="173"/>
      <c r="B267" s="172" t="s">
        <v>238</v>
      </c>
      <c r="C267" s="278" t="s">
        <v>239</v>
      </c>
      <c r="D267" s="278"/>
      <c r="E267" s="278"/>
      <c r="F267" s="174"/>
      <c r="G267" s="175"/>
      <c r="H267" s="175"/>
      <c r="I267" s="175"/>
      <c r="J267" s="180">
        <v>40105.1</v>
      </c>
      <c r="K267" s="177">
        <v>1.4375</v>
      </c>
      <c r="L267" s="180">
        <v>8647.66</v>
      </c>
      <c r="M267" s="178">
        <v>15.71</v>
      </c>
      <c r="N267" s="181">
        <v>135854.74</v>
      </c>
      <c r="EZ267" s="157"/>
      <c r="FA267" s="158"/>
      <c r="FB267" s="167"/>
      <c r="FC267" s="167"/>
      <c r="FD267" s="167"/>
      <c r="FG267" s="170" t="s">
        <v>239</v>
      </c>
      <c r="FJ267" s="167"/>
      <c r="FL267" s="167"/>
    </row>
    <row r="268" spans="1:168" s="117" customFormat="1" ht="15" x14ac:dyDescent="0.25">
      <c r="A268" s="173"/>
      <c r="B268" s="172" t="s">
        <v>240</v>
      </c>
      <c r="C268" s="278" t="s">
        <v>241</v>
      </c>
      <c r="D268" s="278"/>
      <c r="E268" s="278"/>
      <c r="F268" s="174"/>
      <c r="G268" s="175"/>
      <c r="H268" s="175"/>
      <c r="I268" s="175"/>
      <c r="J268" s="180">
        <v>2629.93</v>
      </c>
      <c r="K268" s="177">
        <v>1.4375</v>
      </c>
      <c r="L268" s="176">
        <v>567.08000000000004</v>
      </c>
      <c r="M268" s="178">
        <v>52.21</v>
      </c>
      <c r="N268" s="181">
        <v>29607.25</v>
      </c>
      <c r="EZ268" s="157"/>
      <c r="FA268" s="158"/>
      <c r="FB268" s="167"/>
      <c r="FC268" s="167"/>
      <c r="FD268" s="167"/>
      <c r="FG268" s="170" t="s">
        <v>241</v>
      </c>
      <c r="FJ268" s="167"/>
      <c r="FL268" s="167"/>
    </row>
    <row r="269" spans="1:168" s="117" customFormat="1" ht="15" x14ac:dyDescent="0.25">
      <c r="A269" s="173"/>
      <c r="B269" s="172" t="s">
        <v>242</v>
      </c>
      <c r="C269" s="278" t="s">
        <v>243</v>
      </c>
      <c r="D269" s="278"/>
      <c r="E269" s="278"/>
      <c r="F269" s="174"/>
      <c r="G269" s="175"/>
      <c r="H269" s="175"/>
      <c r="I269" s="175"/>
      <c r="J269" s="180">
        <v>1477980.73</v>
      </c>
      <c r="K269" s="175"/>
      <c r="L269" s="180">
        <v>221697.11</v>
      </c>
      <c r="M269" s="182">
        <v>9.5</v>
      </c>
      <c r="N269" s="181">
        <v>2106122.5499999998</v>
      </c>
      <c r="EZ269" s="157"/>
      <c r="FA269" s="158"/>
      <c r="FB269" s="167"/>
      <c r="FC269" s="167"/>
      <c r="FD269" s="167"/>
      <c r="FG269" s="170" t="s">
        <v>243</v>
      </c>
      <c r="FJ269" s="167"/>
      <c r="FL269" s="167"/>
    </row>
    <row r="270" spans="1:168" s="117" customFormat="1" ht="15" x14ac:dyDescent="0.25">
      <c r="A270" s="183"/>
      <c r="B270" s="172"/>
      <c r="C270" s="278" t="s">
        <v>244</v>
      </c>
      <c r="D270" s="278"/>
      <c r="E270" s="278"/>
      <c r="F270" s="174" t="s">
        <v>245</v>
      </c>
      <c r="G270" s="184">
        <v>1100</v>
      </c>
      <c r="H270" s="177">
        <v>1.3225</v>
      </c>
      <c r="I270" s="177">
        <v>218.21250000000001</v>
      </c>
      <c r="J270" s="186"/>
      <c r="K270" s="175"/>
      <c r="L270" s="186"/>
      <c r="M270" s="175"/>
      <c r="N270" s="187"/>
      <c r="EZ270" s="157"/>
      <c r="FA270" s="158"/>
      <c r="FB270" s="167"/>
      <c r="FC270" s="167"/>
      <c r="FD270" s="167"/>
      <c r="FH270" s="170" t="s">
        <v>244</v>
      </c>
      <c r="FJ270" s="167"/>
      <c r="FL270" s="167"/>
    </row>
    <row r="271" spans="1:168" s="117" customFormat="1" ht="15" x14ac:dyDescent="0.25">
      <c r="A271" s="183"/>
      <c r="B271" s="172"/>
      <c r="C271" s="278" t="s">
        <v>246</v>
      </c>
      <c r="D271" s="278"/>
      <c r="E271" s="278"/>
      <c r="F271" s="174" t="s">
        <v>245</v>
      </c>
      <c r="G271" s="178">
        <v>213.68</v>
      </c>
      <c r="H271" s="177">
        <v>1.4375</v>
      </c>
      <c r="I271" s="185">
        <v>46.074750000000002</v>
      </c>
      <c r="J271" s="186"/>
      <c r="K271" s="175"/>
      <c r="L271" s="186"/>
      <c r="M271" s="175"/>
      <c r="N271" s="187"/>
      <c r="EZ271" s="157"/>
      <c r="FA271" s="158"/>
      <c r="FB271" s="167"/>
      <c r="FC271" s="167"/>
      <c r="FD271" s="167"/>
      <c r="FH271" s="170" t="s">
        <v>246</v>
      </c>
      <c r="FJ271" s="167"/>
      <c r="FL271" s="167"/>
    </row>
    <row r="272" spans="1:168" s="117" customFormat="1" ht="15" x14ac:dyDescent="0.25">
      <c r="A272" s="168"/>
      <c r="B272" s="172"/>
      <c r="C272" s="282" t="s">
        <v>247</v>
      </c>
      <c r="D272" s="282"/>
      <c r="E272" s="282"/>
      <c r="F272" s="189"/>
      <c r="G272" s="190"/>
      <c r="H272" s="190"/>
      <c r="I272" s="190"/>
      <c r="J272" s="191">
        <v>1527303.83</v>
      </c>
      <c r="K272" s="190"/>
      <c r="L272" s="191">
        <v>232173.39</v>
      </c>
      <c r="M272" s="190"/>
      <c r="N272" s="193">
        <v>2337449.54</v>
      </c>
      <c r="EZ272" s="157"/>
      <c r="FA272" s="158"/>
      <c r="FB272" s="167"/>
      <c r="FC272" s="167"/>
      <c r="FD272" s="167"/>
      <c r="FI272" s="170" t="s">
        <v>247</v>
      </c>
      <c r="FJ272" s="167"/>
      <c r="FL272" s="167"/>
    </row>
    <row r="273" spans="1:168" s="117" customFormat="1" ht="15" x14ac:dyDescent="0.25">
      <c r="A273" s="183"/>
      <c r="B273" s="172"/>
      <c r="C273" s="278" t="s">
        <v>248</v>
      </c>
      <c r="D273" s="278"/>
      <c r="E273" s="278"/>
      <c r="F273" s="174"/>
      <c r="G273" s="175"/>
      <c r="H273" s="175"/>
      <c r="I273" s="175"/>
      <c r="J273" s="186"/>
      <c r="K273" s="175"/>
      <c r="L273" s="180">
        <v>2395.6999999999998</v>
      </c>
      <c r="M273" s="175"/>
      <c r="N273" s="181">
        <v>125079.5</v>
      </c>
      <c r="EZ273" s="157"/>
      <c r="FA273" s="158"/>
      <c r="FB273" s="167"/>
      <c r="FC273" s="167"/>
      <c r="FD273" s="167"/>
      <c r="FH273" s="170" t="s">
        <v>248</v>
      </c>
      <c r="FJ273" s="167"/>
      <c r="FL273" s="167"/>
    </row>
    <row r="274" spans="1:168" s="117" customFormat="1" ht="22.5" x14ac:dyDescent="0.25">
      <c r="A274" s="183"/>
      <c r="B274" s="172" t="s">
        <v>312</v>
      </c>
      <c r="C274" s="278" t="s">
        <v>313</v>
      </c>
      <c r="D274" s="278"/>
      <c r="E274" s="278"/>
      <c r="F274" s="174" t="s">
        <v>251</v>
      </c>
      <c r="G274" s="184">
        <v>109</v>
      </c>
      <c r="H274" s="175"/>
      <c r="I274" s="184">
        <v>109</v>
      </c>
      <c r="J274" s="186"/>
      <c r="K274" s="175"/>
      <c r="L274" s="180">
        <v>2611.31</v>
      </c>
      <c r="M274" s="175"/>
      <c r="N274" s="181">
        <v>136336.66</v>
      </c>
      <c r="EZ274" s="157"/>
      <c r="FA274" s="158"/>
      <c r="FB274" s="167"/>
      <c r="FC274" s="167"/>
      <c r="FD274" s="167"/>
      <c r="FH274" s="170" t="s">
        <v>313</v>
      </c>
      <c r="FJ274" s="167"/>
      <c r="FL274" s="167"/>
    </row>
    <row r="275" spans="1:168" s="117" customFormat="1" ht="45" x14ac:dyDescent="0.25">
      <c r="A275" s="183"/>
      <c r="B275" s="172" t="s">
        <v>314</v>
      </c>
      <c r="C275" s="278" t="s">
        <v>315</v>
      </c>
      <c r="D275" s="278"/>
      <c r="E275" s="278"/>
      <c r="F275" s="174" t="s">
        <v>251</v>
      </c>
      <c r="G275" s="184">
        <v>65</v>
      </c>
      <c r="H275" s="178">
        <v>0.85</v>
      </c>
      <c r="I275" s="178">
        <v>55.25</v>
      </c>
      <c r="J275" s="186"/>
      <c r="K275" s="175"/>
      <c r="L275" s="180">
        <v>1323.62</v>
      </c>
      <c r="M275" s="175"/>
      <c r="N275" s="181">
        <v>69106.42</v>
      </c>
      <c r="EZ275" s="157"/>
      <c r="FA275" s="158"/>
      <c r="FB275" s="167"/>
      <c r="FC275" s="167"/>
      <c r="FD275" s="167"/>
      <c r="FH275" s="170" t="s">
        <v>315</v>
      </c>
      <c r="FJ275" s="167"/>
      <c r="FL275" s="167"/>
    </row>
    <row r="276" spans="1:168" s="117" customFormat="1" ht="15" x14ac:dyDescent="0.25">
      <c r="A276" s="194"/>
      <c r="B276" s="195"/>
      <c r="C276" s="277" t="s">
        <v>254</v>
      </c>
      <c r="D276" s="277"/>
      <c r="E276" s="277"/>
      <c r="F276" s="161"/>
      <c r="G276" s="162"/>
      <c r="H276" s="162"/>
      <c r="I276" s="162"/>
      <c r="J276" s="165"/>
      <c r="K276" s="162"/>
      <c r="L276" s="199">
        <v>236108.32</v>
      </c>
      <c r="M276" s="190"/>
      <c r="N276" s="197">
        <v>2542892.62</v>
      </c>
      <c r="EZ276" s="157"/>
      <c r="FA276" s="158"/>
      <c r="FB276" s="167"/>
      <c r="FC276" s="167"/>
      <c r="FD276" s="167"/>
      <c r="FJ276" s="167" t="s">
        <v>254</v>
      </c>
      <c r="FL276" s="167"/>
    </row>
    <row r="277" spans="1:168" s="117" customFormat="1" ht="22.5" x14ac:dyDescent="0.25">
      <c r="A277" s="159" t="s">
        <v>362</v>
      </c>
      <c r="B277" s="160" t="s">
        <v>319</v>
      </c>
      <c r="C277" s="277" t="s">
        <v>320</v>
      </c>
      <c r="D277" s="277"/>
      <c r="E277" s="277"/>
      <c r="F277" s="161" t="s">
        <v>20</v>
      </c>
      <c r="G277" s="162">
        <v>-300</v>
      </c>
      <c r="H277" s="163">
        <v>1</v>
      </c>
      <c r="I277" s="163">
        <v>-300</v>
      </c>
      <c r="J277" s="196">
        <v>351.2</v>
      </c>
      <c r="K277" s="162"/>
      <c r="L277" s="199">
        <v>-105360</v>
      </c>
      <c r="M277" s="204">
        <v>9.5</v>
      </c>
      <c r="N277" s="197">
        <v>-1000920</v>
      </c>
      <c r="EZ277" s="157"/>
      <c r="FA277" s="158"/>
      <c r="FB277" s="167" t="s">
        <v>320</v>
      </c>
      <c r="FC277" s="167" t="s">
        <v>176</v>
      </c>
      <c r="FD277" s="167" t="s">
        <v>176</v>
      </c>
      <c r="FJ277" s="167"/>
      <c r="FL277" s="167"/>
    </row>
    <row r="278" spans="1:168" s="117" customFormat="1" ht="15" x14ac:dyDescent="0.25">
      <c r="A278" s="194"/>
      <c r="B278" s="195"/>
      <c r="C278" s="277" t="s">
        <v>254</v>
      </c>
      <c r="D278" s="277"/>
      <c r="E278" s="277"/>
      <c r="F278" s="161"/>
      <c r="G278" s="162"/>
      <c r="H278" s="162"/>
      <c r="I278" s="162"/>
      <c r="J278" s="165"/>
      <c r="K278" s="162"/>
      <c r="L278" s="199">
        <v>-105360</v>
      </c>
      <c r="M278" s="190"/>
      <c r="N278" s="197">
        <v>-1000920</v>
      </c>
      <c r="EZ278" s="157"/>
      <c r="FA278" s="158"/>
      <c r="FB278" s="167"/>
      <c r="FC278" s="167"/>
      <c r="FD278" s="167"/>
      <c r="FJ278" s="167" t="s">
        <v>254</v>
      </c>
      <c r="FL278" s="167"/>
    </row>
    <row r="279" spans="1:168" s="117" customFormat="1" ht="22.5" x14ac:dyDescent="0.25">
      <c r="A279" s="159" t="s">
        <v>114</v>
      </c>
      <c r="B279" s="160" t="s">
        <v>363</v>
      </c>
      <c r="C279" s="277" t="s">
        <v>364</v>
      </c>
      <c r="D279" s="277"/>
      <c r="E279" s="277"/>
      <c r="F279" s="161" t="s">
        <v>39</v>
      </c>
      <c r="G279" s="162">
        <v>24</v>
      </c>
      <c r="H279" s="163">
        <v>1</v>
      </c>
      <c r="I279" s="163">
        <v>24</v>
      </c>
      <c r="J279" s="199">
        <v>19452.63</v>
      </c>
      <c r="K279" s="164">
        <v>1.012</v>
      </c>
      <c r="L279" s="199">
        <v>472465.48</v>
      </c>
      <c r="M279" s="204">
        <v>9.5</v>
      </c>
      <c r="N279" s="197">
        <v>4488422.0599999996</v>
      </c>
      <c r="EZ279" s="157"/>
      <c r="FA279" s="158"/>
      <c r="FB279" s="167" t="s">
        <v>364</v>
      </c>
      <c r="FC279" s="167" t="s">
        <v>176</v>
      </c>
      <c r="FD279" s="167" t="s">
        <v>176</v>
      </c>
      <c r="FJ279" s="167"/>
      <c r="FL279" s="167"/>
    </row>
    <row r="280" spans="1:168" s="117" customFormat="1" ht="15" x14ac:dyDescent="0.25">
      <c r="A280" s="168"/>
      <c r="B280" s="169"/>
      <c r="C280" s="278" t="s">
        <v>365</v>
      </c>
      <c r="D280" s="278"/>
      <c r="E280" s="278"/>
      <c r="F280" s="278"/>
      <c r="G280" s="278"/>
      <c r="H280" s="278"/>
      <c r="I280" s="278"/>
      <c r="J280" s="278"/>
      <c r="K280" s="278"/>
      <c r="L280" s="278"/>
      <c r="M280" s="278"/>
      <c r="N280" s="279"/>
      <c r="EZ280" s="157"/>
      <c r="FA280" s="158"/>
      <c r="FB280" s="167"/>
      <c r="FC280" s="167"/>
      <c r="FD280" s="167"/>
      <c r="FJ280" s="167"/>
      <c r="FK280" s="170" t="s">
        <v>365</v>
      </c>
      <c r="FL280" s="167"/>
    </row>
    <row r="281" spans="1:168" s="117" customFormat="1" ht="15" x14ac:dyDescent="0.25">
      <c r="A281" s="171"/>
      <c r="B281" s="172"/>
      <c r="C281" s="283" t="s">
        <v>300</v>
      </c>
      <c r="D281" s="283"/>
      <c r="E281" s="283"/>
      <c r="F281" s="283"/>
      <c r="G281" s="283"/>
      <c r="H281" s="283"/>
      <c r="I281" s="283"/>
      <c r="J281" s="283"/>
      <c r="K281" s="283"/>
      <c r="L281" s="283"/>
      <c r="M281" s="283"/>
      <c r="N281" s="284"/>
      <c r="EZ281" s="157"/>
      <c r="FA281" s="158"/>
      <c r="FB281" s="167"/>
      <c r="FC281" s="167"/>
      <c r="FD281" s="167"/>
      <c r="FF281" s="170" t="s">
        <v>300</v>
      </c>
      <c r="FJ281" s="167"/>
      <c r="FL281" s="167"/>
    </row>
    <row r="282" spans="1:168" s="117" customFormat="1" ht="15" x14ac:dyDescent="0.25">
      <c r="A282" s="194"/>
      <c r="B282" s="195"/>
      <c r="C282" s="277" t="s">
        <v>254</v>
      </c>
      <c r="D282" s="277"/>
      <c r="E282" s="277"/>
      <c r="F282" s="161"/>
      <c r="G282" s="162"/>
      <c r="H282" s="162"/>
      <c r="I282" s="162"/>
      <c r="J282" s="165"/>
      <c r="K282" s="162"/>
      <c r="L282" s="199">
        <v>472465.48</v>
      </c>
      <c r="M282" s="190"/>
      <c r="N282" s="197">
        <v>4488422.0599999996</v>
      </c>
      <c r="EZ282" s="157"/>
      <c r="FA282" s="158"/>
      <c r="FB282" s="167"/>
      <c r="FC282" s="167"/>
      <c r="FD282" s="167"/>
      <c r="FJ282" s="167" t="s">
        <v>254</v>
      </c>
      <c r="FL282" s="167"/>
    </row>
    <row r="283" spans="1:168" s="117" customFormat="1" ht="22.5" x14ac:dyDescent="0.25">
      <c r="A283" s="159" t="s">
        <v>115</v>
      </c>
      <c r="B283" s="160" t="s">
        <v>366</v>
      </c>
      <c r="C283" s="277" t="s">
        <v>367</v>
      </c>
      <c r="D283" s="277"/>
      <c r="E283" s="277"/>
      <c r="F283" s="161" t="s">
        <v>39</v>
      </c>
      <c r="G283" s="162">
        <v>-276</v>
      </c>
      <c r="H283" s="163">
        <v>1</v>
      </c>
      <c r="I283" s="163">
        <v>-276</v>
      </c>
      <c r="J283" s="196">
        <v>188.1</v>
      </c>
      <c r="K283" s="162"/>
      <c r="L283" s="199">
        <v>-51915.6</v>
      </c>
      <c r="M283" s="204">
        <v>9.5</v>
      </c>
      <c r="N283" s="197">
        <v>-493198.2</v>
      </c>
      <c r="EZ283" s="157"/>
      <c r="FA283" s="158"/>
      <c r="FB283" s="167" t="s">
        <v>367</v>
      </c>
      <c r="FC283" s="167" t="s">
        <v>176</v>
      </c>
      <c r="FD283" s="167" t="s">
        <v>176</v>
      </c>
      <c r="FJ283" s="167"/>
      <c r="FL283" s="167"/>
    </row>
    <row r="284" spans="1:168" s="117" customFormat="1" ht="15" x14ac:dyDescent="0.25">
      <c r="A284" s="194"/>
      <c r="B284" s="195"/>
      <c r="C284" s="277" t="s">
        <v>254</v>
      </c>
      <c r="D284" s="277"/>
      <c r="E284" s="277"/>
      <c r="F284" s="161"/>
      <c r="G284" s="162"/>
      <c r="H284" s="162"/>
      <c r="I284" s="162"/>
      <c r="J284" s="165"/>
      <c r="K284" s="162"/>
      <c r="L284" s="199">
        <v>-51915.6</v>
      </c>
      <c r="M284" s="190"/>
      <c r="N284" s="197">
        <v>-493198.2</v>
      </c>
      <c r="EZ284" s="157"/>
      <c r="FA284" s="158"/>
      <c r="FB284" s="167"/>
      <c r="FC284" s="167"/>
      <c r="FD284" s="167"/>
      <c r="FJ284" s="167" t="s">
        <v>254</v>
      </c>
      <c r="FL284" s="167"/>
    </row>
    <row r="285" spans="1:168" s="117" customFormat="1" ht="22.5" x14ac:dyDescent="0.25">
      <c r="A285" s="159" t="s">
        <v>368</v>
      </c>
      <c r="B285" s="160" t="s">
        <v>369</v>
      </c>
      <c r="C285" s="277" t="s">
        <v>370</v>
      </c>
      <c r="D285" s="277"/>
      <c r="E285" s="277"/>
      <c r="F285" s="161" t="s">
        <v>39</v>
      </c>
      <c r="G285" s="162">
        <v>-552</v>
      </c>
      <c r="H285" s="163">
        <v>1</v>
      </c>
      <c r="I285" s="163">
        <v>-552</v>
      </c>
      <c r="J285" s="196">
        <v>43.61</v>
      </c>
      <c r="K285" s="162"/>
      <c r="L285" s="199">
        <v>-24072.720000000001</v>
      </c>
      <c r="M285" s="204">
        <v>9.5</v>
      </c>
      <c r="N285" s="197">
        <v>-228690.84</v>
      </c>
      <c r="EZ285" s="157"/>
      <c r="FA285" s="158"/>
      <c r="FB285" s="167" t="s">
        <v>370</v>
      </c>
      <c r="FC285" s="167" t="s">
        <v>176</v>
      </c>
      <c r="FD285" s="167" t="s">
        <v>176</v>
      </c>
      <c r="FJ285" s="167"/>
      <c r="FL285" s="167"/>
    </row>
    <row r="286" spans="1:168" s="117" customFormat="1" ht="15" x14ac:dyDescent="0.25">
      <c r="A286" s="194"/>
      <c r="B286" s="195"/>
      <c r="C286" s="277" t="s">
        <v>254</v>
      </c>
      <c r="D286" s="277"/>
      <c r="E286" s="277"/>
      <c r="F286" s="161"/>
      <c r="G286" s="162"/>
      <c r="H286" s="162"/>
      <c r="I286" s="162"/>
      <c r="J286" s="165"/>
      <c r="K286" s="162"/>
      <c r="L286" s="199">
        <v>-24072.720000000001</v>
      </c>
      <c r="M286" s="190"/>
      <c r="N286" s="197">
        <v>-228690.84</v>
      </c>
      <c r="EZ286" s="157"/>
      <c r="FA286" s="158"/>
      <c r="FB286" s="167"/>
      <c r="FC286" s="167"/>
      <c r="FD286" s="167"/>
      <c r="FJ286" s="167" t="s">
        <v>254</v>
      </c>
      <c r="FL286" s="167"/>
    </row>
    <row r="287" spans="1:168" s="117" customFormat="1" ht="33.75" x14ac:dyDescent="0.25">
      <c r="A287" s="159" t="s">
        <v>371</v>
      </c>
      <c r="B287" s="160" t="s">
        <v>372</v>
      </c>
      <c r="C287" s="277" t="s">
        <v>373</v>
      </c>
      <c r="D287" s="277"/>
      <c r="E287" s="277"/>
      <c r="F287" s="161" t="s">
        <v>39</v>
      </c>
      <c r="G287" s="162">
        <v>-552</v>
      </c>
      <c r="H287" s="163">
        <v>1</v>
      </c>
      <c r="I287" s="163">
        <v>-552</v>
      </c>
      <c r="J287" s="196">
        <v>5.6</v>
      </c>
      <c r="K287" s="162"/>
      <c r="L287" s="199">
        <v>-3091.2</v>
      </c>
      <c r="M287" s="204">
        <v>9.5</v>
      </c>
      <c r="N287" s="197">
        <v>-29366.400000000001</v>
      </c>
      <c r="EZ287" s="157"/>
      <c r="FA287" s="158"/>
      <c r="FB287" s="167" t="s">
        <v>373</v>
      </c>
      <c r="FC287" s="167" t="s">
        <v>176</v>
      </c>
      <c r="FD287" s="167" t="s">
        <v>176</v>
      </c>
      <c r="FJ287" s="167"/>
      <c r="FL287" s="167"/>
    </row>
    <row r="288" spans="1:168" s="117" customFormat="1" ht="15" x14ac:dyDescent="0.25">
      <c r="A288" s="194"/>
      <c r="B288" s="195"/>
      <c r="C288" s="277" t="s">
        <v>254</v>
      </c>
      <c r="D288" s="277"/>
      <c r="E288" s="277"/>
      <c r="F288" s="161"/>
      <c r="G288" s="162"/>
      <c r="H288" s="162"/>
      <c r="I288" s="162"/>
      <c r="J288" s="165"/>
      <c r="K288" s="162"/>
      <c r="L288" s="199">
        <v>-3091.2</v>
      </c>
      <c r="M288" s="190"/>
      <c r="N288" s="197">
        <v>-29366.400000000001</v>
      </c>
      <c r="EZ288" s="157"/>
      <c r="FA288" s="158"/>
      <c r="FB288" s="167"/>
      <c r="FC288" s="167"/>
      <c r="FD288" s="167"/>
      <c r="FJ288" s="167" t="s">
        <v>254</v>
      </c>
      <c r="FL288" s="167"/>
    </row>
    <row r="289" spans="1:168" s="117" customFormat="1" ht="22.5" x14ac:dyDescent="0.25">
      <c r="A289" s="159" t="s">
        <v>374</v>
      </c>
      <c r="B289" s="160" t="s">
        <v>375</v>
      </c>
      <c r="C289" s="277" t="s">
        <v>376</v>
      </c>
      <c r="D289" s="277"/>
      <c r="E289" s="277"/>
      <c r="F289" s="161" t="s">
        <v>39</v>
      </c>
      <c r="G289" s="162">
        <v>-552</v>
      </c>
      <c r="H289" s="163">
        <v>1</v>
      </c>
      <c r="I289" s="163">
        <v>-552</v>
      </c>
      <c r="J289" s="196">
        <v>2.5</v>
      </c>
      <c r="K289" s="162"/>
      <c r="L289" s="199">
        <v>-1380</v>
      </c>
      <c r="M289" s="204">
        <v>9.5</v>
      </c>
      <c r="N289" s="197">
        <v>-13110</v>
      </c>
      <c r="EZ289" s="157"/>
      <c r="FA289" s="158"/>
      <c r="FB289" s="167" t="s">
        <v>376</v>
      </c>
      <c r="FC289" s="167" t="s">
        <v>176</v>
      </c>
      <c r="FD289" s="167" t="s">
        <v>176</v>
      </c>
      <c r="FJ289" s="167"/>
      <c r="FL289" s="167"/>
    </row>
    <row r="290" spans="1:168" s="117" customFormat="1" ht="15" x14ac:dyDescent="0.25">
      <c r="A290" s="194"/>
      <c r="B290" s="195"/>
      <c r="C290" s="277" t="s">
        <v>254</v>
      </c>
      <c r="D290" s="277"/>
      <c r="E290" s="277"/>
      <c r="F290" s="161"/>
      <c r="G290" s="162"/>
      <c r="H290" s="162"/>
      <c r="I290" s="162"/>
      <c r="J290" s="165"/>
      <c r="K290" s="162"/>
      <c r="L290" s="199">
        <v>-1380</v>
      </c>
      <c r="M290" s="190"/>
      <c r="N290" s="197">
        <v>-13110</v>
      </c>
      <c r="EZ290" s="157"/>
      <c r="FA290" s="158"/>
      <c r="FB290" s="167"/>
      <c r="FC290" s="167"/>
      <c r="FD290" s="167"/>
      <c r="FJ290" s="167" t="s">
        <v>254</v>
      </c>
      <c r="FL290" s="167"/>
    </row>
    <row r="291" spans="1:168" s="117" customFormat="1" ht="33.75" x14ac:dyDescent="0.25">
      <c r="A291" s="159" t="s">
        <v>377</v>
      </c>
      <c r="B291" s="160" t="s">
        <v>378</v>
      </c>
      <c r="C291" s="277" t="s">
        <v>379</v>
      </c>
      <c r="D291" s="277"/>
      <c r="E291" s="277"/>
      <c r="F291" s="161" t="s">
        <v>65</v>
      </c>
      <c r="G291" s="162">
        <v>-0.82799999999999996</v>
      </c>
      <c r="H291" s="163">
        <v>1</v>
      </c>
      <c r="I291" s="164">
        <v>-0.82799999999999996</v>
      </c>
      <c r="J291" s="199">
        <v>10948</v>
      </c>
      <c r="K291" s="162"/>
      <c r="L291" s="199">
        <v>-9064.94</v>
      </c>
      <c r="M291" s="204">
        <v>9.5</v>
      </c>
      <c r="N291" s="197">
        <v>-86116.93</v>
      </c>
      <c r="EZ291" s="157"/>
      <c r="FA291" s="158"/>
      <c r="FB291" s="167" t="s">
        <v>379</v>
      </c>
      <c r="FC291" s="167" t="s">
        <v>176</v>
      </c>
      <c r="FD291" s="167" t="s">
        <v>176</v>
      </c>
      <c r="FJ291" s="167"/>
      <c r="FL291" s="167"/>
    </row>
    <row r="292" spans="1:168" s="117" customFormat="1" ht="15" x14ac:dyDescent="0.25">
      <c r="A292" s="194"/>
      <c r="B292" s="195"/>
      <c r="C292" s="277" t="s">
        <v>254</v>
      </c>
      <c r="D292" s="277"/>
      <c r="E292" s="277"/>
      <c r="F292" s="161"/>
      <c r="G292" s="162"/>
      <c r="H292" s="162"/>
      <c r="I292" s="162"/>
      <c r="J292" s="165"/>
      <c r="K292" s="162"/>
      <c r="L292" s="199">
        <v>-9064.94</v>
      </c>
      <c r="M292" s="190"/>
      <c r="N292" s="197">
        <v>-86116.93</v>
      </c>
      <c r="EZ292" s="157"/>
      <c r="FA292" s="158"/>
      <c r="FB292" s="167"/>
      <c r="FC292" s="167"/>
      <c r="FD292" s="167"/>
      <c r="FJ292" s="167" t="s">
        <v>254</v>
      </c>
      <c r="FL292" s="167"/>
    </row>
    <row r="293" spans="1:168" s="117" customFormat="1" ht="33.75" x14ac:dyDescent="0.25">
      <c r="A293" s="159" t="s">
        <v>380</v>
      </c>
      <c r="B293" s="160" t="s">
        <v>381</v>
      </c>
      <c r="C293" s="277" t="s">
        <v>382</v>
      </c>
      <c r="D293" s="277"/>
      <c r="E293" s="277"/>
      <c r="F293" s="161" t="s">
        <v>65</v>
      </c>
      <c r="G293" s="162">
        <v>-0.51600000000000001</v>
      </c>
      <c r="H293" s="163">
        <v>1</v>
      </c>
      <c r="I293" s="164">
        <v>-0.51600000000000001</v>
      </c>
      <c r="J293" s="199">
        <v>11859</v>
      </c>
      <c r="K293" s="162"/>
      <c r="L293" s="199">
        <v>-6119.24</v>
      </c>
      <c r="M293" s="204">
        <v>9.5</v>
      </c>
      <c r="N293" s="197">
        <v>-58132.78</v>
      </c>
      <c r="EZ293" s="157"/>
      <c r="FA293" s="158"/>
      <c r="FB293" s="167" t="s">
        <v>382</v>
      </c>
      <c r="FC293" s="167" t="s">
        <v>176</v>
      </c>
      <c r="FD293" s="167" t="s">
        <v>176</v>
      </c>
      <c r="FJ293" s="167"/>
      <c r="FL293" s="167"/>
    </row>
    <row r="294" spans="1:168" s="117" customFormat="1" ht="15" x14ac:dyDescent="0.25">
      <c r="A294" s="194"/>
      <c r="B294" s="195"/>
      <c r="C294" s="277" t="s">
        <v>254</v>
      </c>
      <c r="D294" s="277"/>
      <c r="E294" s="277"/>
      <c r="F294" s="161"/>
      <c r="G294" s="162"/>
      <c r="H294" s="162"/>
      <c r="I294" s="162"/>
      <c r="J294" s="165"/>
      <c r="K294" s="162"/>
      <c r="L294" s="199">
        <v>-6119.24</v>
      </c>
      <c r="M294" s="190"/>
      <c r="N294" s="197">
        <v>-58132.78</v>
      </c>
      <c r="EZ294" s="157"/>
      <c r="FA294" s="158"/>
      <c r="FB294" s="167"/>
      <c r="FC294" s="167"/>
      <c r="FD294" s="167"/>
      <c r="FJ294" s="167" t="s">
        <v>254</v>
      </c>
      <c r="FL294" s="167"/>
    </row>
    <row r="295" spans="1:168" s="117" customFormat="1" ht="22.5" x14ac:dyDescent="0.25">
      <c r="A295" s="159" t="s">
        <v>383</v>
      </c>
      <c r="B295" s="160" t="s">
        <v>363</v>
      </c>
      <c r="C295" s="277" t="s">
        <v>149</v>
      </c>
      <c r="D295" s="277"/>
      <c r="E295" s="277"/>
      <c r="F295" s="161" t="s">
        <v>39</v>
      </c>
      <c r="G295" s="162">
        <v>276</v>
      </c>
      <c r="H295" s="163">
        <v>1</v>
      </c>
      <c r="I295" s="163">
        <v>276</v>
      </c>
      <c r="J295" s="199">
        <v>1694.74</v>
      </c>
      <c r="K295" s="164">
        <v>1.012</v>
      </c>
      <c r="L295" s="199">
        <v>473361.22</v>
      </c>
      <c r="M295" s="204">
        <v>9.5</v>
      </c>
      <c r="N295" s="197">
        <v>4496931.59</v>
      </c>
      <c r="EZ295" s="157"/>
      <c r="FA295" s="158"/>
      <c r="FB295" s="167" t="s">
        <v>149</v>
      </c>
      <c r="FC295" s="167" t="s">
        <v>176</v>
      </c>
      <c r="FD295" s="167" t="s">
        <v>176</v>
      </c>
      <c r="FJ295" s="167"/>
      <c r="FL295" s="167"/>
    </row>
    <row r="296" spans="1:168" s="117" customFormat="1" ht="15" x14ac:dyDescent="0.25">
      <c r="A296" s="168"/>
      <c r="B296" s="169"/>
      <c r="C296" s="278" t="s">
        <v>384</v>
      </c>
      <c r="D296" s="278"/>
      <c r="E296" s="278"/>
      <c r="F296" s="278"/>
      <c r="G296" s="278"/>
      <c r="H296" s="278"/>
      <c r="I296" s="278"/>
      <c r="J296" s="278"/>
      <c r="K296" s="278"/>
      <c r="L296" s="278"/>
      <c r="M296" s="278"/>
      <c r="N296" s="279"/>
      <c r="EZ296" s="157"/>
      <c r="FA296" s="158"/>
      <c r="FB296" s="167"/>
      <c r="FC296" s="167"/>
      <c r="FD296" s="167"/>
      <c r="FJ296" s="167"/>
      <c r="FK296" s="170" t="s">
        <v>384</v>
      </c>
      <c r="FL296" s="167"/>
    </row>
    <row r="297" spans="1:168" s="117" customFormat="1" ht="15" x14ac:dyDescent="0.25">
      <c r="A297" s="171"/>
      <c r="B297" s="172"/>
      <c r="C297" s="283" t="s">
        <v>300</v>
      </c>
      <c r="D297" s="283"/>
      <c r="E297" s="283"/>
      <c r="F297" s="283"/>
      <c r="G297" s="283"/>
      <c r="H297" s="283"/>
      <c r="I297" s="283"/>
      <c r="J297" s="283"/>
      <c r="K297" s="283"/>
      <c r="L297" s="283"/>
      <c r="M297" s="283"/>
      <c r="N297" s="284"/>
      <c r="EZ297" s="157"/>
      <c r="FA297" s="158"/>
      <c r="FB297" s="167"/>
      <c r="FC297" s="167"/>
      <c r="FD297" s="167"/>
      <c r="FF297" s="170" t="s">
        <v>300</v>
      </c>
      <c r="FJ297" s="167"/>
      <c r="FL297" s="167"/>
    </row>
    <row r="298" spans="1:168" s="117" customFormat="1" ht="15" x14ac:dyDescent="0.25">
      <c r="A298" s="194"/>
      <c r="B298" s="195"/>
      <c r="C298" s="277" t="s">
        <v>254</v>
      </c>
      <c r="D298" s="277"/>
      <c r="E298" s="277"/>
      <c r="F298" s="161"/>
      <c r="G298" s="162"/>
      <c r="H298" s="162"/>
      <c r="I298" s="162"/>
      <c r="J298" s="165"/>
      <c r="K298" s="162"/>
      <c r="L298" s="199">
        <v>473361.22</v>
      </c>
      <c r="M298" s="190"/>
      <c r="N298" s="197">
        <v>4496931.59</v>
      </c>
      <c r="EZ298" s="157"/>
      <c r="FA298" s="158"/>
      <c r="FB298" s="167"/>
      <c r="FC298" s="167"/>
      <c r="FD298" s="167"/>
      <c r="FJ298" s="167" t="s">
        <v>254</v>
      </c>
      <c r="FL298" s="167"/>
    </row>
    <row r="299" spans="1:168" s="117" customFormat="1" ht="15" x14ac:dyDescent="0.25">
      <c r="A299" s="159" t="s">
        <v>385</v>
      </c>
      <c r="B299" s="160" t="s">
        <v>386</v>
      </c>
      <c r="C299" s="277" t="s">
        <v>387</v>
      </c>
      <c r="D299" s="277"/>
      <c r="E299" s="277"/>
      <c r="F299" s="161" t="s">
        <v>39</v>
      </c>
      <c r="G299" s="162">
        <v>-48</v>
      </c>
      <c r="H299" s="163">
        <v>1</v>
      </c>
      <c r="I299" s="163">
        <v>-48</v>
      </c>
      <c r="J299" s="196">
        <v>145.30000000000001</v>
      </c>
      <c r="K299" s="162"/>
      <c r="L299" s="199">
        <v>-6974.4</v>
      </c>
      <c r="M299" s="204">
        <v>9.5</v>
      </c>
      <c r="N299" s="197">
        <v>-66256.800000000003</v>
      </c>
      <c r="EZ299" s="157"/>
      <c r="FA299" s="158"/>
      <c r="FB299" s="167" t="s">
        <v>387</v>
      </c>
      <c r="FC299" s="167" t="s">
        <v>176</v>
      </c>
      <c r="FD299" s="167" t="s">
        <v>176</v>
      </c>
      <c r="FJ299" s="167"/>
      <c r="FL299" s="167"/>
    </row>
    <row r="300" spans="1:168" s="117" customFormat="1" ht="15" x14ac:dyDescent="0.25">
      <c r="A300" s="194"/>
      <c r="B300" s="195"/>
      <c r="C300" s="277" t="s">
        <v>254</v>
      </c>
      <c r="D300" s="277"/>
      <c r="E300" s="277"/>
      <c r="F300" s="161"/>
      <c r="G300" s="162"/>
      <c r="H300" s="162"/>
      <c r="I300" s="162"/>
      <c r="J300" s="165"/>
      <c r="K300" s="162"/>
      <c r="L300" s="199">
        <v>-6974.4</v>
      </c>
      <c r="M300" s="190"/>
      <c r="N300" s="197">
        <v>-66256.800000000003</v>
      </c>
      <c r="EZ300" s="157"/>
      <c r="FA300" s="158"/>
      <c r="FB300" s="167"/>
      <c r="FC300" s="167"/>
      <c r="FD300" s="167"/>
      <c r="FJ300" s="167" t="s">
        <v>254</v>
      </c>
      <c r="FL300" s="167"/>
    </row>
    <row r="301" spans="1:168" s="117" customFormat="1" ht="22.5" x14ac:dyDescent="0.25">
      <c r="A301" s="159" t="s">
        <v>388</v>
      </c>
      <c r="B301" s="160" t="s">
        <v>363</v>
      </c>
      <c r="C301" s="277" t="s">
        <v>389</v>
      </c>
      <c r="D301" s="277"/>
      <c r="E301" s="277"/>
      <c r="F301" s="161" t="s">
        <v>311</v>
      </c>
      <c r="G301" s="162">
        <v>32</v>
      </c>
      <c r="H301" s="163">
        <v>1</v>
      </c>
      <c r="I301" s="163">
        <v>32</v>
      </c>
      <c r="J301" s="199">
        <v>1719.04</v>
      </c>
      <c r="K301" s="164">
        <v>1.012</v>
      </c>
      <c r="L301" s="199">
        <v>55669.39</v>
      </c>
      <c r="M301" s="204">
        <v>9.5</v>
      </c>
      <c r="N301" s="197">
        <v>528859.21</v>
      </c>
      <c r="EZ301" s="157"/>
      <c r="FA301" s="158"/>
      <c r="FB301" s="167" t="s">
        <v>389</v>
      </c>
      <c r="FC301" s="167" t="s">
        <v>176</v>
      </c>
      <c r="FD301" s="167" t="s">
        <v>176</v>
      </c>
      <c r="FJ301" s="167"/>
      <c r="FL301" s="167"/>
    </row>
    <row r="302" spans="1:168" s="117" customFormat="1" ht="15" x14ac:dyDescent="0.25">
      <c r="A302" s="168"/>
      <c r="B302" s="169"/>
      <c r="C302" s="278" t="s">
        <v>390</v>
      </c>
      <c r="D302" s="278"/>
      <c r="E302" s="278"/>
      <c r="F302" s="278"/>
      <c r="G302" s="278"/>
      <c r="H302" s="278"/>
      <c r="I302" s="278"/>
      <c r="J302" s="278"/>
      <c r="K302" s="278"/>
      <c r="L302" s="278"/>
      <c r="M302" s="278"/>
      <c r="N302" s="279"/>
      <c r="EZ302" s="157"/>
      <c r="FA302" s="158"/>
      <c r="FB302" s="167"/>
      <c r="FC302" s="167"/>
      <c r="FD302" s="167"/>
      <c r="FJ302" s="167"/>
      <c r="FK302" s="170" t="s">
        <v>390</v>
      </c>
      <c r="FL302" s="167"/>
    </row>
    <row r="303" spans="1:168" s="117" customFormat="1" ht="15" x14ac:dyDescent="0.25">
      <c r="A303" s="171"/>
      <c r="B303" s="172"/>
      <c r="C303" s="283" t="s">
        <v>300</v>
      </c>
      <c r="D303" s="283"/>
      <c r="E303" s="283"/>
      <c r="F303" s="283"/>
      <c r="G303" s="283"/>
      <c r="H303" s="283"/>
      <c r="I303" s="283"/>
      <c r="J303" s="283"/>
      <c r="K303" s="283"/>
      <c r="L303" s="283"/>
      <c r="M303" s="283"/>
      <c r="N303" s="284"/>
      <c r="EZ303" s="157"/>
      <c r="FA303" s="158"/>
      <c r="FB303" s="167"/>
      <c r="FC303" s="167"/>
      <c r="FD303" s="167"/>
      <c r="FF303" s="170" t="s">
        <v>300</v>
      </c>
      <c r="FJ303" s="167"/>
      <c r="FL303" s="167"/>
    </row>
    <row r="304" spans="1:168" s="117" customFormat="1" ht="15" x14ac:dyDescent="0.25">
      <c r="A304" s="194"/>
      <c r="B304" s="195"/>
      <c r="C304" s="277" t="s">
        <v>254</v>
      </c>
      <c r="D304" s="277"/>
      <c r="E304" s="277"/>
      <c r="F304" s="161"/>
      <c r="G304" s="162"/>
      <c r="H304" s="162"/>
      <c r="I304" s="162"/>
      <c r="J304" s="165"/>
      <c r="K304" s="162"/>
      <c r="L304" s="199">
        <v>55669.39</v>
      </c>
      <c r="M304" s="190"/>
      <c r="N304" s="197">
        <v>528859.21</v>
      </c>
      <c r="EZ304" s="157"/>
      <c r="FA304" s="158"/>
      <c r="FB304" s="167"/>
      <c r="FC304" s="167"/>
      <c r="FD304" s="167"/>
      <c r="FJ304" s="167" t="s">
        <v>254</v>
      </c>
      <c r="FL304" s="167"/>
    </row>
    <row r="305" spans="1:168" s="117" customFormat="1" ht="33.75" x14ac:dyDescent="0.25">
      <c r="A305" s="159" t="s">
        <v>391</v>
      </c>
      <c r="B305" s="160" t="s">
        <v>392</v>
      </c>
      <c r="C305" s="277" t="s">
        <v>393</v>
      </c>
      <c r="D305" s="277"/>
      <c r="E305" s="277"/>
      <c r="F305" s="161" t="s">
        <v>65</v>
      </c>
      <c r="G305" s="162">
        <v>-9.9000000000000005E-2</v>
      </c>
      <c r="H305" s="163">
        <v>1</v>
      </c>
      <c r="I305" s="164">
        <v>-9.9000000000000005E-2</v>
      </c>
      <c r="J305" s="199">
        <v>10424</v>
      </c>
      <c r="K305" s="162"/>
      <c r="L305" s="199">
        <v>-1031.98</v>
      </c>
      <c r="M305" s="204">
        <v>9.5</v>
      </c>
      <c r="N305" s="197">
        <v>-9803.81</v>
      </c>
      <c r="EZ305" s="157"/>
      <c r="FA305" s="158"/>
      <c r="FB305" s="167" t="s">
        <v>393</v>
      </c>
      <c r="FC305" s="167" t="s">
        <v>176</v>
      </c>
      <c r="FD305" s="167" t="s">
        <v>176</v>
      </c>
      <c r="FJ305" s="167"/>
      <c r="FL305" s="167"/>
    </row>
    <row r="306" spans="1:168" s="117" customFormat="1" ht="15" x14ac:dyDescent="0.25">
      <c r="A306" s="194"/>
      <c r="B306" s="195"/>
      <c r="C306" s="277" t="s">
        <v>254</v>
      </c>
      <c r="D306" s="277"/>
      <c r="E306" s="277"/>
      <c r="F306" s="161"/>
      <c r="G306" s="162"/>
      <c r="H306" s="162"/>
      <c r="I306" s="162"/>
      <c r="J306" s="165"/>
      <c r="K306" s="162"/>
      <c r="L306" s="199">
        <v>-1031.98</v>
      </c>
      <c r="M306" s="190"/>
      <c r="N306" s="197">
        <v>-9803.81</v>
      </c>
      <c r="EZ306" s="157"/>
      <c r="FA306" s="158"/>
      <c r="FB306" s="167"/>
      <c r="FC306" s="167"/>
      <c r="FD306" s="167"/>
      <c r="FJ306" s="167" t="s">
        <v>254</v>
      </c>
      <c r="FL306" s="167"/>
    </row>
    <row r="307" spans="1:168" s="117" customFormat="1" ht="22.5" x14ac:dyDescent="0.25">
      <c r="A307" s="159" t="s">
        <v>394</v>
      </c>
      <c r="B307" s="160" t="s">
        <v>363</v>
      </c>
      <c r="C307" s="277" t="s">
        <v>395</v>
      </c>
      <c r="D307" s="277"/>
      <c r="E307" s="277"/>
      <c r="F307" s="161" t="s">
        <v>39</v>
      </c>
      <c r="G307" s="162">
        <v>192</v>
      </c>
      <c r="H307" s="163">
        <v>1</v>
      </c>
      <c r="I307" s="163">
        <v>192</v>
      </c>
      <c r="J307" s="196">
        <v>20.34</v>
      </c>
      <c r="K307" s="164">
        <v>1.012</v>
      </c>
      <c r="L307" s="199">
        <v>3952.14</v>
      </c>
      <c r="M307" s="204">
        <v>9.5</v>
      </c>
      <c r="N307" s="197">
        <v>37545.33</v>
      </c>
      <c r="EZ307" s="157"/>
      <c r="FA307" s="158"/>
      <c r="FB307" s="167" t="s">
        <v>395</v>
      </c>
      <c r="FC307" s="167" t="s">
        <v>176</v>
      </c>
      <c r="FD307" s="167" t="s">
        <v>176</v>
      </c>
      <c r="FJ307" s="167"/>
      <c r="FL307" s="167"/>
    </row>
    <row r="308" spans="1:168" s="117" customFormat="1" ht="15" x14ac:dyDescent="0.25">
      <c r="A308" s="168"/>
      <c r="B308" s="169"/>
      <c r="C308" s="278" t="s">
        <v>396</v>
      </c>
      <c r="D308" s="278"/>
      <c r="E308" s="278"/>
      <c r="F308" s="278"/>
      <c r="G308" s="278"/>
      <c r="H308" s="278"/>
      <c r="I308" s="278"/>
      <c r="J308" s="278"/>
      <c r="K308" s="278"/>
      <c r="L308" s="278"/>
      <c r="M308" s="278"/>
      <c r="N308" s="279"/>
      <c r="EZ308" s="157"/>
      <c r="FA308" s="158"/>
      <c r="FB308" s="167"/>
      <c r="FC308" s="167"/>
      <c r="FD308" s="167"/>
      <c r="FJ308" s="167"/>
      <c r="FK308" s="170" t="s">
        <v>396</v>
      </c>
      <c r="FL308" s="167"/>
    </row>
    <row r="309" spans="1:168" s="117" customFormat="1" ht="15" x14ac:dyDescent="0.25">
      <c r="A309" s="171"/>
      <c r="B309" s="172"/>
      <c r="C309" s="283" t="s">
        <v>300</v>
      </c>
      <c r="D309" s="283"/>
      <c r="E309" s="283"/>
      <c r="F309" s="283"/>
      <c r="G309" s="283"/>
      <c r="H309" s="283"/>
      <c r="I309" s="283"/>
      <c r="J309" s="283"/>
      <c r="K309" s="283"/>
      <c r="L309" s="283"/>
      <c r="M309" s="283"/>
      <c r="N309" s="284"/>
      <c r="EZ309" s="157"/>
      <c r="FA309" s="158"/>
      <c r="FB309" s="167"/>
      <c r="FC309" s="167"/>
      <c r="FD309" s="167"/>
      <c r="FF309" s="170" t="s">
        <v>300</v>
      </c>
      <c r="FJ309" s="167"/>
      <c r="FL309" s="167"/>
    </row>
    <row r="310" spans="1:168" s="117" customFormat="1" ht="15" x14ac:dyDescent="0.25">
      <c r="A310" s="194"/>
      <c r="B310" s="195"/>
      <c r="C310" s="277" t="s">
        <v>254</v>
      </c>
      <c r="D310" s="277"/>
      <c r="E310" s="277"/>
      <c r="F310" s="161"/>
      <c r="G310" s="162"/>
      <c r="H310" s="162"/>
      <c r="I310" s="162"/>
      <c r="J310" s="165"/>
      <c r="K310" s="162"/>
      <c r="L310" s="199">
        <v>3952.14</v>
      </c>
      <c r="M310" s="190"/>
      <c r="N310" s="197">
        <v>37545.33</v>
      </c>
      <c r="EZ310" s="157"/>
      <c r="FA310" s="158"/>
      <c r="FB310" s="167"/>
      <c r="FC310" s="167"/>
      <c r="FD310" s="167"/>
      <c r="FJ310" s="167" t="s">
        <v>254</v>
      </c>
      <c r="FL310" s="167"/>
    </row>
    <row r="311" spans="1:168" s="117" customFormat="1" ht="22.5" x14ac:dyDescent="0.25">
      <c r="A311" s="159" t="s">
        <v>397</v>
      </c>
      <c r="B311" s="160" t="s">
        <v>398</v>
      </c>
      <c r="C311" s="277" t="s">
        <v>399</v>
      </c>
      <c r="D311" s="277"/>
      <c r="E311" s="277"/>
      <c r="F311" s="161" t="s">
        <v>39</v>
      </c>
      <c r="G311" s="162">
        <v>1</v>
      </c>
      <c r="H311" s="163">
        <v>1</v>
      </c>
      <c r="I311" s="163">
        <v>1</v>
      </c>
      <c r="J311" s="165"/>
      <c r="K311" s="162"/>
      <c r="L311" s="165"/>
      <c r="M311" s="162"/>
      <c r="N311" s="166"/>
      <c r="EZ311" s="157"/>
      <c r="FA311" s="158"/>
      <c r="FB311" s="167" t="s">
        <v>399</v>
      </c>
      <c r="FC311" s="167" t="s">
        <v>176</v>
      </c>
      <c r="FD311" s="167" t="s">
        <v>176</v>
      </c>
      <c r="FJ311" s="167"/>
      <c r="FL311" s="167"/>
    </row>
    <row r="312" spans="1:168" s="117" customFormat="1" ht="67.5" x14ac:dyDescent="0.25">
      <c r="A312" s="171"/>
      <c r="B312" s="172" t="s">
        <v>233</v>
      </c>
      <c r="C312" s="283" t="s">
        <v>234</v>
      </c>
      <c r="D312" s="283"/>
      <c r="E312" s="283"/>
      <c r="F312" s="283"/>
      <c r="G312" s="283"/>
      <c r="H312" s="283"/>
      <c r="I312" s="283"/>
      <c r="J312" s="283"/>
      <c r="K312" s="283"/>
      <c r="L312" s="283"/>
      <c r="M312" s="283"/>
      <c r="N312" s="284"/>
      <c r="EZ312" s="157"/>
      <c r="FA312" s="158"/>
      <c r="FB312" s="167"/>
      <c r="FC312" s="167"/>
      <c r="FD312" s="167"/>
      <c r="FF312" s="170" t="s">
        <v>234</v>
      </c>
      <c r="FJ312" s="167"/>
      <c r="FL312" s="167"/>
    </row>
    <row r="313" spans="1:168" s="117" customFormat="1" ht="33.75" x14ac:dyDescent="0.25">
      <c r="A313" s="171"/>
      <c r="B313" s="172" t="s">
        <v>235</v>
      </c>
      <c r="C313" s="283" t="s">
        <v>236</v>
      </c>
      <c r="D313" s="283"/>
      <c r="E313" s="283"/>
      <c r="F313" s="283"/>
      <c r="G313" s="283"/>
      <c r="H313" s="283"/>
      <c r="I313" s="283"/>
      <c r="J313" s="283"/>
      <c r="K313" s="283"/>
      <c r="L313" s="283"/>
      <c r="M313" s="283"/>
      <c r="N313" s="284"/>
      <c r="EZ313" s="157"/>
      <c r="FA313" s="158"/>
      <c r="FB313" s="167"/>
      <c r="FC313" s="167"/>
      <c r="FD313" s="167"/>
      <c r="FF313" s="170" t="s">
        <v>236</v>
      </c>
      <c r="FJ313" s="167"/>
      <c r="FL313" s="167"/>
    </row>
    <row r="314" spans="1:168" s="117" customFormat="1" ht="15" x14ac:dyDescent="0.25">
      <c r="A314" s="173"/>
      <c r="B314" s="172" t="s">
        <v>14</v>
      </c>
      <c r="C314" s="278" t="s">
        <v>237</v>
      </c>
      <c r="D314" s="278"/>
      <c r="E314" s="278"/>
      <c r="F314" s="174"/>
      <c r="G314" s="175"/>
      <c r="H314" s="175"/>
      <c r="I314" s="175"/>
      <c r="J314" s="176">
        <v>660.34</v>
      </c>
      <c r="K314" s="177">
        <v>1.3225</v>
      </c>
      <c r="L314" s="176">
        <v>873.3</v>
      </c>
      <c r="M314" s="178">
        <v>52.21</v>
      </c>
      <c r="N314" s="181">
        <v>45594.99</v>
      </c>
      <c r="EZ314" s="157"/>
      <c r="FA314" s="158"/>
      <c r="FB314" s="167"/>
      <c r="FC314" s="167"/>
      <c r="FD314" s="167"/>
      <c r="FG314" s="170" t="s">
        <v>237</v>
      </c>
      <c r="FJ314" s="167"/>
      <c r="FL314" s="167"/>
    </row>
    <row r="315" spans="1:168" s="117" customFormat="1" ht="15" x14ac:dyDescent="0.25">
      <c r="A315" s="173"/>
      <c r="B315" s="172" t="s">
        <v>238</v>
      </c>
      <c r="C315" s="278" t="s">
        <v>239</v>
      </c>
      <c r="D315" s="278"/>
      <c r="E315" s="278"/>
      <c r="F315" s="174"/>
      <c r="G315" s="175"/>
      <c r="H315" s="175"/>
      <c r="I315" s="175"/>
      <c r="J315" s="180">
        <v>2600.9299999999998</v>
      </c>
      <c r="K315" s="177">
        <v>1.4375</v>
      </c>
      <c r="L315" s="180">
        <v>3738.84</v>
      </c>
      <c r="M315" s="178">
        <v>15.71</v>
      </c>
      <c r="N315" s="181">
        <v>58737.18</v>
      </c>
      <c r="EZ315" s="157"/>
      <c r="FA315" s="158"/>
      <c r="FB315" s="167"/>
      <c r="FC315" s="167"/>
      <c r="FD315" s="167"/>
      <c r="FG315" s="170" t="s">
        <v>239</v>
      </c>
      <c r="FJ315" s="167"/>
      <c r="FL315" s="167"/>
    </row>
    <row r="316" spans="1:168" s="117" customFormat="1" ht="15" x14ac:dyDescent="0.25">
      <c r="A316" s="173"/>
      <c r="B316" s="172" t="s">
        <v>240</v>
      </c>
      <c r="C316" s="278" t="s">
        <v>241</v>
      </c>
      <c r="D316" s="278"/>
      <c r="E316" s="278"/>
      <c r="F316" s="174"/>
      <c r="G316" s="175"/>
      <c r="H316" s="175"/>
      <c r="I316" s="175"/>
      <c r="J316" s="176">
        <v>282.81</v>
      </c>
      <c r="K316" s="177">
        <v>1.4375</v>
      </c>
      <c r="L316" s="176">
        <v>406.54</v>
      </c>
      <c r="M316" s="178">
        <v>52.21</v>
      </c>
      <c r="N316" s="181">
        <v>21225.45</v>
      </c>
      <c r="EZ316" s="157"/>
      <c r="FA316" s="158"/>
      <c r="FB316" s="167"/>
      <c r="FC316" s="167"/>
      <c r="FD316" s="167"/>
      <c r="FG316" s="170" t="s">
        <v>241</v>
      </c>
      <c r="FJ316" s="167"/>
      <c r="FL316" s="167"/>
    </row>
    <row r="317" spans="1:168" s="117" customFormat="1" ht="15" x14ac:dyDescent="0.25">
      <c r="A317" s="173"/>
      <c r="B317" s="172" t="s">
        <v>242</v>
      </c>
      <c r="C317" s="278" t="s">
        <v>243</v>
      </c>
      <c r="D317" s="278"/>
      <c r="E317" s="278"/>
      <c r="F317" s="174"/>
      <c r="G317" s="175"/>
      <c r="H317" s="175"/>
      <c r="I317" s="175"/>
      <c r="J317" s="180">
        <v>12218.73</v>
      </c>
      <c r="K317" s="175"/>
      <c r="L317" s="180">
        <v>12218.73</v>
      </c>
      <c r="M317" s="182">
        <v>9.5</v>
      </c>
      <c r="N317" s="181">
        <v>116077.94</v>
      </c>
      <c r="EZ317" s="157"/>
      <c r="FA317" s="158"/>
      <c r="FB317" s="167"/>
      <c r="FC317" s="167"/>
      <c r="FD317" s="167"/>
      <c r="FG317" s="170" t="s">
        <v>243</v>
      </c>
      <c r="FJ317" s="167"/>
      <c r="FL317" s="167"/>
    </row>
    <row r="318" spans="1:168" s="117" customFormat="1" ht="15" x14ac:dyDescent="0.25">
      <c r="A318" s="183"/>
      <c r="B318" s="172"/>
      <c r="C318" s="278" t="s">
        <v>244</v>
      </c>
      <c r="D318" s="278"/>
      <c r="E318" s="278"/>
      <c r="F318" s="174" t="s">
        <v>245</v>
      </c>
      <c r="G318" s="182">
        <v>78.8</v>
      </c>
      <c r="H318" s="177">
        <v>1.3225</v>
      </c>
      <c r="I318" s="213">
        <v>104.21299999999999</v>
      </c>
      <c r="J318" s="186"/>
      <c r="K318" s="175"/>
      <c r="L318" s="186"/>
      <c r="M318" s="175"/>
      <c r="N318" s="187"/>
      <c r="EZ318" s="157"/>
      <c r="FA318" s="158"/>
      <c r="FB318" s="167"/>
      <c r="FC318" s="167"/>
      <c r="FD318" s="167"/>
      <c r="FH318" s="170" t="s">
        <v>244</v>
      </c>
      <c r="FJ318" s="167"/>
      <c r="FL318" s="167"/>
    </row>
    <row r="319" spans="1:168" s="117" customFormat="1" ht="15" x14ac:dyDescent="0.25">
      <c r="A319" s="183"/>
      <c r="B319" s="172"/>
      <c r="C319" s="278" t="s">
        <v>246</v>
      </c>
      <c r="D319" s="278"/>
      <c r="E319" s="278"/>
      <c r="F319" s="174" t="s">
        <v>245</v>
      </c>
      <c r="G319" s="178">
        <v>22.71</v>
      </c>
      <c r="H319" s="177">
        <v>1.4375</v>
      </c>
      <c r="I319" s="188">
        <v>32.645625000000003</v>
      </c>
      <c r="J319" s="186"/>
      <c r="K319" s="175"/>
      <c r="L319" s="186"/>
      <c r="M319" s="175"/>
      <c r="N319" s="187"/>
      <c r="EZ319" s="157"/>
      <c r="FA319" s="158"/>
      <c r="FB319" s="167"/>
      <c r="FC319" s="167"/>
      <c r="FD319" s="167"/>
      <c r="FH319" s="170" t="s">
        <v>246</v>
      </c>
      <c r="FJ319" s="167"/>
      <c r="FL319" s="167"/>
    </row>
    <row r="320" spans="1:168" s="117" customFormat="1" ht="15" x14ac:dyDescent="0.25">
      <c r="A320" s="168"/>
      <c r="B320" s="172"/>
      <c r="C320" s="282" t="s">
        <v>247</v>
      </c>
      <c r="D320" s="282"/>
      <c r="E320" s="282"/>
      <c r="F320" s="189"/>
      <c r="G320" s="190"/>
      <c r="H320" s="190"/>
      <c r="I320" s="190"/>
      <c r="J320" s="191">
        <v>15480</v>
      </c>
      <c r="K320" s="190"/>
      <c r="L320" s="191">
        <v>16830.87</v>
      </c>
      <c r="M320" s="190"/>
      <c r="N320" s="193">
        <v>220410.11</v>
      </c>
      <c r="EZ320" s="157"/>
      <c r="FA320" s="158"/>
      <c r="FB320" s="167"/>
      <c r="FC320" s="167"/>
      <c r="FD320" s="167"/>
      <c r="FI320" s="170" t="s">
        <v>247</v>
      </c>
      <c r="FJ320" s="167"/>
      <c r="FL320" s="167"/>
    </row>
    <row r="321" spans="1:168" s="117" customFormat="1" ht="15" x14ac:dyDescent="0.25">
      <c r="A321" s="183"/>
      <c r="B321" s="172"/>
      <c r="C321" s="278" t="s">
        <v>248</v>
      </c>
      <c r="D321" s="278"/>
      <c r="E321" s="278"/>
      <c r="F321" s="174"/>
      <c r="G321" s="175"/>
      <c r="H321" s="175"/>
      <c r="I321" s="175"/>
      <c r="J321" s="186"/>
      <c r="K321" s="175"/>
      <c r="L321" s="180">
        <v>1279.8399999999999</v>
      </c>
      <c r="M321" s="175"/>
      <c r="N321" s="181">
        <v>66820.44</v>
      </c>
      <c r="EZ321" s="157"/>
      <c r="FA321" s="158"/>
      <c r="FB321" s="167"/>
      <c r="FC321" s="167"/>
      <c r="FD321" s="167"/>
      <c r="FH321" s="170" t="s">
        <v>248</v>
      </c>
      <c r="FJ321" s="167"/>
      <c r="FL321" s="167"/>
    </row>
    <row r="322" spans="1:168" s="117" customFormat="1" ht="22.5" x14ac:dyDescent="0.25">
      <c r="A322" s="183"/>
      <c r="B322" s="172" t="s">
        <v>312</v>
      </c>
      <c r="C322" s="278" t="s">
        <v>313</v>
      </c>
      <c r="D322" s="278"/>
      <c r="E322" s="278"/>
      <c r="F322" s="174" t="s">
        <v>251</v>
      </c>
      <c r="G322" s="184">
        <v>109</v>
      </c>
      <c r="H322" s="175"/>
      <c r="I322" s="184">
        <v>109</v>
      </c>
      <c r="J322" s="186"/>
      <c r="K322" s="175"/>
      <c r="L322" s="180">
        <v>1395.03</v>
      </c>
      <c r="M322" s="175"/>
      <c r="N322" s="181">
        <v>72834.28</v>
      </c>
      <c r="EZ322" s="157"/>
      <c r="FA322" s="158"/>
      <c r="FB322" s="167"/>
      <c r="FC322" s="167"/>
      <c r="FD322" s="167"/>
      <c r="FH322" s="170" t="s">
        <v>313</v>
      </c>
      <c r="FJ322" s="167"/>
      <c r="FL322" s="167"/>
    </row>
    <row r="323" spans="1:168" s="117" customFormat="1" ht="45" x14ac:dyDescent="0.25">
      <c r="A323" s="183"/>
      <c r="B323" s="172" t="s">
        <v>314</v>
      </c>
      <c r="C323" s="278" t="s">
        <v>315</v>
      </c>
      <c r="D323" s="278"/>
      <c r="E323" s="278"/>
      <c r="F323" s="174" t="s">
        <v>251</v>
      </c>
      <c r="G323" s="184">
        <v>65</v>
      </c>
      <c r="H323" s="178">
        <v>0.85</v>
      </c>
      <c r="I323" s="178">
        <v>55.25</v>
      </c>
      <c r="J323" s="186"/>
      <c r="K323" s="175"/>
      <c r="L323" s="176">
        <v>707.11</v>
      </c>
      <c r="M323" s="175"/>
      <c r="N323" s="181">
        <v>36918.29</v>
      </c>
      <c r="EZ323" s="157"/>
      <c r="FA323" s="158"/>
      <c r="FB323" s="167"/>
      <c r="FC323" s="167"/>
      <c r="FD323" s="167"/>
      <c r="FH323" s="170" t="s">
        <v>315</v>
      </c>
      <c r="FJ323" s="167"/>
      <c r="FL323" s="167"/>
    </row>
    <row r="324" spans="1:168" s="117" customFormat="1" ht="15" x14ac:dyDescent="0.25">
      <c r="A324" s="194"/>
      <c r="B324" s="195"/>
      <c r="C324" s="277" t="s">
        <v>254</v>
      </c>
      <c r="D324" s="277"/>
      <c r="E324" s="277"/>
      <c r="F324" s="161"/>
      <c r="G324" s="162"/>
      <c r="H324" s="162"/>
      <c r="I324" s="162"/>
      <c r="J324" s="165"/>
      <c r="K324" s="162"/>
      <c r="L324" s="199">
        <v>18933.009999999998</v>
      </c>
      <c r="M324" s="190"/>
      <c r="N324" s="197">
        <v>330162.68</v>
      </c>
      <c r="EZ324" s="157"/>
      <c r="FA324" s="158"/>
      <c r="FB324" s="167"/>
      <c r="FC324" s="167"/>
      <c r="FD324" s="167"/>
      <c r="FJ324" s="167" t="s">
        <v>254</v>
      </c>
      <c r="FL324" s="167"/>
    </row>
    <row r="325" spans="1:168" s="117" customFormat="1" ht="22.5" x14ac:dyDescent="0.25">
      <c r="A325" s="159" t="s">
        <v>400</v>
      </c>
      <c r="B325" s="160" t="s">
        <v>296</v>
      </c>
      <c r="C325" s="277" t="s">
        <v>297</v>
      </c>
      <c r="D325" s="277"/>
      <c r="E325" s="277"/>
      <c r="F325" s="161" t="s">
        <v>15</v>
      </c>
      <c r="G325" s="162">
        <v>33.770000000000003</v>
      </c>
      <c r="H325" s="163">
        <v>1</v>
      </c>
      <c r="I325" s="201">
        <v>33.770000000000003</v>
      </c>
      <c r="J325" s="196">
        <v>144.74</v>
      </c>
      <c r="K325" s="164">
        <v>1.012</v>
      </c>
      <c r="L325" s="199">
        <v>4946.5200000000004</v>
      </c>
      <c r="M325" s="204">
        <v>9.5</v>
      </c>
      <c r="N325" s="197">
        <v>46991.94</v>
      </c>
      <c r="EZ325" s="157"/>
      <c r="FA325" s="158"/>
      <c r="FB325" s="167" t="s">
        <v>297</v>
      </c>
      <c r="FC325" s="167" t="s">
        <v>176</v>
      </c>
      <c r="FD325" s="167" t="s">
        <v>176</v>
      </c>
      <c r="FJ325" s="167"/>
      <c r="FL325" s="167"/>
    </row>
    <row r="326" spans="1:168" s="117" customFormat="1" ht="15" x14ac:dyDescent="0.25">
      <c r="A326" s="168"/>
      <c r="B326" s="169"/>
      <c r="C326" s="278" t="s">
        <v>299</v>
      </c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9"/>
      <c r="EZ326" s="157"/>
      <c r="FA326" s="158"/>
      <c r="FB326" s="167"/>
      <c r="FC326" s="167"/>
      <c r="FD326" s="167"/>
      <c r="FJ326" s="167"/>
      <c r="FK326" s="170" t="s">
        <v>299</v>
      </c>
      <c r="FL326" s="167"/>
    </row>
    <row r="327" spans="1:168" s="117" customFormat="1" ht="15" x14ac:dyDescent="0.25">
      <c r="A327" s="171"/>
      <c r="B327" s="172"/>
      <c r="C327" s="283" t="s">
        <v>300</v>
      </c>
      <c r="D327" s="283"/>
      <c r="E327" s="283"/>
      <c r="F327" s="283"/>
      <c r="G327" s="283"/>
      <c r="H327" s="283"/>
      <c r="I327" s="283"/>
      <c r="J327" s="283"/>
      <c r="K327" s="283"/>
      <c r="L327" s="283"/>
      <c r="M327" s="283"/>
      <c r="N327" s="284"/>
      <c r="EZ327" s="157"/>
      <c r="FA327" s="158"/>
      <c r="FB327" s="167"/>
      <c r="FC327" s="167"/>
      <c r="FD327" s="167"/>
      <c r="FF327" s="170" t="s">
        <v>300</v>
      </c>
      <c r="FJ327" s="167"/>
      <c r="FL327" s="167"/>
    </row>
    <row r="328" spans="1:168" s="117" customFormat="1" ht="15" x14ac:dyDescent="0.25">
      <c r="A328" s="194"/>
      <c r="B328" s="195"/>
      <c r="C328" s="277" t="s">
        <v>254</v>
      </c>
      <c r="D328" s="277"/>
      <c r="E328" s="277"/>
      <c r="F328" s="161"/>
      <c r="G328" s="162"/>
      <c r="H328" s="162"/>
      <c r="I328" s="162"/>
      <c r="J328" s="165"/>
      <c r="K328" s="162"/>
      <c r="L328" s="199">
        <v>4946.5200000000004</v>
      </c>
      <c r="M328" s="190"/>
      <c r="N328" s="197">
        <v>46991.94</v>
      </c>
      <c r="EZ328" s="157"/>
      <c r="FA328" s="158"/>
      <c r="FB328" s="167"/>
      <c r="FC328" s="167"/>
      <c r="FD328" s="167"/>
      <c r="FJ328" s="167" t="s">
        <v>254</v>
      </c>
      <c r="FL328" s="167"/>
    </row>
    <row r="329" spans="1:168" s="117" customFormat="1" ht="22.5" x14ac:dyDescent="0.25">
      <c r="A329" s="159" t="s">
        <v>401</v>
      </c>
      <c r="B329" s="160" t="s">
        <v>402</v>
      </c>
      <c r="C329" s="277" t="s">
        <v>403</v>
      </c>
      <c r="D329" s="277"/>
      <c r="E329" s="277"/>
      <c r="F329" s="161" t="s">
        <v>66</v>
      </c>
      <c r="G329" s="162">
        <v>-1</v>
      </c>
      <c r="H329" s="163">
        <v>1</v>
      </c>
      <c r="I329" s="163">
        <v>-1</v>
      </c>
      <c r="J329" s="196">
        <v>15.12</v>
      </c>
      <c r="K329" s="162"/>
      <c r="L329" s="196">
        <v>-15.12</v>
      </c>
      <c r="M329" s="204">
        <v>9.5</v>
      </c>
      <c r="N329" s="202">
        <v>-143.63999999999999</v>
      </c>
      <c r="EZ329" s="157"/>
      <c r="FA329" s="158"/>
      <c r="FB329" s="167" t="s">
        <v>403</v>
      </c>
      <c r="FC329" s="167" t="s">
        <v>176</v>
      </c>
      <c r="FD329" s="167" t="s">
        <v>176</v>
      </c>
      <c r="FJ329" s="167"/>
      <c r="FL329" s="167"/>
    </row>
    <row r="330" spans="1:168" s="117" customFormat="1" ht="15" x14ac:dyDescent="0.25">
      <c r="A330" s="194"/>
      <c r="B330" s="195"/>
      <c r="C330" s="277" t="s">
        <v>254</v>
      </c>
      <c r="D330" s="277"/>
      <c r="E330" s="277"/>
      <c r="F330" s="161"/>
      <c r="G330" s="162"/>
      <c r="H330" s="162"/>
      <c r="I330" s="162"/>
      <c r="J330" s="165"/>
      <c r="K330" s="162"/>
      <c r="L330" s="196">
        <v>-15.12</v>
      </c>
      <c r="M330" s="190"/>
      <c r="N330" s="202">
        <v>-143.63999999999999</v>
      </c>
      <c r="EZ330" s="157"/>
      <c r="FA330" s="158"/>
      <c r="FB330" s="167"/>
      <c r="FC330" s="167"/>
      <c r="FD330" s="167"/>
      <c r="FJ330" s="167" t="s">
        <v>254</v>
      </c>
      <c r="FL330" s="167"/>
    </row>
    <row r="331" spans="1:168" s="117" customFormat="1" ht="45" x14ac:dyDescent="0.25">
      <c r="A331" s="159" t="s">
        <v>404</v>
      </c>
      <c r="B331" s="160" t="s">
        <v>405</v>
      </c>
      <c r="C331" s="277" t="s">
        <v>406</v>
      </c>
      <c r="D331" s="277"/>
      <c r="E331" s="277"/>
      <c r="F331" s="161" t="s">
        <v>65</v>
      </c>
      <c r="G331" s="162">
        <v>-1E-3</v>
      </c>
      <c r="H331" s="163">
        <v>1</v>
      </c>
      <c r="I331" s="164">
        <v>-1E-3</v>
      </c>
      <c r="J331" s="199">
        <v>16950</v>
      </c>
      <c r="K331" s="162"/>
      <c r="L331" s="196">
        <v>-16.95</v>
      </c>
      <c r="M331" s="204">
        <v>9.5</v>
      </c>
      <c r="N331" s="202">
        <v>-161.03</v>
      </c>
      <c r="EZ331" s="157"/>
      <c r="FA331" s="158"/>
      <c r="FB331" s="167" t="s">
        <v>406</v>
      </c>
      <c r="FC331" s="167" t="s">
        <v>176</v>
      </c>
      <c r="FD331" s="167" t="s">
        <v>176</v>
      </c>
      <c r="FJ331" s="167"/>
      <c r="FL331" s="167"/>
    </row>
    <row r="332" spans="1:168" s="117" customFormat="1" ht="15" x14ac:dyDescent="0.25">
      <c r="A332" s="194"/>
      <c r="B332" s="195"/>
      <c r="C332" s="277" t="s">
        <v>254</v>
      </c>
      <c r="D332" s="277"/>
      <c r="E332" s="277"/>
      <c r="F332" s="161"/>
      <c r="G332" s="162"/>
      <c r="H332" s="162"/>
      <c r="I332" s="162"/>
      <c r="J332" s="165"/>
      <c r="K332" s="162"/>
      <c r="L332" s="196">
        <v>-16.95</v>
      </c>
      <c r="M332" s="190"/>
      <c r="N332" s="202">
        <v>-161.03</v>
      </c>
      <c r="EZ332" s="157"/>
      <c r="FA332" s="158"/>
      <c r="FB332" s="167"/>
      <c r="FC332" s="167"/>
      <c r="FD332" s="167"/>
      <c r="FJ332" s="167" t="s">
        <v>254</v>
      </c>
      <c r="FL332" s="167"/>
    </row>
    <row r="333" spans="1:168" s="117" customFormat="1" ht="15" x14ac:dyDescent="0.25">
      <c r="A333" s="159" t="s">
        <v>407</v>
      </c>
      <c r="B333" s="160" t="s">
        <v>408</v>
      </c>
      <c r="C333" s="277" t="s">
        <v>409</v>
      </c>
      <c r="D333" s="277"/>
      <c r="E333" s="277"/>
      <c r="F333" s="161" t="s">
        <v>66</v>
      </c>
      <c r="G333" s="162">
        <v>6.5</v>
      </c>
      <c r="H333" s="163">
        <v>1</v>
      </c>
      <c r="I333" s="204">
        <v>6.5</v>
      </c>
      <c r="J333" s="196">
        <v>16.66</v>
      </c>
      <c r="K333" s="162"/>
      <c r="L333" s="196">
        <v>108.29</v>
      </c>
      <c r="M333" s="204">
        <v>9.5</v>
      </c>
      <c r="N333" s="197">
        <v>1028.76</v>
      </c>
      <c r="EZ333" s="157"/>
      <c r="FA333" s="158"/>
      <c r="FB333" s="167" t="s">
        <v>409</v>
      </c>
      <c r="FC333" s="167" t="s">
        <v>176</v>
      </c>
      <c r="FD333" s="167" t="s">
        <v>176</v>
      </c>
      <c r="FJ333" s="167"/>
      <c r="FL333" s="167"/>
    </row>
    <row r="334" spans="1:168" s="117" customFormat="1" ht="15" x14ac:dyDescent="0.25">
      <c r="A334" s="194"/>
      <c r="B334" s="195"/>
      <c r="C334" s="277" t="s">
        <v>254</v>
      </c>
      <c r="D334" s="277"/>
      <c r="E334" s="277"/>
      <c r="F334" s="161"/>
      <c r="G334" s="162"/>
      <c r="H334" s="162"/>
      <c r="I334" s="162"/>
      <c r="J334" s="165"/>
      <c r="K334" s="162"/>
      <c r="L334" s="196">
        <v>108.29</v>
      </c>
      <c r="M334" s="190"/>
      <c r="N334" s="197">
        <v>1028.76</v>
      </c>
      <c r="EZ334" s="157"/>
      <c r="FA334" s="158"/>
      <c r="FB334" s="167"/>
      <c r="FC334" s="167"/>
      <c r="FD334" s="167"/>
      <c r="FJ334" s="167" t="s">
        <v>254</v>
      </c>
      <c r="FL334" s="167"/>
    </row>
    <row r="335" spans="1:168" s="117" customFormat="1" ht="22.5" x14ac:dyDescent="0.25">
      <c r="A335" s="159" t="s">
        <v>410</v>
      </c>
      <c r="B335" s="160" t="s">
        <v>411</v>
      </c>
      <c r="C335" s="277" t="s">
        <v>412</v>
      </c>
      <c r="D335" s="277"/>
      <c r="E335" s="277"/>
      <c r="F335" s="161" t="s">
        <v>65</v>
      </c>
      <c r="G335" s="162">
        <v>-1.94</v>
      </c>
      <c r="H335" s="163">
        <v>1</v>
      </c>
      <c r="I335" s="201">
        <v>-1.94</v>
      </c>
      <c r="J335" s="199">
        <v>1448.8</v>
      </c>
      <c r="K335" s="162"/>
      <c r="L335" s="199">
        <v>-2810.67</v>
      </c>
      <c r="M335" s="204">
        <v>9.5</v>
      </c>
      <c r="N335" s="197">
        <v>-26701.37</v>
      </c>
      <c r="EZ335" s="157"/>
      <c r="FA335" s="158"/>
      <c r="FB335" s="167" t="s">
        <v>412</v>
      </c>
      <c r="FC335" s="167" t="s">
        <v>176</v>
      </c>
      <c r="FD335" s="167" t="s">
        <v>176</v>
      </c>
      <c r="FJ335" s="167"/>
      <c r="FL335" s="167"/>
    </row>
    <row r="336" spans="1:168" s="117" customFormat="1" ht="15" x14ac:dyDescent="0.25">
      <c r="A336" s="194"/>
      <c r="B336" s="195"/>
      <c r="C336" s="277" t="s">
        <v>254</v>
      </c>
      <c r="D336" s="277"/>
      <c r="E336" s="277"/>
      <c r="F336" s="161"/>
      <c r="G336" s="162"/>
      <c r="H336" s="162"/>
      <c r="I336" s="162"/>
      <c r="J336" s="165"/>
      <c r="K336" s="162"/>
      <c r="L336" s="199">
        <v>-2810.67</v>
      </c>
      <c r="M336" s="190"/>
      <c r="N336" s="197">
        <v>-26701.37</v>
      </c>
      <c r="EZ336" s="157"/>
      <c r="FA336" s="158"/>
      <c r="FB336" s="167"/>
      <c r="FC336" s="167"/>
      <c r="FD336" s="167"/>
      <c r="FJ336" s="167" t="s">
        <v>254</v>
      </c>
      <c r="FL336" s="167"/>
    </row>
    <row r="337" spans="1:168" s="117" customFormat="1" ht="22.5" x14ac:dyDescent="0.25">
      <c r="A337" s="159" t="s">
        <v>413</v>
      </c>
      <c r="B337" s="160" t="s">
        <v>363</v>
      </c>
      <c r="C337" s="277" t="s">
        <v>414</v>
      </c>
      <c r="D337" s="277"/>
      <c r="E337" s="277"/>
      <c r="F337" s="161" t="s">
        <v>311</v>
      </c>
      <c r="G337" s="162">
        <v>1</v>
      </c>
      <c r="H337" s="163">
        <v>1</v>
      </c>
      <c r="I337" s="163">
        <v>1</v>
      </c>
      <c r="J337" s="199">
        <v>18421.05</v>
      </c>
      <c r="K337" s="164">
        <v>1.012</v>
      </c>
      <c r="L337" s="199">
        <v>18642.099999999999</v>
      </c>
      <c r="M337" s="204">
        <v>9.5</v>
      </c>
      <c r="N337" s="197">
        <v>177099.95</v>
      </c>
      <c r="EZ337" s="157"/>
      <c r="FA337" s="158"/>
      <c r="FB337" s="167" t="s">
        <v>414</v>
      </c>
      <c r="FC337" s="167" t="s">
        <v>176</v>
      </c>
      <c r="FD337" s="167" t="s">
        <v>176</v>
      </c>
      <c r="FJ337" s="167"/>
      <c r="FL337" s="167"/>
    </row>
    <row r="338" spans="1:168" s="117" customFormat="1" ht="15" x14ac:dyDescent="0.25">
      <c r="A338" s="168"/>
      <c r="B338" s="169"/>
      <c r="C338" s="278" t="s">
        <v>415</v>
      </c>
      <c r="D338" s="278"/>
      <c r="E338" s="278"/>
      <c r="F338" s="278"/>
      <c r="G338" s="278"/>
      <c r="H338" s="278"/>
      <c r="I338" s="278"/>
      <c r="J338" s="278"/>
      <c r="K338" s="278"/>
      <c r="L338" s="278"/>
      <c r="M338" s="278"/>
      <c r="N338" s="279"/>
      <c r="EZ338" s="157"/>
      <c r="FA338" s="158"/>
      <c r="FB338" s="167"/>
      <c r="FC338" s="167"/>
      <c r="FD338" s="167"/>
      <c r="FJ338" s="167"/>
      <c r="FK338" s="170" t="s">
        <v>415</v>
      </c>
      <c r="FL338" s="167"/>
    </row>
    <row r="339" spans="1:168" s="117" customFormat="1" ht="15" x14ac:dyDescent="0.25">
      <c r="A339" s="171"/>
      <c r="B339" s="172"/>
      <c r="C339" s="283" t="s">
        <v>300</v>
      </c>
      <c r="D339" s="283"/>
      <c r="E339" s="283"/>
      <c r="F339" s="283"/>
      <c r="G339" s="283"/>
      <c r="H339" s="283"/>
      <c r="I339" s="283"/>
      <c r="J339" s="283"/>
      <c r="K339" s="283"/>
      <c r="L339" s="283"/>
      <c r="M339" s="283"/>
      <c r="N339" s="284"/>
      <c r="EZ339" s="157"/>
      <c r="FA339" s="158"/>
      <c r="FB339" s="167"/>
      <c r="FC339" s="167"/>
      <c r="FD339" s="167"/>
      <c r="FF339" s="170" t="s">
        <v>300</v>
      </c>
      <c r="FJ339" s="167"/>
      <c r="FL339" s="167"/>
    </row>
    <row r="340" spans="1:168" s="117" customFormat="1" ht="15" x14ac:dyDescent="0.25">
      <c r="A340" s="194"/>
      <c r="B340" s="195"/>
      <c r="C340" s="277" t="s">
        <v>254</v>
      </c>
      <c r="D340" s="277"/>
      <c r="E340" s="277"/>
      <c r="F340" s="161"/>
      <c r="G340" s="162"/>
      <c r="H340" s="162"/>
      <c r="I340" s="162"/>
      <c r="J340" s="165"/>
      <c r="K340" s="162"/>
      <c r="L340" s="199">
        <v>18642.099999999999</v>
      </c>
      <c r="M340" s="190"/>
      <c r="N340" s="197">
        <v>177099.95</v>
      </c>
      <c r="EZ340" s="157"/>
      <c r="FA340" s="158"/>
      <c r="FB340" s="167"/>
      <c r="FC340" s="167"/>
      <c r="FD340" s="167"/>
      <c r="FJ340" s="167" t="s">
        <v>254</v>
      </c>
      <c r="FL340" s="167"/>
    </row>
    <row r="341" spans="1:168" s="117" customFormat="1" ht="45" x14ac:dyDescent="0.25">
      <c r="A341" s="159" t="s">
        <v>416</v>
      </c>
      <c r="B341" s="160" t="s">
        <v>417</v>
      </c>
      <c r="C341" s="277" t="s">
        <v>418</v>
      </c>
      <c r="D341" s="277"/>
      <c r="E341" s="277"/>
      <c r="F341" s="161" t="s">
        <v>65</v>
      </c>
      <c r="G341" s="162">
        <v>1.321</v>
      </c>
      <c r="H341" s="163">
        <v>1</v>
      </c>
      <c r="I341" s="164">
        <v>1.321</v>
      </c>
      <c r="J341" s="165"/>
      <c r="K341" s="162"/>
      <c r="L341" s="165"/>
      <c r="M341" s="162"/>
      <c r="N341" s="166"/>
      <c r="EZ341" s="157"/>
      <c r="FA341" s="158"/>
      <c r="FB341" s="167" t="s">
        <v>418</v>
      </c>
      <c r="FC341" s="167" t="s">
        <v>176</v>
      </c>
      <c r="FD341" s="167" t="s">
        <v>176</v>
      </c>
      <c r="FJ341" s="167"/>
      <c r="FL341" s="167"/>
    </row>
    <row r="342" spans="1:168" s="117" customFormat="1" ht="15" x14ac:dyDescent="0.25">
      <c r="A342" s="168"/>
      <c r="B342" s="169"/>
      <c r="C342" s="278" t="s">
        <v>419</v>
      </c>
      <c r="D342" s="278"/>
      <c r="E342" s="278"/>
      <c r="F342" s="278"/>
      <c r="G342" s="278"/>
      <c r="H342" s="278"/>
      <c r="I342" s="278"/>
      <c r="J342" s="278"/>
      <c r="K342" s="278"/>
      <c r="L342" s="278"/>
      <c r="M342" s="278"/>
      <c r="N342" s="279"/>
      <c r="EZ342" s="157"/>
      <c r="FA342" s="158"/>
      <c r="FB342" s="167"/>
      <c r="FC342" s="167"/>
      <c r="FD342" s="167"/>
      <c r="FE342" s="170" t="s">
        <v>419</v>
      </c>
      <c r="FJ342" s="167"/>
      <c r="FL342" s="167"/>
    </row>
    <row r="343" spans="1:168" s="117" customFormat="1" ht="67.5" x14ac:dyDescent="0.25">
      <c r="A343" s="171"/>
      <c r="B343" s="172" t="s">
        <v>233</v>
      </c>
      <c r="C343" s="283" t="s">
        <v>234</v>
      </c>
      <c r="D343" s="283"/>
      <c r="E343" s="283"/>
      <c r="F343" s="283"/>
      <c r="G343" s="283"/>
      <c r="H343" s="283"/>
      <c r="I343" s="283"/>
      <c r="J343" s="283"/>
      <c r="K343" s="283"/>
      <c r="L343" s="283"/>
      <c r="M343" s="283"/>
      <c r="N343" s="284"/>
      <c r="EZ343" s="157"/>
      <c r="FA343" s="158"/>
      <c r="FB343" s="167"/>
      <c r="FC343" s="167"/>
      <c r="FD343" s="167"/>
      <c r="FF343" s="170" t="s">
        <v>234</v>
      </c>
      <c r="FJ343" s="167"/>
      <c r="FL343" s="167"/>
    </row>
    <row r="344" spans="1:168" s="117" customFormat="1" ht="33.75" x14ac:dyDescent="0.25">
      <c r="A344" s="171"/>
      <c r="B344" s="172" t="s">
        <v>235</v>
      </c>
      <c r="C344" s="283" t="s">
        <v>236</v>
      </c>
      <c r="D344" s="283"/>
      <c r="E344" s="283"/>
      <c r="F344" s="283"/>
      <c r="G344" s="283"/>
      <c r="H344" s="283"/>
      <c r="I344" s="283"/>
      <c r="J344" s="283"/>
      <c r="K344" s="283"/>
      <c r="L344" s="283"/>
      <c r="M344" s="283"/>
      <c r="N344" s="284"/>
      <c r="EZ344" s="157"/>
      <c r="FA344" s="158"/>
      <c r="FB344" s="167"/>
      <c r="FC344" s="167"/>
      <c r="FD344" s="167"/>
      <c r="FF344" s="170" t="s">
        <v>236</v>
      </c>
      <c r="FJ344" s="167"/>
      <c r="FL344" s="167"/>
    </row>
    <row r="345" spans="1:168" s="117" customFormat="1" ht="15" x14ac:dyDescent="0.25">
      <c r="A345" s="173"/>
      <c r="B345" s="172" t="s">
        <v>14</v>
      </c>
      <c r="C345" s="278" t="s">
        <v>237</v>
      </c>
      <c r="D345" s="278"/>
      <c r="E345" s="278"/>
      <c r="F345" s="174"/>
      <c r="G345" s="175"/>
      <c r="H345" s="175"/>
      <c r="I345" s="175"/>
      <c r="J345" s="176">
        <v>202.16</v>
      </c>
      <c r="K345" s="177">
        <v>1.3225</v>
      </c>
      <c r="L345" s="176">
        <v>353.18</v>
      </c>
      <c r="M345" s="178">
        <v>52.21</v>
      </c>
      <c r="N345" s="181">
        <v>18439.53</v>
      </c>
      <c r="EZ345" s="157"/>
      <c r="FA345" s="158"/>
      <c r="FB345" s="167"/>
      <c r="FC345" s="167"/>
      <c r="FD345" s="167"/>
      <c r="FG345" s="170" t="s">
        <v>237</v>
      </c>
      <c r="FJ345" s="167"/>
      <c r="FL345" s="167"/>
    </row>
    <row r="346" spans="1:168" s="117" customFormat="1" ht="15" x14ac:dyDescent="0.25">
      <c r="A346" s="173"/>
      <c r="B346" s="172" t="s">
        <v>238</v>
      </c>
      <c r="C346" s="278" t="s">
        <v>239</v>
      </c>
      <c r="D346" s="278"/>
      <c r="E346" s="278"/>
      <c r="F346" s="174"/>
      <c r="G346" s="175"/>
      <c r="H346" s="175"/>
      <c r="I346" s="175"/>
      <c r="J346" s="176">
        <v>324.79000000000002</v>
      </c>
      <c r="K346" s="177">
        <v>1.4375</v>
      </c>
      <c r="L346" s="176">
        <v>616.76</v>
      </c>
      <c r="M346" s="178">
        <v>15.71</v>
      </c>
      <c r="N346" s="181">
        <v>9689.2999999999993</v>
      </c>
      <c r="EZ346" s="157"/>
      <c r="FA346" s="158"/>
      <c r="FB346" s="167"/>
      <c r="FC346" s="167"/>
      <c r="FD346" s="167"/>
      <c r="FG346" s="170" t="s">
        <v>239</v>
      </c>
      <c r="FJ346" s="167"/>
      <c r="FL346" s="167"/>
    </row>
    <row r="347" spans="1:168" s="117" customFormat="1" ht="15" x14ac:dyDescent="0.25">
      <c r="A347" s="173"/>
      <c r="B347" s="172" t="s">
        <v>240</v>
      </c>
      <c r="C347" s="278" t="s">
        <v>241</v>
      </c>
      <c r="D347" s="278"/>
      <c r="E347" s="278"/>
      <c r="F347" s="174"/>
      <c r="G347" s="175"/>
      <c r="H347" s="175"/>
      <c r="I347" s="175"/>
      <c r="J347" s="176">
        <v>27.87</v>
      </c>
      <c r="K347" s="177">
        <v>1.4375</v>
      </c>
      <c r="L347" s="176">
        <v>52.92</v>
      </c>
      <c r="M347" s="178">
        <v>52.21</v>
      </c>
      <c r="N347" s="181">
        <v>2762.95</v>
      </c>
      <c r="EZ347" s="157"/>
      <c r="FA347" s="158"/>
      <c r="FB347" s="167"/>
      <c r="FC347" s="167"/>
      <c r="FD347" s="167"/>
      <c r="FG347" s="170" t="s">
        <v>241</v>
      </c>
      <c r="FJ347" s="167"/>
      <c r="FL347" s="167"/>
    </row>
    <row r="348" spans="1:168" s="117" customFormat="1" ht="15" x14ac:dyDescent="0.25">
      <c r="A348" s="173"/>
      <c r="B348" s="172" t="s">
        <v>242</v>
      </c>
      <c r="C348" s="278" t="s">
        <v>243</v>
      </c>
      <c r="D348" s="278"/>
      <c r="E348" s="278"/>
      <c r="F348" s="174"/>
      <c r="G348" s="175"/>
      <c r="H348" s="175"/>
      <c r="I348" s="175"/>
      <c r="J348" s="176">
        <v>96.45</v>
      </c>
      <c r="K348" s="175"/>
      <c r="L348" s="176">
        <v>127.41</v>
      </c>
      <c r="M348" s="182">
        <v>9.5</v>
      </c>
      <c r="N348" s="181">
        <v>1210.4000000000001</v>
      </c>
      <c r="EZ348" s="157"/>
      <c r="FA348" s="158"/>
      <c r="FB348" s="167"/>
      <c r="FC348" s="167"/>
      <c r="FD348" s="167"/>
      <c r="FG348" s="170" t="s">
        <v>243</v>
      </c>
      <c r="FJ348" s="167"/>
      <c r="FL348" s="167"/>
    </row>
    <row r="349" spans="1:168" s="117" customFormat="1" ht="15" x14ac:dyDescent="0.25">
      <c r="A349" s="183"/>
      <c r="B349" s="172"/>
      <c r="C349" s="278" t="s">
        <v>244</v>
      </c>
      <c r="D349" s="278"/>
      <c r="E349" s="278"/>
      <c r="F349" s="174" t="s">
        <v>245</v>
      </c>
      <c r="G349" s="182">
        <v>19.8</v>
      </c>
      <c r="H349" s="177">
        <v>1.3225</v>
      </c>
      <c r="I349" s="198">
        <v>34.5910455</v>
      </c>
      <c r="J349" s="186"/>
      <c r="K349" s="175"/>
      <c r="L349" s="186"/>
      <c r="M349" s="175"/>
      <c r="N349" s="187"/>
      <c r="EZ349" s="157"/>
      <c r="FA349" s="158"/>
      <c r="FB349" s="167"/>
      <c r="FC349" s="167"/>
      <c r="FD349" s="167"/>
      <c r="FH349" s="170" t="s">
        <v>244</v>
      </c>
      <c r="FJ349" s="167"/>
      <c r="FL349" s="167"/>
    </row>
    <row r="350" spans="1:168" s="117" customFormat="1" ht="15" x14ac:dyDescent="0.25">
      <c r="A350" s="183"/>
      <c r="B350" s="172"/>
      <c r="C350" s="278" t="s">
        <v>246</v>
      </c>
      <c r="D350" s="278"/>
      <c r="E350" s="278"/>
      <c r="F350" s="174" t="s">
        <v>245</v>
      </c>
      <c r="G350" s="178">
        <v>2.08</v>
      </c>
      <c r="H350" s="177">
        <v>1.4375</v>
      </c>
      <c r="I350" s="185">
        <v>3.9497900000000001</v>
      </c>
      <c r="J350" s="186"/>
      <c r="K350" s="175"/>
      <c r="L350" s="186"/>
      <c r="M350" s="175"/>
      <c r="N350" s="187"/>
      <c r="EZ350" s="157"/>
      <c r="FA350" s="158"/>
      <c r="FB350" s="167"/>
      <c r="FC350" s="167"/>
      <c r="FD350" s="167"/>
      <c r="FH350" s="170" t="s">
        <v>246</v>
      </c>
      <c r="FJ350" s="167"/>
      <c r="FL350" s="167"/>
    </row>
    <row r="351" spans="1:168" s="117" customFormat="1" ht="15" x14ac:dyDescent="0.25">
      <c r="A351" s="168"/>
      <c r="B351" s="172"/>
      <c r="C351" s="282" t="s">
        <v>247</v>
      </c>
      <c r="D351" s="282"/>
      <c r="E351" s="282"/>
      <c r="F351" s="189"/>
      <c r="G351" s="190"/>
      <c r="H351" s="190"/>
      <c r="I351" s="190"/>
      <c r="J351" s="192">
        <v>623.4</v>
      </c>
      <c r="K351" s="190"/>
      <c r="L351" s="191">
        <v>1097.3499999999999</v>
      </c>
      <c r="M351" s="190"/>
      <c r="N351" s="193">
        <v>29339.23</v>
      </c>
      <c r="EZ351" s="157"/>
      <c r="FA351" s="158"/>
      <c r="FB351" s="167"/>
      <c r="FC351" s="167"/>
      <c r="FD351" s="167"/>
      <c r="FI351" s="170" t="s">
        <v>247</v>
      </c>
      <c r="FJ351" s="167"/>
      <c r="FL351" s="167"/>
    </row>
    <row r="352" spans="1:168" s="117" customFormat="1" ht="15" x14ac:dyDescent="0.25">
      <c r="A352" s="183"/>
      <c r="B352" s="172"/>
      <c r="C352" s="278" t="s">
        <v>248</v>
      </c>
      <c r="D352" s="278"/>
      <c r="E352" s="278"/>
      <c r="F352" s="174"/>
      <c r="G352" s="175"/>
      <c r="H352" s="175"/>
      <c r="I352" s="175"/>
      <c r="J352" s="186"/>
      <c r="K352" s="175"/>
      <c r="L352" s="176">
        <v>406.1</v>
      </c>
      <c r="M352" s="175"/>
      <c r="N352" s="181">
        <v>21202.48</v>
      </c>
      <c r="EZ352" s="157"/>
      <c r="FA352" s="158"/>
      <c r="FB352" s="167"/>
      <c r="FC352" s="167"/>
      <c r="FD352" s="167"/>
      <c r="FH352" s="170" t="s">
        <v>248</v>
      </c>
      <c r="FJ352" s="167"/>
      <c r="FL352" s="167"/>
    </row>
    <row r="353" spans="1:168" s="117" customFormat="1" ht="22.5" x14ac:dyDescent="0.25">
      <c r="A353" s="183"/>
      <c r="B353" s="172" t="s">
        <v>353</v>
      </c>
      <c r="C353" s="278" t="s">
        <v>354</v>
      </c>
      <c r="D353" s="278"/>
      <c r="E353" s="278"/>
      <c r="F353" s="174" t="s">
        <v>251</v>
      </c>
      <c r="G353" s="184">
        <v>93</v>
      </c>
      <c r="H353" s="175"/>
      <c r="I353" s="184">
        <v>93</v>
      </c>
      <c r="J353" s="186"/>
      <c r="K353" s="175"/>
      <c r="L353" s="176">
        <v>377.67</v>
      </c>
      <c r="M353" s="175"/>
      <c r="N353" s="181">
        <v>19718.310000000001</v>
      </c>
      <c r="EZ353" s="157"/>
      <c r="FA353" s="158"/>
      <c r="FB353" s="167"/>
      <c r="FC353" s="167"/>
      <c r="FD353" s="167"/>
      <c r="FH353" s="170" t="s">
        <v>354</v>
      </c>
      <c r="FJ353" s="167"/>
      <c r="FL353" s="167"/>
    </row>
    <row r="354" spans="1:168" s="117" customFormat="1" ht="45" x14ac:dyDescent="0.25">
      <c r="A354" s="183"/>
      <c r="B354" s="172" t="s">
        <v>355</v>
      </c>
      <c r="C354" s="278" t="s">
        <v>356</v>
      </c>
      <c r="D354" s="278"/>
      <c r="E354" s="278"/>
      <c r="F354" s="174" t="s">
        <v>251</v>
      </c>
      <c r="G354" s="184">
        <v>62</v>
      </c>
      <c r="H354" s="178">
        <v>0.85</v>
      </c>
      <c r="I354" s="182">
        <v>52.7</v>
      </c>
      <c r="J354" s="186"/>
      <c r="K354" s="175"/>
      <c r="L354" s="176">
        <v>214.01</v>
      </c>
      <c r="M354" s="175"/>
      <c r="N354" s="181">
        <v>11173.71</v>
      </c>
      <c r="EZ354" s="157"/>
      <c r="FA354" s="158"/>
      <c r="FB354" s="167"/>
      <c r="FC354" s="167"/>
      <c r="FD354" s="167"/>
      <c r="FH354" s="170" t="s">
        <v>356</v>
      </c>
      <c r="FJ354" s="167"/>
      <c r="FL354" s="167"/>
    </row>
    <row r="355" spans="1:168" s="117" customFormat="1" ht="15" x14ac:dyDescent="0.25">
      <c r="A355" s="194"/>
      <c r="B355" s="195"/>
      <c r="C355" s="277" t="s">
        <v>254</v>
      </c>
      <c r="D355" s="277"/>
      <c r="E355" s="277"/>
      <c r="F355" s="161"/>
      <c r="G355" s="162"/>
      <c r="H355" s="162"/>
      <c r="I355" s="162"/>
      <c r="J355" s="165"/>
      <c r="K355" s="162"/>
      <c r="L355" s="199">
        <v>1689.03</v>
      </c>
      <c r="M355" s="190"/>
      <c r="N355" s="197">
        <v>60231.25</v>
      </c>
      <c r="EZ355" s="157"/>
      <c r="FA355" s="158"/>
      <c r="FB355" s="167"/>
      <c r="FC355" s="167"/>
      <c r="FD355" s="167"/>
      <c r="FJ355" s="167" t="s">
        <v>254</v>
      </c>
      <c r="FL355" s="167"/>
    </row>
    <row r="356" spans="1:168" s="117" customFormat="1" ht="33.75" x14ac:dyDescent="0.25">
      <c r="A356" s="159" t="s">
        <v>420</v>
      </c>
      <c r="B356" s="160" t="s">
        <v>421</v>
      </c>
      <c r="C356" s="277" t="s">
        <v>422</v>
      </c>
      <c r="D356" s="277"/>
      <c r="E356" s="277"/>
      <c r="F356" s="161" t="s">
        <v>65</v>
      </c>
      <c r="G356" s="162">
        <v>1.321</v>
      </c>
      <c r="H356" s="163">
        <v>1</v>
      </c>
      <c r="I356" s="164">
        <v>1.321</v>
      </c>
      <c r="J356" s="165"/>
      <c r="K356" s="162"/>
      <c r="L356" s="165"/>
      <c r="M356" s="162"/>
      <c r="N356" s="166"/>
      <c r="EZ356" s="157"/>
      <c r="FA356" s="158"/>
      <c r="FB356" s="167" t="s">
        <v>422</v>
      </c>
      <c r="FC356" s="167" t="s">
        <v>176</v>
      </c>
      <c r="FD356" s="167" t="s">
        <v>176</v>
      </c>
      <c r="FJ356" s="167"/>
      <c r="FL356" s="167"/>
    </row>
    <row r="357" spans="1:168" s="117" customFormat="1" ht="67.5" x14ac:dyDescent="0.25">
      <c r="A357" s="171"/>
      <c r="B357" s="172" t="s">
        <v>233</v>
      </c>
      <c r="C357" s="283" t="s">
        <v>234</v>
      </c>
      <c r="D357" s="283"/>
      <c r="E357" s="283"/>
      <c r="F357" s="283"/>
      <c r="G357" s="283"/>
      <c r="H357" s="283"/>
      <c r="I357" s="283"/>
      <c r="J357" s="283"/>
      <c r="K357" s="283"/>
      <c r="L357" s="283"/>
      <c r="M357" s="283"/>
      <c r="N357" s="284"/>
      <c r="EZ357" s="157"/>
      <c r="FA357" s="158"/>
      <c r="FB357" s="167"/>
      <c r="FC357" s="167"/>
      <c r="FD357" s="167"/>
      <c r="FF357" s="170" t="s">
        <v>234</v>
      </c>
      <c r="FJ357" s="167"/>
      <c r="FL357" s="167"/>
    </row>
    <row r="358" spans="1:168" s="117" customFormat="1" ht="33.75" x14ac:dyDescent="0.25">
      <c r="A358" s="171"/>
      <c r="B358" s="172" t="s">
        <v>235</v>
      </c>
      <c r="C358" s="283" t="s">
        <v>236</v>
      </c>
      <c r="D358" s="283"/>
      <c r="E358" s="283"/>
      <c r="F358" s="283"/>
      <c r="G358" s="283"/>
      <c r="H358" s="283"/>
      <c r="I358" s="283"/>
      <c r="J358" s="283"/>
      <c r="K358" s="283"/>
      <c r="L358" s="283"/>
      <c r="M358" s="283"/>
      <c r="N358" s="284"/>
      <c r="EZ358" s="157"/>
      <c r="FA358" s="158"/>
      <c r="FB358" s="167"/>
      <c r="FC358" s="167"/>
      <c r="FD358" s="167"/>
      <c r="FF358" s="170" t="s">
        <v>236</v>
      </c>
      <c r="FJ358" s="167"/>
      <c r="FL358" s="167"/>
    </row>
    <row r="359" spans="1:168" s="117" customFormat="1" ht="15" x14ac:dyDescent="0.25">
      <c r="A359" s="173"/>
      <c r="B359" s="172" t="s">
        <v>14</v>
      </c>
      <c r="C359" s="278" t="s">
        <v>237</v>
      </c>
      <c r="D359" s="278"/>
      <c r="E359" s="278"/>
      <c r="F359" s="174"/>
      <c r="G359" s="175"/>
      <c r="H359" s="175"/>
      <c r="I359" s="175"/>
      <c r="J359" s="180">
        <v>1424.14</v>
      </c>
      <c r="K359" s="177">
        <v>1.3225</v>
      </c>
      <c r="L359" s="180">
        <v>2488</v>
      </c>
      <c r="M359" s="178">
        <v>52.21</v>
      </c>
      <c r="N359" s="181">
        <v>129898.48</v>
      </c>
      <c r="EZ359" s="157"/>
      <c r="FA359" s="158"/>
      <c r="FB359" s="167"/>
      <c r="FC359" s="167"/>
      <c r="FD359" s="167"/>
      <c r="FG359" s="170" t="s">
        <v>237</v>
      </c>
      <c r="FJ359" s="167"/>
      <c r="FL359" s="167"/>
    </row>
    <row r="360" spans="1:168" s="117" customFormat="1" ht="15" x14ac:dyDescent="0.25">
      <c r="A360" s="173"/>
      <c r="B360" s="172" t="s">
        <v>238</v>
      </c>
      <c r="C360" s="278" t="s">
        <v>239</v>
      </c>
      <c r="D360" s="278"/>
      <c r="E360" s="278"/>
      <c r="F360" s="174"/>
      <c r="G360" s="175"/>
      <c r="H360" s="175"/>
      <c r="I360" s="175"/>
      <c r="J360" s="180">
        <v>2274.14</v>
      </c>
      <c r="K360" s="177">
        <v>1.4375</v>
      </c>
      <c r="L360" s="180">
        <v>4318.45</v>
      </c>
      <c r="M360" s="178">
        <v>15.71</v>
      </c>
      <c r="N360" s="181">
        <v>67842.850000000006</v>
      </c>
      <c r="EZ360" s="157"/>
      <c r="FA360" s="158"/>
      <c r="FB360" s="167"/>
      <c r="FC360" s="167"/>
      <c r="FD360" s="167"/>
      <c r="FG360" s="170" t="s">
        <v>239</v>
      </c>
      <c r="FJ360" s="167"/>
      <c r="FL360" s="167"/>
    </row>
    <row r="361" spans="1:168" s="117" customFormat="1" ht="15" x14ac:dyDescent="0.25">
      <c r="A361" s="173"/>
      <c r="B361" s="172" t="s">
        <v>240</v>
      </c>
      <c r="C361" s="278" t="s">
        <v>241</v>
      </c>
      <c r="D361" s="278"/>
      <c r="E361" s="278"/>
      <c r="F361" s="174"/>
      <c r="G361" s="175"/>
      <c r="H361" s="175"/>
      <c r="I361" s="175"/>
      <c r="J361" s="176">
        <v>18.77</v>
      </c>
      <c r="K361" s="177">
        <v>1.4375</v>
      </c>
      <c r="L361" s="176">
        <v>35.64</v>
      </c>
      <c r="M361" s="178">
        <v>52.21</v>
      </c>
      <c r="N361" s="181">
        <v>1860.76</v>
      </c>
      <c r="EZ361" s="157"/>
      <c r="FA361" s="158"/>
      <c r="FB361" s="167"/>
      <c r="FC361" s="167"/>
      <c r="FD361" s="167"/>
      <c r="FG361" s="170" t="s">
        <v>241</v>
      </c>
      <c r="FJ361" s="167"/>
      <c r="FL361" s="167"/>
    </row>
    <row r="362" spans="1:168" s="117" customFormat="1" ht="15" x14ac:dyDescent="0.25">
      <c r="A362" s="173"/>
      <c r="B362" s="172" t="s">
        <v>242</v>
      </c>
      <c r="C362" s="278" t="s">
        <v>243</v>
      </c>
      <c r="D362" s="278"/>
      <c r="E362" s="278"/>
      <c r="F362" s="174"/>
      <c r="G362" s="175"/>
      <c r="H362" s="175"/>
      <c r="I362" s="175"/>
      <c r="J362" s="176">
        <v>755.16</v>
      </c>
      <c r="K362" s="175"/>
      <c r="L362" s="176">
        <v>997.57</v>
      </c>
      <c r="M362" s="182">
        <v>9.5</v>
      </c>
      <c r="N362" s="181">
        <v>9476.92</v>
      </c>
      <c r="EZ362" s="157"/>
      <c r="FA362" s="158"/>
      <c r="FB362" s="167"/>
      <c r="FC362" s="167"/>
      <c r="FD362" s="167"/>
      <c r="FG362" s="170" t="s">
        <v>243</v>
      </c>
      <c r="FJ362" s="167"/>
      <c r="FL362" s="167"/>
    </row>
    <row r="363" spans="1:168" s="117" customFormat="1" ht="15" x14ac:dyDescent="0.25">
      <c r="A363" s="183"/>
      <c r="B363" s="172"/>
      <c r="C363" s="278" t="s">
        <v>244</v>
      </c>
      <c r="D363" s="278"/>
      <c r="E363" s="278"/>
      <c r="F363" s="174" t="s">
        <v>245</v>
      </c>
      <c r="G363" s="178">
        <v>148.04</v>
      </c>
      <c r="H363" s="177">
        <v>1.3225</v>
      </c>
      <c r="I363" s="198">
        <v>258.62921089999998</v>
      </c>
      <c r="J363" s="186"/>
      <c r="K363" s="175"/>
      <c r="L363" s="186"/>
      <c r="M363" s="175"/>
      <c r="N363" s="187"/>
      <c r="EZ363" s="157"/>
      <c r="FA363" s="158"/>
      <c r="FB363" s="167"/>
      <c r="FC363" s="167"/>
      <c r="FD363" s="167"/>
      <c r="FH363" s="170" t="s">
        <v>244</v>
      </c>
      <c r="FJ363" s="167"/>
      <c r="FL363" s="167"/>
    </row>
    <row r="364" spans="1:168" s="117" customFormat="1" ht="15" x14ac:dyDescent="0.25">
      <c r="A364" s="183"/>
      <c r="B364" s="172"/>
      <c r="C364" s="278" t="s">
        <v>246</v>
      </c>
      <c r="D364" s="278"/>
      <c r="E364" s="278"/>
      <c r="F364" s="174" t="s">
        <v>245</v>
      </c>
      <c r="G364" s="178">
        <v>1.39</v>
      </c>
      <c r="H364" s="177">
        <v>1.4375</v>
      </c>
      <c r="I364" s="198">
        <v>2.6395230999999999</v>
      </c>
      <c r="J364" s="186"/>
      <c r="K364" s="175"/>
      <c r="L364" s="186"/>
      <c r="M364" s="175"/>
      <c r="N364" s="187"/>
      <c r="EZ364" s="157"/>
      <c r="FA364" s="158"/>
      <c r="FB364" s="167"/>
      <c r="FC364" s="167"/>
      <c r="FD364" s="167"/>
      <c r="FH364" s="170" t="s">
        <v>246</v>
      </c>
      <c r="FJ364" s="167"/>
      <c r="FL364" s="167"/>
    </row>
    <row r="365" spans="1:168" s="117" customFormat="1" ht="15" x14ac:dyDescent="0.25">
      <c r="A365" s="168"/>
      <c r="B365" s="172"/>
      <c r="C365" s="282" t="s">
        <v>247</v>
      </c>
      <c r="D365" s="282"/>
      <c r="E365" s="282"/>
      <c r="F365" s="189"/>
      <c r="G365" s="190"/>
      <c r="H365" s="190"/>
      <c r="I365" s="190"/>
      <c r="J365" s="191">
        <v>4453.4399999999996</v>
      </c>
      <c r="K365" s="190"/>
      <c r="L365" s="191">
        <v>7804.02</v>
      </c>
      <c r="M365" s="190"/>
      <c r="N365" s="193">
        <v>207218.25</v>
      </c>
      <c r="EZ365" s="157"/>
      <c r="FA365" s="158"/>
      <c r="FB365" s="167"/>
      <c r="FC365" s="167"/>
      <c r="FD365" s="167"/>
      <c r="FI365" s="170" t="s">
        <v>247</v>
      </c>
      <c r="FJ365" s="167"/>
      <c r="FL365" s="167"/>
    </row>
    <row r="366" spans="1:168" s="117" customFormat="1" ht="15" x14ac:dyDescent="0.25">
      <c r="A366" s="183"/>
      <c r="B366" s="172"/>
      <c r="C366" s="278" t="s">
        <v>248</v>
      </c>
      <c r="D366" s="278"/>
      <c r="E366" s="278"/>
      <c r="F366" s="174"/>
      <c r="G366" s="175"/>
      <c r="H366" s="175"/>
      <c r="I366" s="175"/>
      <c r="J366" s="186"/>
      <c r="K366" s="175"/>
      <c r="L366" s="180">
        <v>2523.64</v>
      </c>
      <c r="M366" s="175"/>
      <c r="N366" s="181">
        <v>131759.24</v>
      </c>
      <c r="EZ366" s="157"/>
      <c r="FA366" s="158"/>
      <c r="FB366" s="167"/>
      <c r="FC366" s="167"/>
      <c r="FD366" s="167"/>
      <c r="FH366" s="170" t="s">
        <v>248</v>
      </c>
      <c r="FJ366" s="167"/>
      <c r="FL366" s="167"/>
    </row>
    <row r="367" spans="1:168" s="117" customFormat="1" ht="22.5" x14ac:dyDescent="0.25">
      <c r="A367" s="183"/>
      <c r="B367" s="172" t="s">
        <v>353</v>
      </c>
      <c r="C367" s="278" t="s">
        <v>354</v>
      </c>
      <c r="D367" s="278"/>
      <c r="E367" s="278"/>
      <c r="F367" s="174" t="s">
        <v>251</v>
      </c>
      <c r="G367" s="184">
        <v>93</v>
      </c>
      <c r="H367" s="175"/>
      <c r="I367" s="184">
        <v>93</v>
      </c>
      <c r="J367" s="186"/>
      <c r="K367" s="175"/>
      <c r="L367" s="180">
        <v>2346.9899999999998</v>
      </c>
      <c r="M367" s="175"/>
      <c r="N367" s="181">
        <v>122536.09</v>
      </c>
      <c r="EZ367" s="157"/>
      <c r="FA367" s="158"/>
      <c r="FB367" s="167"/>
      <c r="FC367" s="167"/>
      <c r="FD367" s="167"/>
      <c r="FH367" s="170" t="s">
        <v>354</v>
      </c>
      <c r="FJ367" s="167"/>
      <c r="FL367" s="167"/>
    </row>
    <row r="368" spans="1:168" s="117" customFormat="1" ht="45" x14ac:dyDescent="0.25">
      <c r="A368" s="183"/>
      <c r="B368" s="172" t="s">
        <v>355</v>
      </c>
      <c r="C368" s="278" t="s">
        <v>356</v>
      </c>
      <c r="D368" s="278"/>
      <c r="E368" s="278"/>
      <c r="F368" s="174" t="s">
        <v>251</v>
      </c>
      <c r="G368" s="184">
        <v>62</v>
      </c>
      <c r="H368" s="178">
        <v>0.85</v>
      </c>
      <c r="I368" s="182">
        <v>52.7</v>
      </c>
      <c r="J368" s="186"/>
      <c r="K368" s="175"/>
      <c r="L368" s="180">
        <v>1329.96</v>
      </c>
      <c r="M368" s="175"/>
      <c r="N368" s="181">
        <v>69437.119999999995</v>
      </c>
      <c r="EZ368" s="157"/>
      <c r="FA368" s="158"/>
      <c r="FB368" s="167"/>
      <c r="FC368" s="167"/>
      <c r="FD368" s="167"/>
      <c r="FH368" s="170" t="s">
        <v>356</v>
      </c>
      <c r="FJ368" s="167"/>
      <c r="FL368" s="167"/>
    </row>
    <row r="369" spans="1:168" s="117" customFormat="1" ht="15" x14ac:dyDescent="0.25">
      <c r="A369" s="194"/>
      <c r="B369" s="195"/>
      <c r="C369" s="277" t="s">
        <v>254</v>
      </c>
      <c r="D369" s="277"/>
      <c r="E369" s="277"/>
      <c r="F369" s="161"/>
      <c r="G369" s="162"/>
      <c r="H369" s="162"/>
      <c r="I369" s="162"/>
      <c r="J369" s="165"/>
      <c r="K369" s="162"/>
      <c r="L369" s="199">
        <v>11480.97</v>
      </c>
      <c r="M369" s="190"/>
      <c r="N369" s="197">
        <v>399191.46</v>
      </c>
      <c r="EZ369" s="157"/>
      <c r="FA369" s="158"/>
      <c r="FB369" s="167"/>
      <c r="FC369" s="167"/>
      <c r="FD369" s="167"/>
      <c r="FJ369" s="167" t="s">
        <v>254</v>
      </c>
      <c r="FL369" s="167"/>
    </row>
    <row r="370" spans="1:168" s="117" customFormat="1" ht="22.5" x14ac:dyDescent="0.25">
      <c r="A370" s="159" t="s">
        <v>423</v>
      </c>
      <c r="B370" s="160" t="s">
        <v>424</v>
      </c>
      <c r="C370" s="277" t="s">
        <v>425</v>
      </c>
      <c r="D370" s="277"/>
      <c r="E370" s="277"/>
      <c r="F370" s="161" t="s">
        <v>65</v>
      </c>
      <c r="G370" s="162">
        <v>0.75</v>
      </c>
      <c r="H370" s="163">
        <v>1</v>
      </c>
      <c r="I370" s="201">
        <v>0.75</v>
      </c>
      <c r="J370" s="199">
        <v>6782.85</v>
      </c>
      <c r="K370" s="162"/>
      <c r="L370" s="199">
        <v>5087.1400000000003</v>
      </c>
      <c r="M370" s="204">
        <v>9.5</v>
      </c>
      <c r="N370" s="197">
        <v>48327.83</v>
      </c>
      <c r="EZ370" s="157"/>
      <c r="FA370" s="158"/>
      <c r="FB370" s="167" t="s">
        <v>425</v>
      </c>
      <c r="FC370" s="167" t="s">
        <v>176</v>
      </c>
      <c r="FD370" s="167" t="s">
        <v>176</v>
      </c>
      <c r="FJ370" s="167"/>
      <c r="FL370" s="167"/>
    </row>
    <row r="371" spans="1:168" s="117" customFormat="1" ht="15" x14ac:dyDescent="0.25">
      <c r="A371" s="194"/>
      <c r="B371" s="195"/>
      <c r="C371" s="277" t="s">
        <v>254</v>
      </c>
      <c r="D371" s="277"/>
      <c r="E371" s="277"/>
      <c r="F371" s="161"/>
      <c r="G371" s="162"/>
      <c r="H371" s="162"/>
      <c r="I371" s="162"/>
      <c r="J371" s="165"/>
      <c r="K371" s="162"/>
      <c r="L371" s="199">
        <v>5087.1400000000003</v>
      </c>
      <c r="M371" s="190"/>
      <c r="N371" s="197">
        <v>48327.83</v>
      </c>
      <c r="EZ371" s="157"/>
      <c r="FA371" s="158"/>
      <c r="FB371" s="167"/>
      <c r="FC371" s="167"/>
      <c r="FD371" s="167"/>
      <c r="FJ371" s="167" t="s">
        <v>254</v>
      </c>
      <c r="FL371" s="167"/>
    </row>
    <row r="372" spans="1:168" s="117" customFormat="1" ht="22.5" x14ac:dyDescent="0.25">
      <c r="A372" s="159" t="s">
        <v>426</v>
      </c>
      <c r="B372" s="160" t="s">
        <v>427</v>
      </c>
      <c r="C372" s="277" t="s">
        <v>428</v>
      </c>
      <c r="D372" s="277"/>
      <c r="E372" s="277"/>
      <c r="F372" s="161" t="s">
        <v>66</v>
      </c>
      <c r="G372" s="162">
        <v>571</v>
      </c>
      <c r="H372" s="163">
        <v>1</v>
      </c>
      <c r="I372" s="163">
        <v>571</v>
      </c>
      <c r="J372" s="196">
        <v>5.43</v>
      </c>
      <c r="K372" s="162"/>
      <c r="L372" s="199">
        <v>3100.53</v>
      </c>
      <c r="M372" s="204">
        <v>9.5</v>
      </c>
      <c r="N372" s="197">
        <v>29455.040000000001</v>
      </c>
      <c r="EZ372" s="157"/>
      <c r="FA372" s="158"/>
      <c r="FB372" s="167" t="s">
        <v>428</v>
      </c>
      <c r="FC372" s="167" t="s">
        <v>176</v>
      </c>
      <c r="FD372" s="167" t="s">
        <v>176</v>
      </c>
      <c r="FJ372" s="167"/>
      <c r="FL372" s="167"/>
    </row>
    <row r="373" spans="1:168" s="117" customFormat="1" ht="15" x14ac:dyDescent="0.25">
      <c r="A373" s="194"/>
      <c r="B373" s="195"/>
      <c r="C373" s="277" t="s">
        <v>254</v>
      </c>
      <c r="D373" s="277"/>
      <c r="E373" s="277"/>
      <c r="F373" s="161"/>
      <c r="G373" s="162"/>
      <c r="H373" s="162"/>
      <c r="I373" s="162"/>
      <c r="J373" s="165"/>
      <c r="K373" s="162"/>
      <c r="L373" s="199">
        <v>3100.53</v>
      </c>
      <c r="M373" s="190"/>
      <c r="N373" s="197">
        <v>29455.040000000001</v>
      </c>
      <c r="EZ373" s="157"/>
      <c r="FA373" s="158"/>
      <c r="FB373" s="167"/>
      <c r="FC373" s="167"/>
      <c r="FD373" s="167"/>
      <c r="FJ373" s="167" t="s">
        <v>254</v>
      </c>
      <c r="FL373" s="167"/>
    </row>
    <row r="374" spans="1:168" s="117" customFormat="1" ht="33.75" x14ac:dyDescent="0.25">
      <c r="A374" s="159" t="s">
        <v>429</v>
      </c>
      <c r="B374" s="160" t="s">
        <v>430</v>
      </c>
      <c r="C374" s="277" t="s">
        <v>431</v>
      </c>
      <c r="D374" s="277"/>
      <c r="E374" s="277"/>
      <c r="F374" s="161" t="s">
        <v>231</v>
      </c>
      <c r="G374" s="162">
        <v>0.10043000000000001</v>
      </c>
      <c r="H374" s="163">
        <v>1</v>
      </c>
      <c r="I374" s="200">
        <v>0.10043000000000001</v>
      </c>
      <c r="J374" s="165"/>
      <c r="K374" s="162"/>
      <c r="L374" s="165"/>
      <c r="M374" s="162"/>
      <c r="N374" s="166"/>
      <c r="EZ374" s="157"/>
      <c r="FA374" s="158"/>
      <c r="FB374" s="167" t="s">
        <v>431</v>
      </c>
      <c r="FC374" s="167" t="s">
        <v>176</v>
      </c>
      <c r="FD374" s="167" t="s">
        <v>176</v>
      </c>
      <c r="FJ374" s="167"/>
      <c r="FL374" s="167"/>
    </row>
    <row r="375" spans="1:168" s="117" customFormat="1" ht="15" x14ac:dyDescent="0.25">
      <c r="A375" s="168"/>
      <c r="B375" s="169"/>
      <c r="C375" s="278" t="s">
        <v>432</v>
      </c>
      <c r="D375" s="278"/>
      <c r="E375" s="278"/>
      <c r="F375" s="278"/>
      <c r="G375" s="278"/>
      <c r="H375" s="278"/>
      <c r="I375" s="278"/>
      <c r="J375" s="278"/>
      <c r="K375" s="278"/>
      <c r="L375" s="278"/>
      <c r="M375" s="278"/>
      <c r="N375" s="279"/>
      <c r="EZ375" s="157"/>
      <c r="FA375" s="158"/>
      <c r="FB375" s="167"/>
      <c r="FC375" s="167"/>
      <c r="FD375" s="167"/>
      <c r="FE375" s="170" t="s">
        <v>432</v>
      </c>
      <c r="FJ375" s="167"/>
      <c r="FL375" s="167"/>
    </row>
    <row r="376" spans="1:168" s="117" customFormat="1" ht="67.5" x14ac:dyDescent="0.25">
      <c r="A376" s="171"/>
      <c r="B376" s="172" t="s">
        <v>233</v>
      </c>
      <c r="C376" s="283" t="s">
        <v>234</v>
      </c>
      <c r="D376" s="283"/>
      <c r="E376" s="283"/>
      <c r="F376" s="283"/>
      <c r="G376" s="283"/>
      <c r="H376" s="283"/>
      <c r="I376" s="283"/>
      <c r="J376" s="283"/>
      <c r="K376" s="283"/>
      <c r="L376" s="283"/>
      <c r="M376" s="283"/>
      <c r="N376" s="284"/>
      <c r="EZ376" s="157"/>
      <c r="FA376" s="158"/>
      <c r="FB376" s="167"/>
      <c r="FC376" s="167"/>
      <c r="FD376" s="167"/>
      <c r="FF376" s="170" t="s">
        <v>234</v>
      </c>
      <c r="FJ376" s="167"/>
      <c r="FL376" s="167"/>
    </row>
    <row r="377" spans="1:168" s="117" customFormat="1" ht="33.75" x14ac:dyDescent="0.25">
      <c r="A377" s="171"/>
      <c r="B377" s="172" t="s">
        <v>235</v>
      </c>
      <c r="C377" s="283" t="s">
        <v>236</v>
      </c>
      <c r="D377" s="283"/>
      <c r="E377" s="283"/>
      <c r="F377" s="283"/>
      <c r="G377" s="283"/>
      <c r="H377" s="283"/>
      <c r="I377" s="283"/>
      <c r="J377" s="283"/>
      <c r="K377" s="283"/>
      <c r="L377" s="283"/>
      <c r="M377" s="283"/>
      <c r="N377" s="284"/>
      <c r="EZ377" s="157"/>
      <c r="FA377" s="158"/>
      <c r="FB377" s="167"/>
      <c r="FC377" s="167"/>
      <c r="FD377" s="167"/>
      <c r="FF377" s="170" t="s">
        <v>236</v>
      </c>
      <c r="FJ377" s="167"/>
      <c r="FL377" s="167"/>
    </row>
    <row r="378" spans="1:168" s="117" customFormat="1" ht="15" x14ac:dyDescent="0.25">
      <c r="A378" s="173"/>
      <c r="B378" s="172" t="s">
        <v>14</v>
      </c>
      <c r="C378" s="278" t="s">
        <v>237</v>
      </c>
      <c r="D378" s="278"/>
      <c r="E378" s="278"/>
      <c r="F378" s="174"/>
      <c r="G378" s="175"/>
      <c r="H378" s="175"/>
      <c r="I378" s="175"/>
      <c r="J378" s="180">
        <v>1139.8</v>
      </c>
      <c r="K378" s="177">
        <v>1.3225</v>
      </c>
      <c r="L378" s="176">
        <v>151.38999999999999</v>
      </c>
      <c r="M378" s="178">
        <v>52.21</v>
      </c>
      <c r="N378" s="181">
        <v>7904.07</v>
      </c>
      <c r="EZ378" s="157"/>
      <c r="FA378" s="158"/>
      <c r="FB378" s="167"/>
      <c r="FC378" s="167"/>
      <c r="FD378" s="167"/>
      <c r="FG378" s="170" t="s">
        <v>237</v>
      </c>
      <c r="FJ378" s="167"/>
      <c r="FL378" s="167"/>
    </row>
    <row r="379" spans="1:168" s="117" customFormat="1" ht="15" x14ac:dyDescent="0.25">
      <c r="A379" s="173"/>
      <c r="B379" s="172" t="s">
        <v>238</v>
      </c>
      <c r="C379" s="278" t="s">
        <v>239</v>
      </c>
      <c r="D379" s="278"/>
      <c r="E379" s="278"/>
      <c r="F379" s="174"/>
      <c r="G379" s="175"/>
      <c r="H379" s="175"/>
      <c r="I379" s="175"/>
      <c r="J379" s="180">
        <v>12219.98</v>
      </c>
      <c r="K379" s="177">
        <v>1.4375</v>
      </c>
      <c r="L379" s="180">
        <v>1764.18</v>
      </c>
      <c r="M379" s="178">
        <v>15.71</v>
      </c>
      <c r="N379" s="181">
        <v>27715.27</v>
      </c>
      <c r="EZ379" s="157"/>
      <c r="FA379" s="158"/>
      <c r="FB379" s="167"/>
      <c r="FC379" s="167"/>
      <c r="FD379" s="167"/>
      <c r="FG379" s="170" t="s">
        <v>239</v>
      </c>
      <c r="FJ379" s="167"/>
      <c r="FL379" s="167"/>
    </row>
    <row r="380" spans="1:168" s="117" customFormat="1" ht="15" x14ac:dyDescent="0.25">
      <c r="A380" s="173"/>
      <c r="B380" s="172" t="s">
        <v>240</v>
      </c>
      <c r="C380" s="278" t="s">
        <v>241</v>
      </c>
      <c r="D380" s="278"/>
      <c r="E380" s="278"/>
      <c r="F380" s="174"/>
      <c r="G380" s="175"/>
      <c r="H380" s="175"/>
      <c r="I380" s="175"/>
      <c r="J380" s="176">
        <v>801.81</v>
      </c>
      <c r="K380" s="177">
        <v>1.4375</v>
      </c>
      <c r="L380" s="176">
        <v>115.76</v>
      </c>
      <c r="M380" s="178">
        <v>52.21</v>
      </c>
      <c r="N380" s="181">
        <v>6043.83</v>
      </c>
      <c r="EZ380" s="157"/>
      <c r="FA380" s="158"/>
      <c r="FB380" s="167"/>
      <c r="FC380" s="167"/>
      <c r="FD380" s="167"/>
      <c r="FG380" s="170" t="s">
        <v>241</v>
      </c>
      <c r="FJ380" s="167"/>
      <c r="FL380" s="167"/>
    </row>
    <row r="381" spans="1:168" s="117" customFormat="1" ht="15" x14ac:dyDescent="0.25">
      <c r="A381" s="173"/>
      <c r="B381" s="172" t="s">
        <v>242</v>
      </c>
      <c r="C381" s="278" t="s">
        <v>243</v>
      </c>
      <c r="D381" s="278"/>
      <c r="E381" s="278"/>
      <c r="F381" s="174"/>
      <c r="G381" s="175"/>
      <c r="H381" s="175"/>
      <c r="I381" s="175"/>
      <c r="J381" s="180">
        <v>230267.7</v>
      </c>
      <c r="K381" s="175"/>
      <c r="L381" s="180">
        <v>23125.79</v>
      </c>
      <c r="M381" s="182">
        <v>9.5</v>
      </c>
      <c r="N381" s="181">
        <v>219695.01</v>
      </c>
      <c r="EZ381" s="157"/>
      <c r="FA381" s="158"/>
      <c r="FB381" s="167"/>
      <c r="FC381" s="167"/>
      <c r="FD381" s="167"/>
      <c r="FG381" s="170" t="s">
        <v>243</v>
      </c>
      <c r="FJ381" s="167"/>
      <c r="FL381" s="167"/>
    </row>
    <row r="382" spans="1:168" s="117" customFormat="1" ht="15" x14ac:dyDescent="0.25">
      <c r="A382" s="183"/>
      <c r="B382" s="172"/>
      <c r="C382" s="278" t="s">
        <v>244</v>
      </c>
      <c r="D382" s="278"/>
      <c r="E382" s="278"/>
      <c r="F382" s="174" t="s">
        <v>245</v>
      </c>
      <c r="G382" s="178">
        <v>137.16</v>
      </c>
      <c r="H382" s="177">
        <v>1.3225</v>
      </c>
      <c r="I382" s="198">
        <v>18.217409499999999</v>
      </c>
      <c r="J382" s="186"/>
      <c r="K382" s="175"/>
      <c r="L382" s="186"/>
      <c r="M382" s="175"/>
      <c r="N382" s="187"/>
      <c r="EZ382" s="157"/>
      <c r="FA382" s="158"/>
      <c r="FB382" s="167"/>
      <c r="FC382" s="167"/>
      <c r="FD382" s="167"/>
      <c r="FH382" s="170" t="s">
        <v>244</v>
      </c>
      <c r="FJ382" s="167"/>
      <c r="FL382" s="167"/>
    </row>
    <row r="383" spans="1:168" s="117" customFormat="1" ht="15" x14ac:dyDescent="0.25">
      <c r="A383" s="183"/>
      <c r="B383" s="172"/>
      <c r="C383" s="278" t="s">
        <v>246</v>
      </c>
      <c r="D383" s="278"/>
      <c r="E383" s="278"/>
      <c r="F383" s="174" t="s">
        <v>245</v>
      </c>
      <c r="G383" s="178">
        <v>53.69</v>
      </c>
      <c r="H383" s="177">
        <v>1.4375</v>
      </c>
      <c r="I383" s="198">
        <v>7.7511245999999998</v>
      </c>
      <c r="J383" s="186"/>
      <c r="K383" s="175"/>
      <c r="L383" s="186"/>
      <c r="M383" s="175"/>
      <c r="N383" s="187"/>
      <c r="EZ383" s="157"/>
      <c r="FA383" s="158"/>
      <c r="FB383" s="167"/>
      <c r="FC383" s="167"/>
      <c r="FD383" s="167"/>
      <c r="FH383" s="170" t="s">
        <v>246</v>
      </c>
      <c r="FJ383" s="167"/>
      <c r="FL383" s="167"/>
    </row>
    <row r="384" spans="1:168" s="117" customFormat="1" ht="15" x14ac:dyDescent="0.25">
      <c r="A384" s="168"/>
      <c r="B384" s="172"/>
      <c r="C384" s="282" t="s">
        <v>247</v>
      </c>
      <c r="D384" s="282"/>
      <c r="E384" s="282"/>
      <c r="F384" s="189"/>
      <c r="G384" s="190"/>
      <c r="H384" s="190"/>
      <c r="I384" s="190"/>
      <c r="J384" s="191">
        <v>243627.48</v>
      </c>
      <c r="K384" s="190"/>
      <c r="L384" s="191">
        <v>25041.360000000001</v>
      </c>
      <c r="M384" s="190"/>
      <c r="N384" s="193">
        <v>255314.35</v>
      </c>
      <c r="EZ384" s="157"/>
      <c r="FA384" s="158"/>
      <c r="FB384" s="167"/>
      <c r="FC384" s="167"/>
      <c r="FD384" s="167"/>
      <c r="FI384" s="170" t="s">
        <v>247</v>
      </c>
      <c r="FJ384" s="167"/>
      <c r="FL384" s="167"/>
    </row>
    <row r="385" spans="1:168" s="117" customFormat="1" ht="15" x14ac:dyDescent="0.25">
      <c r="A385" s="183"/>
      <c r="B385" s="172"/>
      <c r="C385" s="278" t="s">
        <v>248</v>
      </c>
      <c r="D385" s="278"/>
      <c r="E385" s="278"/>
      <c r="F385" s="174"/>
      <c r="G385" s="175"/>
      <c r="H385" s="175"/>
      <c r="I385" s="175"/>
      <c r="J385" s="186"/>
      <c r="K385" s="175"/>
      <c r="L385" s="176">
        <v>267.14999999999998</v>
      </c>
      <c r="M385" s="175"/>
      <c r="N385" s="181">
        <v>13947.9</v>
      </c>
      <c r="EZ385" s="157"/>
      <c r="FA385" s="158"/>
      <c r="FB385" s="167"/>
      <c r="FC385" s="167"/>
      <c r="FD385" s="167"/>
      <c r="FH385" s="170" t="s">
        <v>248</v>
      </c>
      <c r="FJ385" s="167"/>
      <c r="FL385" s="167"/>
    </row>
    <row r="386" spans="1:168" s="117" customFormat="1" ht="22.5" x14ac:dyDescent="0.25">
      <c r="A386" s="183"/>
      <c r="B386" s="172" t="s">
        <v>312</v>
      </c>
      <c r="C386" s="278" t="s">
        <v>313</v>
      </c>
      <c r="D386" s="278"/>
      <c r="E386" s="278"/>
      <c r="F386" s="174" t="s">
        <v>251</v>
      </c>
      <c r="G386" s="184">
        <v>109</v>
      </c>
      <c r="H386" s="175"/>
      <c r="I386" s="184">
        <v>109</v>
      </c>
      <c r="J386" s="186"/>
      <c r="K386" s="175"/>
      <c r="L386" s="176">
        <v>291.19</v>
      </c>
      <c r="M386" s="175"/>
      <c r="N386" s="181">
        <v>15203.21</v>
      </c>
      <c r="EZ386" s="157"/>
      <c r="FA386" s="158"/>
      <c r="FB386" s="167"/>
      <c r="FC386" s="167"/>
      <c r="FD386" s="167"/>
      <c r="FH386" s="170" t="s">
        <v>313</v>
      </c>
      <c r="FJ386" s="167"/>
      <c r="FL386" s="167"/>
    </row>
    <row r="387" spans="1:168" s="117" customFormat="1" ht="45" x14ac:dyDescent="0.25">
      <c r="A387" s="183"/>
      <c r="B387" s="172" t="s">
        <v>314</v>
      </c>
      <c r="C387" s="278" t="s">
        <v>315</v>
      </c>
      <c r="D387" s="278"/>
      <c r="E387" s="278"/>
      <c r="F387" s="174" t="s">
        <v>251</v>
      </c>
      <c r="G387" s="184">
        <v>65</v>
      </c>
      <c r="H387" s="178">
        <v>0.85</v>
      </c>
      <c r="I387" s="178">
        <v>55.25</v>
      </c>
      <c r="J387" s="186"/>
      <c r="K387" s="175"/>
      <c r="L387" s="176">
        <v>147.6</v>
      </c>
      <c r="M387" s="175"/>
      <c r="N387" s="181">
        <v>7706.21</v>
      </c>
      <c r="EZ387" s="157"/>
      <c r="FA387" s="158"/>
      <c r="FB387" s="167"/>
      <c r="FC387" s="167"/>
      <c r="FD387" s="167"/>
      <c r="FH387" s="170" t="s">
        <v>315</v>
      </c>
      <c r="FJ387" s="167"/>
      <c r="FL387" s="167"/>
    </row>
    <row r="388" spans="1:168" s="117" customFormat="1" ht="15" x14ac:dyDescent="0.25">
      <c r="A388" s="194"/>
      <c r="B388" s="195"/>
      <c r="C388" s="277" t="s">
        <v>254</v>
      </c>
      <c r="D388" s="277"/>
      <c r="E388" s="277"/>
      <c r="F388" s="161"/>
      <c r="G388" s="162"/>
      <c r="H388" s="162"/>
      <c r="I388" s="162"/>
      <c r="J388" s="165"/>
      <c r="K388" s="162"/>
      <c r="L388" s="199">
        <v>25480.15</v>
      </c>
      <c r="M388" s="190"/>
      <c r="N388" s="197">
        <v>278223.77</v>
      </c>
      <c r="EZ388" s="157"/>
      <c r="FA388" s="158"/>
      <c r="FB388" s="167"/>
      <c r="FC388" s="167"/>
      <c r="FD388" s="167"/>
      <c r="FJ388" s="167" t="s">
        <v>254</v>
      </c>
      <c r="FL388" s="167"/>
    </row>
    <row r="389" spans="1:168" s="117" customFormat="1" ht="33.75" x14ac:dyDescent="0.25">
      <c r="A389" s="159" t="s">
        <v>433</v>
      </c>
      <c r="B389" s="160" t="s">
        <v>434</v>
      </c>
      <c r="C389" s="277" t="s">
        <v>435</v>
      </c>
      <c r="D389" s="277"/>
      <c r="E389" s="277"/>
      <c r="F389" s="161" t="s">
        <v>15</v>
      </c>
      <c r="G389" s="162">
        <v>-117.5</v>
      </c>
      <c r="H389" s="163">
        <v>1</v>
      </c>
      <c r="I389" s="204">
        <v>-117.5</v>
      </c>
      <c r="J389" s="196">
        <v>196.81</v>
      </c>
      <c r="K389" s="162"/>
      <c r="L389" s="199">
        <v>-23125.18</v>
      </c>
      <c r="M389" s="204">
        <v>9.5</v>
      </c>
      <c r="N389" s="197">
        <v>-219689.21</v>
      </c>
      <c r="EZ389" s="157"/>
      <c r="FA389" s="158"/>
      <c r="FB389" s="167" t="s">
        <v>435</v>
      </c>
      <c r="FC389" s="167" t="s">
        <v>176</v>
      </c>
      <c r="FD389" s="167" t="s">
        <v>176</v>
      </c>
      <c r="FJ389" s="167"/>
      <c r="FL389" s="167"/>
    </row>
    <row r="390" spans="1:168" s="117" customFormat="1" ht="15" x14ac:dyDescent="0.25">
      <c r="A390" s="194"/>
      <c r="B390" s="195"/>
      <c r="C390" s="277" t="s">
        <v>254</v>
      </c>
      <c r="D390" s="277"/>
      <c r="E390" s="277"/>
      <c r="F390" s="161"/>
      <c r="G390" s="162"/>
      <c r="H390" s="162"/>
      <c r="I390" s="162"/>
      <c r="J390" s="165"/>
      <c r="K390" s="162"/>
      <c r="L390" s="199">
        <v>-23125.18</v>
      </c>
      <c r="M390" s="190"/>
      <c r="N390" s="197">
        <v>-219689.21</v>
      </c>
      <c r="EZ390" s="157"/>
      <c r="FA390" s="158"/>
      <c r="FB390" s="167"/>
      <c r="FC390" s="167"/>
      <c r="FD390" s="167"/>
      <c r="FJ390" s="167" t="s">
        <v>254</v>
      </c>
      <c r="FL390" s="167"/>
    </row>
    <row r="391" spans="1:168" s="117" customFormat="1" ht="22.5" x14ac:dyDescent="0.25">
      <c r="A391" s="159" t="s">
        <v>436</v>
      </c>
      <c r="B391" s="160" t="s">
        <v>296</v>
      </c>
      <c r="C391" s="277" t="s">
        <v>304</v>
      </c>
      <c r="D391" s="277"/>
      <c r="E391" s="277"/>
      <c r="F391" s="161" t="s">
        <v>15</v>
      </c>
      <c r="G391" s="162">
        <v>117.5031</v>
      </c>
      <c r="H391" s="163">
        <v>1</v>
      </c>
      <c r="I391" s="203">
        <v>117.5031</v>
      </c>
      <c r="J391" s="196">
        <v>707.37</v>
      </c>
      <c r="K391" s="164">
        <v>1.012</v>
      </c>
      <c r="L391" s="199">
        <v>84115.59</v>
      </c>
      <c r="M391" s="204">
        <v>9.5</v>
      </c>
      <c r="N391" s="197">
        <v>799098.11</v>
      </c>
      <c r="EZ391" s="157"/>
      <c r="FA391" s="158"/>
      <c r="FB391" s="167" t="s">
        <v>304</v>
      </c>
      <c r="FC391" s="167" t="s">
        <v>176</v>
      </c>
      <c r="FD391" s="167" t="s">
        <v>176</v>
      </c>
      <c r="FJ391" s="167"/>
      <c r="FL391" s="167"/>
    </row>
    <row r="392" spans="1:168" s="117" customFormat="1" ht="15" x14ac:dyDescent="0.25">
      <c r="A392" s="168"/>
      <c r="B392" s="169"/>
      <c r="C392" s="278" t="s">
        <v>437</v>
      </c>
      <c r="D392" s="278"/>
      <c r="E392" s="278"/>
      <c r="F392" s="278"/>
      <c r="G392" s="278"/>
      <c r="H392" s="278"/>
      <c r="I392" s="278"/>
      <c r="J392" s="278"/>
      <c r="K392" s="278"/>
      <c r="L392" s="278"/>
      <c r="M392" s="278"/>
      <c r="N392" s="279"/>
      <c r="EZ392" s="157"/>
      <c r="FA392" s="158"/>
      <c r="FB392" s="167"/>
      <c r="FC392" s="167"/>
      <c r="FD392" s="167"/>
      <c r="FE392" s="170" t="s">
        <v>437</v>
      </c>
      <c r="FJ392" s="167"/>
      <c r="FL392" s="167"/>
    </row>
    <row r="393" spans="1:168" s="117" customFormat="1" ht="15" x14ac:dyDescent="0.25">
      <c r="A393" s="168"/>
      <c r="B393" s="169"/>
      <c r="C393" s="278" t="s">
        <v>306</v>
      </c>
      <c r="D393" s="278"/>
      <c r="E393" s="278"/>
      <c r="F393" s="278"/>
      <c r="G393" s="278"/>
      <c r="H393" s="278"/>
      <c r="I393" s="278"/>
      <c r="J393" s="278"/>
      <c r="K393" s="278"/>
      <c r="L393" s="278"/>
      <c r="M393" s="278"/>
      <c r="N393" s="279"/>
      <c r="EZ393" s="157"/>
      <c r="FA393" s="158"/>
      <c r="FB393" s="167"/>
      <c r="FC393" s="167"/>
      <c r="FD393" s="167"/>
      <c r="FJ393" s="167"/>
      <c r="FK393" s="170" t="s">
        <v>306</v>
      </c>
      <c r="FL393" s="167"/>
    </row>
    <row r="394" spans="1:168" s="117" customFormat="1" ht="15" x14ac:dyDescent="0.25">
      <c r="A394" s="171"/>
      <c r="B394" s="172"/>
      <c r="C394" s="283" t="s">
        <v>300</v>
      </c>
      <c r="D394" s="283"/>
      <c r="E394" s="283"/>
      <c r="F394" s="283"/>
      <c r="G394" s="283"/>
      <c r="H394" s="283"/>
      <c r="I394" s="283"/>
      <c r="J394" s="283"/>
      <c r="K394" s="283"/>
      <c r="L394" s="283"/>
      <c r="M394" s="283"/>
      <c r="N394" s="284"/>
      <c r="EZ394" s="157"/>
      <c r="FA394" s="158"/>
      <c r="FB394" s="167"/>
      <c r="FC394" s="167"/>
      <c r="FD394" s="167"/>
      <c r="FF394" s="170" t="s">
        <v>300</v>
      </c>
      <c r="FJ394" s="167"/>
      <c r="FL394" s="167"/>
    </row>
    <row r="395" spans="1:168" s="117" customFormat="1" ht="15" x14ac:dyDescent="0.25">
      <c r="A395" s="194"/>
      <c r="B395" s="195"/>
      <c r="C395" s="277" t="s">
        <v>254</v>
      </c>
      <c r="D395" s="277"/>
      <c r="E395" s="277"/>
      <c r="F395" s="161"/>
      <c r="G395" s="162"/>
      <c r="H395" s="162"/>
      <c r="I395" s="162"/>
      <c r="J395" s="165"/>
      <c r="K395" s="162"/>
      <c r="L395" s="199">
        <v>84115.59</v>
      </c>
      <c r="M395" s="190"/>
      <c r="N395" s="197">
        <v>799098.11</v>
      </c>
      <c r="EZ395" s="157"/>
      <c r="FA395" s="158"/>
      <c r="FB395" s="167"/>
      <c r="FC395" s="167"/>
      <c r="FD395" s="167"/>
      <c r="FJ395" s="167" t="s">
        <v>254</v>
      </c>
      <c r="FL395" s="167"/>
    </row>
    <row r="396" spans="1:168" s="117" customFormat="1" ht="45" x14ac:dyDescent="0.25">
      <c r="A396" s="159" t="s">
        <v>438</v>
      </c>
      <c r="B396" s="160" t="s">
        <v>439</v>
      </c>
      <c r="C396" s="277" t="s">
        <v>440</v>
      </c>
      <c r="D396" s="277"/>
      <c r="E396" s="277"/>
      <c r="F396" s="161" t="s">
        <v>360</v>
      </c>
      <c r="G396" s="162">
        <v>0.14649999999999999</v>
      </c>
      <c r="H396" s="163">
        <v>1</v>
      </c>
      <c r="I396" s="203">
        <v>0.14649999999999999</v>
      </c>
      <c r="J396" s="165"/>
      <c r="K396" s="162"/>
      <c r="L396" s="165"/>
      <c r="M396" s="162"/>
      <c r="N396" s="166"/>
      <c r="EZ396" s="157"/>
      <c r="FA396" s="158"/>
      <c r="FB396" s="167" t="s">
        <v>440</v>
      </c>
      <c r="FC396" s="167" t="s">
        <v>176</v>
      </c>
      <c r="FD396" s="167" t="s">
        <v>176</v>
      </c>
      <c r="FJ396" s="167"/>
      <c r="FL396" s="167"/>
    </row>
    <row r="397" spans="1:168" s="117" customFormat="1" ht="15" x14ac:dyDescent="0.25">
      <c r="A397" s="168"/>
      <c r="B397" s="169"/>
      <c r="C397" s="278" t="s">
        <v>441</v>
      </c>
      <c r="D397" s="278"/>
      <c r="E397" s="278"/>
      <c r="F397" s="278"/>
      <c r="G397" s="278"/>
      <c r="H397" s="278"/>
      <c r="I397" s="278"/>
      <c r="J397" s="278"/>
      <c r="K397" s="278"/>
      <c r="L397" s="278"/>
      <c r="M397" s="278"/>
      <c r="N397" s="279"/>
      <c r="EZ397" s="157"/>
      <c r="FA397" s="158"/>
      <c r="FB397" s="167"/>
      <c r="FC397" s="167"/>
      <c r="FD397" s="167"/>
      <c r="FE397" s="170" t="s">
        <v>441</v>
      </c>
      <c r="FJ397" s="167"/>
      <c r="FL397" s="167"/>
    </row>
    <row r="398" spans="1:168" s="117" customFormat="1" ht="67.5" x14ac:dyDescent="0.25">
      <c r="A398" s="171"/>
      <c r="B398" s="172" t="s">
        <v>233</v>
      </c>
      <c r="C398" s="283" t="s">
        <v>234</v>
      </c>
      <c r="D398" s="283"/>
      <c r="E398" s="283"/>
      <c r="F398" s="283"/>
      <c r="G398" s="283"/>
      <c r="H398" s="283"/>
      <c r="I398" s="283"/>
      <c r="J398" s="283"/>
      <c r="K398" s="283"/>
      <c r="L398" s="283"/>
      <c r="M398" s="283"/>
      <c r="N398" s="284"/>
      <c r="EZ398" s="157"/>
      <c r="FA398" s="158"/>
      <c r="FB398" s="167"/>
      <c r="FC398" s="167"/>
      <c r="FD398" s="167"/>
      <c r="FF398" s="170" t="s">
        <v>234</v>
      </c>
      <c r="FJ398" s="167"/>
      <c r="FL398" s="167"/>
    </row>
    <row r="399" spans="1:168" s="117" customFormat="1" ht="33.75" x14ac:dyDescent="0.25">
      <c r="A399" s="171"/>
      <c r="B399" s="172" t="s">
        <v>235</v>
      </c>
      <c r="C399" s="283" t="s">
        <v>236</v>
      </c>
      <c r="D399" s="283"/>
      <c r="E399" s="283"/>
      <c r="F399" s="283"/>
      <c r="G399" s="283"/>
      <c r="H399" s="283"/>
      <c r="I399" s="283"/>
      <c r="J399" s="283"/>
      <c r="K399" s="283"/>
      <c r="L399" s="283"/>
      <c r="M399" s="283"/>
      <c r="N399" s="284"/>
      <c r="EZ399" s="157"/>
      <c r="FA399" s="158"/>
      <c r="FB399" s="167"/>
      <c r="FC399" s="167"/>
      <c r="FD399" s="167"/>
      <c r="FF399" s="170" t="s">
        <v>236</v>
      </c>
      <c r="FJ399" s="167"/>
      <c r="FL399" s="167"/>
    </row>
    <row r="400" spans="1:168" s="117" customFormat="1" ht="15" x14ac:dyDescent="0.25">
      <c r="A400" s="173"/>
      <c r="B400" s="172" t="s">
        <v>14</v>
      </c>
      <c r="C400" s="278" t="s">
        <v>237</v>
      </c>
      <c r="D400" s="278"/>
      <c r="E400" s="278"/>
      <c r="F400" s="174"/>
      <c r="G400" s="175"/>
      <c r="H400" s="175"/>
      <c r="I400" s="175"/>
      <c r="J400" s="180">
        <v>1575.16</v>
      </c>
      <c r="K400" s="177">
        <v>1.3225</v>
      </c>
      <c r="L400" s="176">
        <v>305.18</v>
      </c>
      <c r="M400" s="178">
        <v>52.21</v>
      </c>
      <c r="N400" s="181">
        <v>15933.45</v>
      </c>
      <c r="EZ400" s="157"/>
      <c r="FA400" s="158"/>
      <c r="FB400" s="167"/>
      <c r="FC400" s="167"/>
      <c r="FD400" s="167"/>
      <c r="FG400" s="170" t="s">
        <v>237</v>
      </c>
      <c r="FJ400" s="167"/>
      <c r="FL400" s="167"/>
    </row>
    <row r="401" spans="1:168" s="117" customFormat="1" ht="15" x14ac:dyDescent="0.25">
      <c r="A401" s="173"/>
      <c r="B401" s="172" t="s">
        <v>238</v>
      </c>
      <c r="C401" s="278" t="s">
        <v>239</v>
      </c>
      <c r="D401" s="278"/>
      <c r="E401" s="278"/>
      <c r="F401" s="174"/>
      <c r="G401" s="175"/>
      <c r="H401" s="175"/>
      <c r="I401" s="175"/>
      <c r="J401" s="180">
        <v>9688.57</v>
      </c>
      <c r="K401" s="177">
        <v>1.4375</v>
      </c>
      <c r="L401" s="180">
        <v>2040.35</v>
      </c>
      <c r="M401" s="178">
        <v>15.71</v>
      </c>
      <c r="N401" s="181">
        <v>32053.9</v>
      </c>
      <c r="EZ401" s="157"/>
      <c r="FA401" s="158"/>
      <c r="FB401" s="167"/>
      <c r="FC401" s="167"/>
      <c r="FD401" s="167"/>
      <c r="FG401" s="170" t="s">
        <v>239</v>
      </c>
      <c r="FJ401" s="167"/>
      <c r="FL401" s="167"/>
    </row>
    <row r="402" spans="1:168" s="117" customFormat="1" ht="15" x14ac:dyDescent="0.25">
      <c r="A402" s="173"/>
      <c r="B402" s="172" t="s">
        <v>240</v>
      </c>
      <c r="C402" s="278" t="s">
        <v>241</v>
      </c>
      <c r="D402" s="278"/>
      <c r="E402" s="278"/>
      <c r="F402" s="174"/>
      <c r="G402" s="175"/>
      <c r="H402" s="175"/>
      <c r="I402" s="175"/>
      <c r="J402" s="176">
        <v>545.44000000000005</v>
      </c>
      <c r="K402" s="177">
        <v>1.4375</v>
      </c>
      <c r="L402" s="176">
        <v>114.87</v>
      </c>
      <c r="M402" s="178">
        <v>52.21</v>
      </c>
      <c r="N402" s="181">
        <v>5997.36</v>
      </c>
      <c r="EZ402" s="157"/>
      <c r="FA402" s="158"/>
      <c r="FB402" s="167"/>
      <c r="FC402" s="167"/>
      <c r="FD402" s="167"/>
      <c r="FG402" s="170" t="s">
        <v>241</v>
      </c>
      <c r="FJ402" s="167"/>
      <c r="FL402" s="167"/>
    </row>
    <row r="403" spans="1:168" s="117" customFormat="1" ht="15" x14ac:dyDescent="0.25">
      <c r="A403" s="183"/>
      <c r="B403" s="172"/>
      <c r="C403" s="278" t="s">
        <v>244</v>
      </c>
      <c r="D403" s="278"/>
      <c r="E403" s="278"/>
      <c r="F403" s="174" t="s">
        <v>245</v>
      </c>
      <c r="G403" s="178">
        <v>189.55</v>
      </c>
      <c r="H403" s="177">
        <v>1.3225</v>
      </c>
      <c r="I403" s="198">
        <v>36.724601700000001</v>
      </c>
      <c r="J403" s="186"/>
      <c r="K403" s="175"/>
      <c r="L403" s="186"/>
      <c r="M403" s="175"/>
      <c r="N403" s="187"/>
      <c r="EZ403" s="157"/>
      <c r="FA403" s="158"/>
      <c r="FB403" s="167"/>
      <c r="FC403" s="167"/>
      <c r="FD403" s="167"/>
      <c r="FH403" s="170" t="s">
        <v>244</v>
      </c>
      <c r="FJ403" s="167"/>
      <c r="FL403" s="167"/>
    </row>
    <row r="404" spans="1:168" s="117" customFormat="1" ht="15" x14ac:dyDescent="0.25">
      <c r="A404" s="183"/>
      <c r="B404" s="172"/>
      <c r="C404" s="278" t="s">
        <v>246</v>
      </c>
      <c r="D404" s="278"/>
      <c r="E404" s="278"/>
      <c r="F404" s="174" t="s">
        <v>245</v>
      </c>
      <c r="G404" s="178">
        <v>38.450000000000003</v>
      </c>
      <c r="H404" s="177">
        <v>1.4375</v>
      </c>
      <c r="I404" s="198">
        <v>8.0973296999999995</v>
      </c>
      <c r="J404" s="186"/>
      <c r="K404" s="175"/>
      <c r="L404" s="186"/>
      <c r="M404" s="175"/>
      <c r="N404" s="187"/>
      <c r="EZ404" s="157"/>
      <c r="FA404" s="158"/>
      <c r="FB404" s="167"/>
      <c r="FC404" s="167"/>
      <c r="FD404" s="167"/>
      <c r="FH404" s="170" t="s">
        <v>246</v>
      </c>
      <c r="FJ404" s="167"/>
      <c r="FL404" s="167"/>
    </row>
    <row r="405" spans="1:168" s="117" customFormat="1" ht="15" x14ac:dyDescent="0.25">
      <c r="A405" s="168"/>
      <c r="B405" s="172"/>
      <c r="C405" s="282" t="s">
        <v>247</v>
      </c>
      <c r="D405" s="282"/>
      <c r="E405" s="282"/>
      <c r="F405" s="189"/>
      <c r="G405" s="190"/>
      <c r="H405" s="190"/>
      <c r="I405" s="190"/>
      <c r="J405" s="191">
        <v>11263.73</v>
      </c>
      <c r="K405" s="190"/>
      <c r="L405" s="191">
        <v>2345.5300000000002</v>
      </c>
      <c r="M405" s="190"/>
      <c r="N405" s="193">
        <v>47987.35</v>
      </c>
      <c r="EZ405" s="157"/>
      <c r="FA405" s="158"/>
      <c r="FB405" s="167"/>
      <c r="FC405" s="167"/>
      <c r="FD405" s="167"/>
      <c r="FI405" s="170" t="s">
        <v>247</v>
      </c>
      <c r="FJ405" s="167"/>
      <c r="FL405" s="167"/>
    </row>
    <row r="406" spans="1:168" s="117" customFormat="1" ht="15" x14ac:dyDescent="0.25">
      <c r="A406" s="183"/>
      <c r="B406" s="172"/>
      <c r="C406" s="278" t="s">
        <v>248</v>
      </c>
      <c r="D406" s="278"/>
      <c r="E406" s="278"/>
      <c r="F406" s="174"/>
      <c r="G406" s="175"/>
      <c r="H406" s="175"/>
      <c r="I406" s="175"/>
      <c r="J406" s="186"/>
      <c r="K406" s="175"/>
      <c r="L406" s="176">
        <v>420.05</v>
      </c>
      <c r="M406" s="175"/>
      <c r="N406" s="181">
        <v>21930.81</v>
      </c>
      <c r="EZ406" s="157"/>
      <c r="FA406" s="158"/>
      <c r="FB406" s="167"/>
      <c r="FC406" s="167"/>
      <c r="FD406" s="167"/>
      <c r="FH406" s="170" t="s">
        <v>248</v>
      </c>
      <c r="FJ406" s="167"/>
      <c r="FL406" s="167"/>
    </row>
    <row r="407" spans="1:168" s="117" customFormat="1" ht="22.5" x14ac:dyDescent="0.25">
      <c r="A407" s="183"/>
      <c r="B407" s="172" t="s">
        <v>312</v>
      </c>
      <c r="C407" s="278" t="s">
        <v>313</v>
      </c>
      <c r="D407" s="278"/>
      <c r="E407" s="278"/>
      <c r="F407" s="174" t="s">
        <v>251</v>
      </c>
      <c r="G407" s="184">
        <v>109</v>
      </c>
      <c r="H407" s="175"/>
      <c r="I407" s="184">
        <v>109</v>
      </c>
      <c r="J407" s="186"/>
      <c r="K407" s="175"/>
      <c r="L407" s="176">
        <v>457.85</v>
      </c>
      <c r="M407" s="175"/>
      <c r="N407" s="181">
        <v>23904.58</v>
      </c>
      <c r="EZ407" s="157"/>
      <c r="FA407" s="158"/>
      <c r="FB407" s="167"/>
      <c r="FC407" s="167"/>
      <c r="FD407" s="167"/>
      <c r="FH407" s="170" t="s">
        <v>313</v>
      </c>
      <c r="FJ407" s="167"/>
      <c r="FL407" s="167"/>
    </row>
    <row r="408" spans="1:168" s="117" customFormat="1" ht="45" x14ac:dyDescent="0.25">
      <c r="A408" s="183"/>
      <c r="B408" s="172" t="s">
        <v>314</v>
      </c>
      <c r="C408" s="278" t="s">
        <v>315</v>
      </c>
      <c r="D408" s="278"/>
      <c r="E408" s="278"/>
      <c r="F408" s="174" t="s">
        <v>251</v>
      </c>
      <c r="G408" s="184">
        <v>65</v>
      </c>
      <c r="H408" s="178">
        <v>0.85</v>
      </c>
      <c r="I408" s="178">
        <v>55.25</v>
      </c>
      <c r="J408" s="186"/>
      <c r="K408" s="175"/>
      <c r="L408" s="176">
        <v>232.08</v>
      </c>
      <c r="M408" s="175"/>
      <c r="N408" s="181">
        <v>12116.77</v>
      </c>
      <c r="EZ408" s="157"/>
      <c r="FA408" s="158"/>
      <c r="FB408" s="167"/>
      <c r="FC408" s="167"/>
      <c r="FD408" s="167"/>
      <c r="FH408" s="170" t="s">
        <v>315</v>
      </c>
      <c r="FJ408" s="167"/>
      <c r="FL408" s="167"/>
    </row>
    <row r="409" spans="1:168" s="117" customFormat="1" ht="15" x14ac:dyDescent="0.25">
      <c r="A409" s="194"/>
      <c r="B409" s="195"/>
      <c r="C409" s="277" t="s">
        <v>254</v>
      </c>
      <c r="D409" s="277"/>
      <c r="E409" s="277"/>
      <c r="F409" s="161"/>
      <c r="G409" s="162"/>
      <c r="H409" s="162"/>
      <c r="I409" s="162"/>
      <c r="J409" s="165"/>
      <c r="K409" s="162"/>
      <c r="L409" s="199">
        <v>3035.46</v>
      </c>
      <c r="M409" s="190"/>
      <c r="N409" s="197">
        <v>84008.7</v>
      </c>
      <c r="EZ409" s="157"/>
      <c r="FA409" s="158"/>
      <c r="FB409" s="167"/>
      <c r="FC409" s="167"/>
      <c r="FD409" s="167"/>
      <c r="FJ409" s="167" t="s">
        <v>254</v>
      </c>
      <c r="FL409" s="167"/>
    </row>
    <row r="410" spans="1:168" s="117" customFormat="1" ht="22.5" x14ac:dyDescent="0.25">
      <c r="A410" s="159" t="s">
        <v>442</v>
      </c>
      <c r="B410" s="160" t="s">
        <v>296</v>
      </c>
      <c r="C410" s="277" t="s">
        <v>304</v>
      </c>
      <c r="D410" s="277"/>
      <c r="E410" s="277"/>
      <c r="F410" s="161" t="s">
        <v>15</v>
      </c>
      <c r="G410" s="162">
        <v>11.7468</v>
      </c>
      <c r="H410" s="163">
        <v>1</v>
      </c>
      <c r="I410" s="203">
        <v>11.7468</v>
      </c>
      <c r="J410" s="196">
        <v>707.37</v>
      </c>
      <c r="K410" s="164">
        <v>1.012</v>
      </c>
      <c r="L410" s="199">
        <v>8409.0499999999993</v>
      </c>
      <c r="M410" s="204">
        <v>9.5</v>
      </c>
      <c r="N410" s="197">
        <v>79885.98</v>
      </c>
      <c r="EZ410" s="157"/>
      <c r="FA410" s="158"/>
      <c r="FB410" s="167" t="s">
        <v>304</v>
      </c>
      <c r="FC410" s="167" t="s">
        <v>176</v>
      </c>
      <c r="FD410" s="167" t="s">
        <v>176</v>
      </c>
      <c r="FJ410" s="167"/>
      <c r="FL410" s="167"/>
    </row>
    <row r="411" spans="1:168" s="117" customFormat="1" ht="15" x14ac:dyDescent="0.25">
      <c r="A411" s="168"/>
      <c r="B411" s="169"/>
      <c r="C411" s="278" t="s">
        <v>443</v>
      </c>
      <c r="D411" s="278"/>
      <c r="E411" s="278"/>
      <c r="F411" s="278"/>
      <c r="G411" s="278"/>
      <c r="H411" s="278"/>
      <c r="I411" s="278"/>
      <c r="J411" s="278"/>
      <c r="K411" s="278"/>
      <c r="L411" s="278"/>
      <c r="M411" s="278"/>
      <c r="N411" s="279"/>
      <c r="EZ411" s="157"/>
      <c r="FA411" s="158"/>
      <c r="FB411" s="167"/>
      <c r="FC411" s="167"/>
      <c r="FD411" s="167"/>
      <c r="FE411" s="170" t="s">
        <v>443</v>
      </c>
      <c r="FJ411" s="167"/>
      <c r="FL411" s="167"/>
    </row>
    <row r="412" spans="1:168" s="117" customFormat="1" ht="15" x14ac:dyDescent="0.25">
      <c r="A412" s="168"/>
      <c r="B412" s="169"/>
      <c r="C412" s="278" t="s">
        <v>306</v>
      </c>
      <c r="D412" s="278"/>
      <c r="E412" s="278"/>
      <c r="F412" s="278"/>
      <c r="G412" s="278"/>
      <c r="H412" s="278"/>
      <c r="I412" s="278"/>
      <c r="J412" s="278"/>
      <c r="K412" s="278"/>
      <c r="L412" s="278"/>
      <c r="M412" s="278"/>
      <c r="N412" s="279"/>
      <c r="EZ412" s="157"/>
      <c r="FA412" s="158"/>
      <c r="FB412" s="167"/>
      <c r="FC412" s="167"/>
      <c r="FD412" s="167"/>
      <c r="FJ412" s="167"/>
      <c r="FK412" s="170" t="s">
        <v>306</v>
      </c>
      <c r="FL412" s="167"/>
    </row>
    <row r="413" spans="1:168" s="117" customFormat="1" ht="15" x14ac:dyDescent="0.25">
      <c r="A413" s="171"/>
      <c r="B413" s="172"/>
      <c r="C413" s="283" t="s">
        <v>300</v>
      </c>
      <c r="D413" s="283"/>
      <c r="E413" s="283"/>
      <c r="F413" s="283"/>
      <c r="G413" s="283"/>
      <c r="H413" s="283"/>
      <c r="I413" s="283"/>
      <c r="J413" s="283"/>
      <c r="K413" s="283"/>
      <c r="L413" s="283"/>
      <c r="M413" s="283"/>
      <c r="N413" s="284"/>
      <c r="EZ413" s="157"/>
      <c r="FA413" s="158"/>
      <c r="FB413" s="167"/>
      <c r="FC413" s="167"/>
      <c r="FD413" s="167"/>
      <c r="FF413" s="170" t="s">
        <v>300</v>
      </c>
      <c r="FJ413" s="167"/>
      <c r="FL413" s="167"/>
    </row>
    <row r="414" spans="1:168" s="117" customFormat="1" ht="15" x14ac:dyDescent="0.25">
      <c r="A414" s="194"/>
      <c r="B414" s="195"/>
      <c r="C414" s="277" t="s">
        <v>254</v>
      </c>
      <c r="D414" s="277"/>
      <c r="E414" s="277"/>
      <c r="F414" s="161"/>
      <c r="G414" s="162"/>
      <c r="H414" s="162"/>
      <c r="I414" s="162"/>
      <c r="J414" s="165"/>
      <c r="K414" s="162"/>
      <c r="L414" s="199">
        <v>8409.0499999999993</v>
      </c>
      <c r="M414" s="190"/>
      <c r="N414" s="197">
        <v>79885.98</v>
      </c>
      <c r="EZ414" s="157"/>
      <c r="FA414" s="158"/>
      <c r="FB414" s="167"/>
      <c r="FC414" s="167"/>
      <c r="FD414" s="167"/>
      <c r="FJ414" s="167" t="s">
        <v>254</v>
      </c>
      <c r="FL414" s="167"/>
    </row>
    <row r="415" spans="1:168" s="117" customFormat="1" ht="0" hidden="1" customHeight="1" x14ac:dyDescent="0.25">
      <c r="A415" s="205"/>
      <c r="B415" s="167"/>
      <c r="C415" s="167"/>
      <c r="D415" s="167"/>
      <c r="E415" s="167"/>
      <c r="F415" s="206"/>
      <c r="G415" s="206"/>
      <c r="H415" s="206"/>
      <c r="I415" s="206"/>
      <c r="J415" s="207"/>
      <c r="K415" s="206"/>
      <c r="L415" s="207"/>
      <c r="M415" s="175"/>
      <c r="N415" s="207"/>
      <c r="EZ415" s="157"/>
      <c r="FA415" s="158"/>
      <c r="FB415" s="167"/>
      <c r="FC415" s="167"/>
      <c r="FD415" s="167"/>
      <c r="FJ415" s="167"/>
      <c r="FL415" s="167"/>
    </row>
    <row r="416" spans="1:168" s="117" customFormat="1" ht="15" x14ac:dyDescent="0.25">
      <c r="A416" s="208"/>
      <c r="B416" s="209"/>
      <c r="C416" s="277" t="s">
        <v>444</v>
      </c>
      <c r="D416" s="277"/>
      <c r="E416" s="277"/>
      <c r="F416" s="277"/>
      <c r="G416" s="277"/>
      <c r="H416" s="277"/>
      <c r="I416" s="277"/>
      <c r="J416" s="277"/>
      <c r="K416" s="277"/>
      <c r="L416" s="210">
        <v>1815377.7</v>
      </c>
      <c r="M416" s="211"/>
      <c r="N416" s="212">
        <v>18453240.300000001</v>
      </c>
      <c r="EZ416" s="157"/>
      <c r="FA416" s="158"/>
      <c r="FB416" s="167"/>
      <c r="FC416" s="167"/>
      <c r="FD416" s="167"/>
      <c r="FJ416" s="167"/>
      <c r="FL416" s="167" t="s">
        <v>444</v>
      </c>
    </row>
    <row r="417" spans="1:170" s="117" customFormat="1" ht="11.25" hidden="1" customHeight="1" x14ac:dyDescent="0.25">
      <c r="B417" s="215"/>
      <c r="C417" s="215"/>
      <c r="D417" s="215"/>
      <c r="E417" s="215"/>
      <c r="F417" s="215"/>
      <c r="G417" s="215"/>
      <c r="H417" s="215"/>
      <c r="I417" s="215"/>
      <c r="J417" s="215"/>
      <c r="K417" s="215"/>
      <c r="L417" s="216"/>
      <c r="M417" s="216"/>
      <c r="N417" s="216"/>
    </row>
    <row r="418" spans="1:170" s="117" customFormat="1" ht="15" x14ac:dyDescent="0.25">
      <c r="A418" s="208"/>
      <c r="B418" s="209"/>
      <c r="C418" s="277" t="s">
        <v>445</v>
      </c>
      <c r="D418" s="277"/>
      <c r="E418" s="277"/>
      <c r="F418" s="277"/>
      <c r="G418" s="277"/>
      <c r="H418" s="277"/>
      <c r="I418" s="277"/>
      <c r="J418" s="277"/>
      <c r="K418" s="277"/>
      <c r="L418" s="217"/>
      <c r="M418" s="211"/>
      <c r="N418" s="218"/>
      <c r="FM418" s="167" t="s">
        <v>445</v>
      </c>
    </row>
    <row r="419" spans="1:170" s="117" customFormat="1" ht="16.5" hidden="1" x14ac:dyDescent="0.3">
      <c r="A419" s="219"/>
      <c r="B419" s="172"/>
      <c r="C419" s="278" t="s">
        <v>446</v>
      </c>
      <c r="D419" s="278"/>
      <c r="E419" s="278"/>
      <c r="F419" s="278"/>
      <c r="G419" s="278"/>
      <c r="H419" s="278"/>
      <c r="I419" s="278"/>
      <c r="J419" s="278"/>
      <c r="K419" s="278"/>
      <c r="L419" s="220">
        <v>2093282.66</v>
      </c>
      <c r="M419" s="221"/>
      <c r="N419" s="222">
        <v>20715092.879999999</v>
      </c>
      <c r="O419" s="223"/>
      <c r="P419" s="223"/>
      <c r="Q419" s="223"/>
      <c r="FM419" s="167"/>
      <c r="FN419" s="170" t="s">
        <v>446</v>
      </c>
    </row>
    <row r="420" spans="1:170" s="117" customFormat="1" ht="16.5" hidden="1" x14ac:dyDescent="0.3">
      <c r="A420" s="219"/>
      <c r="B420" s="172"/>
      <c r="C420" s="278" t="s">
        <v>447</v>
      </c>
      <c r="D420" s="278"/>
      <c r="E420" s="278"/>
      <c r="F420" s="278"/>
      <c r="G420" s="278"/>
      <c r="H420" s="278"/>
      <c r="I420" s="278"/>
      <c r="J420" s="278"/>
      <c r="K420" s="278"/>
      <c r="L420" s="224"/>
      <c r="M420" s="221"/>
      <c r="N420" s="225"/>
      <c r="O420" s="223"/>
      <c r="P420" s="223"/>
      <c r="Q420" s="223"/>
      <c r="FM420" s="167"/>
      <c r="FN420" s="170" t="s">
        <v>447</v>
      </c>
    </row>
    <row r="421" spans="1:170" s="117" customFormat="1" ht="16.5" hidden="1" x14ac:dyDescent="0.3">
      <c r="A421" s="219"/>
      <c r="B421" s="172"/>
      <c r="C421" s="278" t="s">
        <v>448</v>
      </c>
      <c r="D421" s="278"/>
      <c r="E421" s="278"/>
      <c r="F421" s="278"/>
      <c r="G421" s="278"/>
      <c r="H421" s="278"/>
      <c r="I421" s="278"/>
      <c r="J421" s="278"/>
      <c r="K421" s="278"/>
      <c r="L421" s="220">
        <v>8693.07</v>
      </c>
      <c r="M421" s="221"/>
      <c r="N421" s="222">
        <v>453865.19</v>
      </c>
      <c r="O421" s="223"/>
      <c r="P421" s="223"/>
      <c r="Q421" s="223"/>
      <c r="FM421" s="167"/>
      <c r="FN421" s="170" t="s">
        <v>448</v>
      </c>
    </row>
    <row r="422" spans="1:170" s="117" customFormat="1" ht="16.5" hidden="1" x14ac:dyDescent="0.3">
      <c r="A422" s="219"/>
      <c r="B422" s="172"/>
      <c r="C422" s="278" t="s">
        <v>449</v>
      </c>
      <c r="D422" s="278"/>
      <c r="E422" s="278"/>
      <c r="F422" s="278"/>
      <c r="G422" s="278"/>
      <c r="H422" s="278"/>
      <c r="I422" s="278"/>
      <c r="J422" s="278"/>
      <c r="K422" s="278"/>
      <c r="L422" s="220">
        <v>67713.740000000005</v>
      </c>
      <c r="M422" s="221"/>
      <c r="N422" s="222">
        <v>1063782.8700000001</v>
      </c>
      <c r="O422" s="223"/>
      <c r="P422" s="223"/>
      <c r="Q422" s="223"/>
      <c r="FM422" s="167"/>
      <c r="FN422" s="170" t="s">
        <v>449</v>
      </c>
    </row>
    <row r="423" spans="1:170" s="117" customFormat="1" ht="16.5" hidden="1" x14ac:dyDescent="0.3">
      <c r="A423" s="219"/>
      <c r="B423" s="172"/>
      <c r="C423" s="278" t="s">
        <v>450</v>
      </c>
      <c r="D423" s="278"/>
      <c r="E423" s="278"/>
      <c r="F423" s="278"/>
      <c r="G423" s="278"/>
      <c r="H423" s="278"/>
      <c r="I423" s="278"/>
      <c r="J423" s="278"/>
      <c r="K423" s="278"/>
      <c r="L423" s="220">
        <v>3823.05</v>
      </c>
      <c r="M423" s="221"/>
      <c r="N423" s="222">
        <v>199601.45</v>
      </c>
      <c r="O423" s="223"/>
      <c r="P423" s="223"/>
      <c r="Q423" s="223"/>
      <c r="FM423" s="167"/>
      <c r="FN423" s="170" t="s">
        <v>450</v>
      </c>
    </row>
    <row r="424" spans="1:170" s="117" customFormat="1" ht="16.5" hidden="1" x14ac:dyDescent="0.3">
      <c r="A424" s="219"/>
      <c r="B424" s="172"/>
      <c r="C424" s="278" t="s">
        <v>451</v>
      </c>
      <c r="D424" s="278"/>
      <c r="E424" s="278"/>
      <c r="F424" s="278"/>
      <c r="G424" s="278"/>
      <c r="H424" s="278"/>
      <c r="I424" s="278"/>
      <c r="J424" s="278"/>
      <c r="K424" s="278"/>
      <c r="L424" s="220">
        <v>2011122.96</v>
      </c>
      <c r="M424" s="221"/>
      <c r="N424" s="222">
        <v>19105668.199999999</v>
      </c>
      <c r="O424" s="223"/>
      <c r="P424" s="223"/>
      <c r="Q424" s="223"/>
      <c r="FM424" s="167"/>
      <c r="FN424" s="170" t="s">
        <v>451</v>
      </c>
    </row>
    <row r="425" spans="1:170" s="117" customFormat="1" ht="16.5" hidden="1" x14ac:dyDescent="0.3">
      <c r="A425" s="219"/>
      <c r="B425" s="172"/>
      <c r="C425" s="278" t="s">
        <v>452</v>
      </c>
      <c r="D425" s="278"/>
      <c r="E425" s="278"/>
      <c r="F425" s="278"/>
      <c r="G425" s="278"/>
      <c r="H425" s="278"/>
      <c r="I425" s="278"/>
      <c r="J425" s="278"/>
      <c r="K425" s="278"/>
      <c r="L425" s="220">
        <v>5752.89</v>
      </c>
      <c r="M425" s="221"/>
      <c r="N425" s="222">
        <v>91776.62</v>
      </c>
      <c r="O425" s="223"/>
      <c r="P425" s="223"/>
      <c r="Q425" s="223"/>
      <c r="FM425" s="167"/>
      <c r="FN425" s="170" t="s">
        <v>452</v>
      </c>
    </row>
    <row r="426" spans="1:170" s="117" customFormat="1" ht="16.5" hidden="1" x14ac:dyDescent="0.3">
      <c r="A426" s="219"/>
      <c r="B426" s="172"/>
      <c r="C426" s="278" t="s">
        <v>453</v>
      </c>
      <c r="D426" s="278"/>
      <c r="E426" s="278"/>
      <c r="F426" s="278"/>
      <c r="G426" s="278"/>
      <c r="H426" s="278"/>
      <c r="I426" s="278"/>
      <c r="J426" s="278"/>
      <c r="K426" s="278"/>
      <c r="L426" s="220">
        <v>2114421.41</v>
      </c>
      <c r="M426" s="221"/>
      <c r="N426" s="222">
        <v>21836989.949999999</v>
      </c>
      <c r="O426" s="223"/>
      <c r="P426" s="223"/>
      <c r="Q426" s="223"/>
      <c r="FM426" s="167"/>
      <c r="FN426" s="170" t="s">
        <v>453</v>
      </c>
    </row>
    <row r="427" spans="1:170" s="117" customFormat="1" ht="16.5" hidden="1" x14ac:dyDescent="0.3">
      <c r="A427" s="219"/>
      <c r="B427" s="172"/>
      <c r="C427" s="278" t="s">
        <v>454</v>
      </c>
      <c r="D427" s="278"/>
      <c r="E427" s="278"/>
      <c r="F427" s="278"/>
      <c r="G427" s="278"/>
      <c r="H427" s="278"/>
      <c r="I427" s="278"/>
      <c r="J427" s="278"/>
      <c r="K427" s="278"/>
      <c r="L427" s="220">
        <v>2108668.52</v>
      </c>
      <c r="M427" s="221"/>
      <c r="N427" s="222">
        <v>21745213.329999998</v>
      </c>
      <c r="O427" s="223"/>
      <c r="P427" s="223"/>
      <c r="Q427" s="223"/>
      <c r="FM427" s="167"/>
      <c r="FN427" s="170" t="s">
        <v>454</v>
      </c>
    </row>
    <row r="428" spans="1:170" s="117" customFormat="1" ht="16.5" hidden="1" x14ac:dyDescent="0.3">
      <c r="A428" s="219"/>
      <c r="B428" s="172"/>
      <c r="C428" s="278" t="s">
        <v>455</v>
      </c>
      <c r="D428" s="278"/>
      <c r="E428" s="278"/>
      <c r="F428" s="278"/>
      <c r="G428" s="278"/>
      <c r="H428" s="278"/>
      <c r="I428" s="278"/>
      <c r="J428" s="278"/>
      <c r="K428" s="278"/>
      <c r="L428" s="224"/>
      <c r="M428" s="221"/>
      <c r="N428" s="225"/>
      <c r="O428" s="223"/>
      <c r="P428" s="223"/>
      <c r="Q428" s="223"/>
      <c r="FM428" s="167"/>
      <c r="FN428" s="170" t="s">
        <v>455</v>
      </c>
    </row>
    <row r="429" spans="1:170" s="117" customFormat="1" ht="16.5" hidden="1" x14ac:dyDescent="0.3">
      <c r="A429" s="219"/>
      <c r="B429" s="172"/>
      <c r="C429" s="278" t="s">
        <v>456</v>
      </c>
      <c r="D429" s="278"/>
      <c r="E429" s="278"/>
      <c r="F429" s="278"/>
      <c r="G429" s="278"/>
      <c r="H429" s="278"/>
      <c r="I429" s="278"/>
      <c r="J429" s="278"/>
      <c r="K429" s="278"/>
      <c r="L429" s="220">
        <v>8359.91</v>
      </c>
      <c r="M429" s="221"/>
      <c r="N429" s="222">
        <v>436470.91</v>
      </c>
      <c r="O429" s="223"/>
      <c r="P429" s="223"/>
      <c r="Q429" s="223"/>
      <c r="FM429" s="167"/>
      <c r="FN429" s="170" t="s">
        <v>456</v>
      </c>
    </row>
    <row r="430" spans="1:170" s="117" customFormat="1" ht="16.5" hidden="1" x14ac:dyDescent="0.3">
      <c r="A430" s="219"/>
      <c r="B430" s="172"/>
      <c r="C430" s="278" t="s">
        <v>457</v>
      </c>
      <c r="D430" s="278"/>
      <c r="E430" s="278"/>
      <c r="F430" s="278"/>
      <c r="G430" s="278"/>
      <c r="H430" s="278"/>
      <c r="I430" s="278"/>
      <c r="J430" s="278"/>
      <c r="K430" s="278"/>
      <c r="L430" s="220">
        <v>67540.12</v>
      </c>
      <c r="M430" s="221"/>
      <c r="N430" s="222">
        <v>1061055.3</v>
      </c>
      <c r="O430" s="223"/>
      <c r="P430" s="223"/>
      <c r="Q430" s="223"/>
      <c r="FM430" s="167"/>
      <c r="FN430" s="170" t="s">
        <v>457</v>
      </c>
    </row>
    <row r="431" spans="1:170" s="117" customFormat="1" ht="16.5" hidden="1" x14ac:dyDescent="0.3">
      <c r="A431" s="219"/>
      <c r="B431" s="172"/>
      <c r="C431" s="278" t="s">
        <v>458</v>
      </c>
      <c r="D431" s="278"/>
      <c r="E431" s="278"/>
      <c r="F431" s="278"/>
      <c r="G431" s="278"/>
      <c r="H431" s="278"/>
      <c r="I431" s="278"/>
      <c r="J431" s="278"/>
      <c r="K431" s="278"/>
      <c r="L431" s="220">
        <v>3805.83</v>
      </c>
      <c r="M431" s="221"/>
      <c r="N431" s="222">
        <v>198702.39</v>
      </c>
      <c r="O431" s="223"/>
      <c r="P431" s="223"/>
      <c r="Q431" s="223"/>
      <c r="FM431" s="167"/>
      <c r="FN431" s="170" t="s">
        <v>458</v>
      </c>
    </row>
    <row r="432" spans="1:170" s="117" customFormat="1" ht="16.5" hidden="1" x14ac:dyDescent="0.3">
      <c r="A432" s="219"/>
      <c r="B432" s="172"/>
      <c r="C432" s="278" t="s">
        <v>459</v>
      </c>
      <c r="D432" s="278"/>
      <c r="E432" s="278"/>
      <c r="F432" s="278"/>
      <c r="G432" s="278"/>
      <c r="H432" s="278"/>
      <c r="I432" s="278"/>
      <c r="J432" s="278"/>
      <c r="K432" s="278"/>
      <c r="L432" s="220">
        <v>2010844.21</v>
      </c>
      <c r="M432" s="221"/>
      <c r="N432" s="222">
        <v>19103020.07</v>
      </c>
      <c r="O432" s="223"/>
      <c r="P432" s="223"/>
      <c r="Q432" s="223"/>
      <c r="FM432" s="167"/>
      <c r="FN432" s="170" t="s">
        <v>459</v>
      </c>
    </row>
    <row r="433" spans="1:171" s="117" customFormat="1" ht="16.5" hidden="1" x14ac:dyDescent="0.3">
      <c r="A433" s="219"/>
      <c r="B433" s="172"/>
      <c r="C433" s="278" t="s">
        <v>460</v>
      </c>
      <c r="D433" s="278"/>
      <c r="E433" s="278"/>
      <c r="F433" s="278"/>
      <c r="G433" s="278"/>
      <c r="H433" s="278"/>
      <c r="I433" s="278"/>
      <c r="J433" s="278"/>
      <c r="K433" s="278"/>
      <c r="L433" s="220">
        <v>13758.22</v>
      </c>
      <c r="M433" s="221"/>
      <c r="N433" s="222">
        <v>718317.13</v>
      </c>
      <c r="O433" s="223"/>
      <c r="P433" s="223"/>
      <c r="Q433" s="223"/>
      <c r="FM433" s="167"/>
      <c r="FN433" s="170" t="s">
        <v>460</v>
      </c>
    </row>
    <row r="434" spans="1:171" s="117" customFormat="1" ht="16.5" hidden="1" x14ac:dyDescent="0.3">
      <c r="A434" s="219"/>
      <c r="B434" s="172"/>
      <c r="C434" s="278" t="s">
        <v>461</v>
      </c>
      <c r="D434" s="278"/>
      <c r="E434" s="278"/>
      <c r="F434" s="278"/>
      <c r="G434" s="278"/>
      <c r="H434" s="278"/>
      <c r="I434" s="278"/>
      <c r="J434" s="278"/>
      <c r="K434" s="278"/>
      <c r="L434" s="220">
        <v>8166.06</v>
      </c>
      <c r="M434" s="221"/>
      <c r="N434" s="222">
        <v>426349.92</v>
      </c>
      <c r="O434" s="223"/>
      <c r="P434" s="223"/>
      <c r="Q434" s="223"/>
      <c r="FM434" s="167"/>
      <c r="FN434" s="170" t="s">
        <v>461</v>
      </c>
    </row>
    <row r="435" spans="1:171" s="117" customFormat="1" ht="16.5" hidden="1" x14ac:dyDescent="0.3">
      <c r="A435" s="219"/>
      <c r="B435" s="172"/>
      <c r="C435" s="278" t="s">
        <v>462</v>
      </c>
      <c r="D435" s="278"/>
      <c r="E435" s="278"/>
      <c r="F435" s="278"/>
      <c r="G435" s="278"/>
      <c r="H435" s="278"/>
      <c r="I435" s="278"/>
      <c r="J435" s="278"/>
      <c r="K435" s="278"/>
      <c r="L435" s="220">
        <v>5752.89</v>
      </c>
      <c r="M435" s="221"/>
      <c r="N435" s="222">
        <v>91776.62</v>
      </c>
      <c r="O435" s="223"/>
      <c r="P435" s="223"/>
      <c r="Q435" s="223"/>
      <c r="FM435" s="167"/>
      <c r="FN435" s="170" t="s">
        <v>462</v>
      </c>
    </row>
    <row r="436" spans="1:171" s="117" customFormat="1" ht="16.5" hidden="1" x14ac:dyDescent="0.3">
      <c r="A436" s="219"/>
      <c r="B436" s="172"/>
      <c r="C436" s="278" t="s">
        <v>463</v>
      </c>
      <c r="D436" s="278"/>
      <c r="E436" s="278"/>
      <c r="F436" s="278"/>
      <c r="G436" s="278"/>
      <c r="H436" s="278"/>
      <c r="I436" s="278"/>
      <c r="J436" s="278"/>
      <c r="K436" s="278"/>
      <c r="L436" s="220">
        <v>1279.57</v>
      </c>
      <c r="M436" s="221"/>
      <c r="N436" s="222">
        <v>48563.59</v>
      </c>
      <c r="O436" s="223"/>
      <c r="P436" s="223"/>
      <c r="Q436" s="223"/>
      <c r="FM436" s="167"/>
      <c r="FN436" s="170" t="s">
        <v>463</v>
      </c>
    </row>
    <row r="437" spans="1:171" s="117" customFormat="1" ht="16.5" hidden="1" x14ac:dyDescent="0.3">
      <c r="A437" s="219"/>
      <c r="B437" s="172"/>
      <c r="C437" s="278" t="s">
        <v>447</v>
      </c>
      <c r="D437" s="278"/>
      <c r="E437" s="278"/>
      <c r="F437" s="278"/>
      <c r="G437" s="278"/>
      <c r="H437" s="278"/>
      <c r="I437" s="278"/>
      <c r="J437" s="278"/>
      <c r="K437" s="278"/>
      <c r="L437" s="224"/>
      <c r="M437" s="221"/>
      <c r="N437" s="225"/>
      <c r="O437" s="223"/>
      <c r="P437" s="223"/>
      <c r="Q437" s="223"/>
      <c r="FM437" s="167"/>
      <c r="FN437" s="170" t="s">
        <v>447</v>
      </c>
    </row>
    <row r="438" spans="1:171" s="117" customFormat="1" ht="16.5" hidden="1" x14ac:dyDescent="0.3">
      <c r="A438" s="219"/>
      <c r="B438" s="172"/>
      <c r="C438" s="278" t="s">
        <v>464</v>
      </c>
      <c r="D438" s="278"/>
      <c r="E438" s="278"/>
      <c r="F438" s="278"/>
      <c r="G438" s="278"/>
      <c r="H438" s="278"/>
      <c r="I438" s="278"/>
      <c r="J438" s="278"/>
      <c r="K438" s="278"/>
      <c r="L438" s="226">
        <v>333.16</v>
      </c>
      <c r="M438" s="221"/>
      <c r="N438" s="222">
        <v>17394.28</v>
      </c>
      <c r="O438" s="223"/>
      <c r="P438" s="223"/>
      <c r="Q438" s="223"/>
      <c r="FM438" s="167"/>
      <c r="FN438" s="170" t="s">
        <v>464</v>
      </c>
    </row>
    <row r="439" spans="1:171" s="117" customFormat="1" ht="16.5" hidden="1" x14ac:dyDescent="0.3">
      <c r="A439" s="219"/>
      <c r="B439" s="172"/>
      <c r="C439" s="278" t="s">
        <v>465</v>
      </c>
      <c r="D439" s="278"/>
      <c r="E439" s="278"/>
      <c r="F439" s="278"/>
      <c r="G439" s="278"/>
      <c r="H439" s="278"/>
      <c r="I439" s="278"/>
      <c r="J439" s="278"/>
      <c r="K439" s="278"/>
      <c r="L439" s="226">
        <v>173.62</v>
      </c>
      <c r="M439" s="221"/>
      <c r="N439" s="222">
        <v>2727.57</v>
      </c>
      <c r="O439" s="223"/>
      <c r="P439" s="223"/>
      <c r="Q439" s="223"/>
      <c r="FM439" s="167"/>
      <c r="FN439" s="170" t="s">
        <v>465</v>
      </c>
    </row>
    <row r="440" spans="1:171" s="117" customFormat="1" ht="16.5" hidden="1" x14ac:dyDescent="0.3">
      <c r="A440" s="219"/>
      <c r="B440" s="172"/>
      <c r="C440" s="278" t="s">
        <v>466</v>
      </c>
      <c r="D440" s="278"/>
      <c r="E440" s="278"/>
      <c r="F440" s="278"/>
      <c r="G440" s="278"/>
      <c r="H440" s="278"/>
      <c r="I440" s="278"/>
      <c r="J440" s="278"/>
      <c r="K440" s="278"/>
      <c r="L440" s="226">
        <v>17.22</v>
      </c>
      <c r="M440" s="221"/>
      <c r="N440" s="227">
        <v>899.06</v>
      </c>
      <c r="O440" s="223"/>
      <c r="P440" s="223"/>
      <c r="Q440" s="223"/>
      <c r="FM440" s="167"/>
      <c r="FN440" s="170" t="s">
        <v>466</v>
      </c>
    </row>
    <row r="441" spans="1:171" s="117" customFormat="1" ht="16.5" hidden="1" x14ac:dyDescent="0.3">
      <c r="A441" s="219"/>
      <c r="B441" s="172"/>
      <c r="C441" s="278" t="s">
        <v>467</v>
      </c>
      <c r="D441" s="278"/>
      <c r="E441" s="278"/>
      <c r="F441" s="278"/>
      <c r="G441" s="278"/>
      <c r="H441" s="278"/>
      <c r="I441" s="278"/>
      <c r="J441" s="278"/>
      <c r="K441" s="278"/>
      <c r="L441" s="226">
        <v>278.75</v>
      </c>
      <c r="M441" s="221"/>
      <c r="N441" s="222">
        <v>2648.13</v>
      </c>
      <c r="O441" s="223"/>
      <c r="P441" s="223"/>
      <c r="Q441" s="223"/>
      <c r="FM441" s="167"/>
      <c r="FN441" s="170" t="s">
        <v>467</v>
      </c>
    </row>
    <row r="442" spans="1:171" s="117" customFormat="1" ht="16.5" hidden="1" x14ac:dyDescent="0.3">
      <c r="A442" s="219"/>
      <c r="B442" s="172"/>
      <c r="C442" s="278" t="s">
        <v>468</v>
      </c>
      <c r="D442" s="278"/>
      <c r="E442" s="278"/>
      <c r="F442" s="278"/>
      <c r="G442" s="278"/>
      <c r="H442" s="278"/>
      <c r="I442" s="278"/>
      <c r="J442" s="278"/>
      <c r="K442" s="278"/>
      <c r="L442" s="226">
        <v>322.35000000000002</v>
      </c>
      <c r="M442" s="221"/>
      <c r="N442" s="222">
        <v>16829.87</v>
      </c>
      <c r="O442" s="223"/>
      <c r="P442" s="223"/>
      <c r="Q442" s="223"/>
      <c r="FM442" s="167"/>
      <c r="FN442" s="170" t="s">
        <v>468</v>
      </c>
    </row>
    <row r="443" spans="1:171" s="117" customFormat="1" ht="16.5" hidden="1" x14ac:dyDescent="0.3">
      <c r="A443" s="219"/>
      <c r="B443" s="172"/>
      <c r="C443" s="278" t="s">
        <v>469</v>
      </c>
      <c r="D443" s="278"/>
      <c r="E443" s="278"/>
      <c r="F443" s="278"/>
      <c r="G443" s="278"/>
      <c r="H443" s="278"/>
      <c r="I443" s="278"/>
      <c r="J443" s="278"/>
      <c r="K443" s="278"/>
      <c r="L443" s="226">
        <v>171.69</v>
      </c>
      <c r="M443" s="221"/>
      <c r="N443" s="222">
        <v>8963.74</v>
      </c>
      <c r="O443" s="223"/>
      <c r="P443" s="223"/>
      <c r="Q443" s="223"/>
      <c r="FM443" s="167"/>
      <c r="FN443" s="170" t="s">
        <v>469</v>
      </c>
    </row>
    <row r="444" spans="1:171" s="117" customFormat="1" ht="16.5" x14ac:dyDescent="0.3">
      <c r="A444" s="219"/>
      <c r="B444" s="228"/>
      <c r="C444" s="285" t="s">
        <v>470</v>
      </c>
      <c r="D444" s="285"/>
      <c r="E444" s="285"/>
      <c r="F444" s="285"/>
      <c r="G444" s="285"/>
      <c r="H444" s="285"/>
      <c r="I444" s="285"/>
      <c r="J444" s="285"/>
      <c r="K444" s="285"/>
      <c r="L444" s="229">
        <v>2115700.98</v>
      </c>
      <c r="M444" s="230"/>
      <c r="N444" s="231">
        <v>21885553.539999999</v>
      </c>
      <c r="O444" s="223"/>
      <c r="P444" s="223"/>
      <c r="Q444" s="223"/>
      <c r="FM444" s="167"/>
      <c r="FO444" s="167" t="s">
        <v>470</v>
      </c>
    </row>
    <row r="445" spans="1:171" s="117" customFormat="1" ht="16.5" x14ac:dyDescent="0.3">
      <c r="A445" s="219"/>
      <c r="B445" s="172"/>
      <c r="C445" s="278" t="s">
        <v>471</v>
      </c>
      <c r="D445" s="278"/>
      <c r="E445" s="278"/>
      <c r="F445" s="278"/>
      <c r="G445" s="278"/>
      <c r="H445" s="278"/>
      <c r="I445" s="278"/>
      <c r="J445" s="278"/>
      <c r="K445" s="278"/>
      <c r="L445" s="220">
        <v>12516.12</v>
      </c>
      <c r="M445" s="221"/>
      <c r="N445" s="222">
        <v>653466.64</v>
      </c>
      <c r="O445" s="223"/>
      <c r="P445" s="223"/>
      <c r="Q445" s="223"/>
      <c r="FM445" s="167"/>
      <c r="FN445" s="170" t="s">
        <v>471</v>
      </c>
      <c r="FO445" s="167"/>
    </row>
    <row r="446" spans="1:171" s="117" customFormat="1" ht="16.5" x14ac:dyDescent="0.3">
      <c r="A446" s="219"/>
      <c r="B446" s="172"/>
      <c r="C446" s="278" t="s">
        <v>472</v>
      </c>
      <c r="D446" s="278"/>
      <c r="E446" s="278"/>
      <c r="F446" s="278"/>
      <c r="G446" s="278"/>
      <c r="H446" s="278"/>
      <c r="I446" s="278"/>
      <c r="J446" s="278"/>
      <c r="K446" s="278"/>
      <c r="L446" s="220">
        <v>14080.57</v>
      </c>
      <c r="M446" s="221"/>
      <c r="N446" s="222">
        <v>735147</v>
      </c>
      <c r="O446" s="223"/>
      <c r="P446" s="223"/>
      <c r="Q446" s="223"/>
      <c r="FM446" s="167"/>
      <c r="FN446" s="170" t="s">
        <v>472</v>
      </c>
      <c r="FO446" s="167"/>
    </row>
    <row r="447" spans="1:171" s="117" customFormat="1" ht="16.5" x14ac:dyDescent="0.3">
      <c r="A447" s="219"/>
      <c r="B447" s="172"/>
      <c r="C447" s="278" t="s">
        <v>473</v>
      </c>
      <c r="D447" s="278"/>
      <c r="E447" s="278"/>
      <c r="F447" s="278"/>
      <c r="G447" s="278"/>
      <c r="H447" s="278"/>
      <c r="I447" s="278"/>
      <c r="J447" s="278"/>
      <c r="K447" s="278"/>
      <c r="L447" s="220">
        <v>8337.75</v>
      </c>
      <c r="M447" s="221"/>
      <c r="N447" s="222">
        <v>435313.66</v>
      </c>
      <c r="O447" s="223"/>
      <c r="P447" s="223"/>
      <c r="Q447" s="223"/>
      <c r="FM447" s="167"/>
      <c r="FN447" s="170" t="s">
        <v>473</v>
      </c>
      <c r="FO447" s="167"/>
    </row>
    <row r="448" spans="1:171" s="117" customFormat="1" ht="16.5" x14ac:dyDescent="0.3">
      <c r="A448" s="219"/>
      <c r="B448" s="228"/>
      <c r="C448" s="285" t="s">
        <v>470</v>
      </c>
      <c r="D448" s="285"/>
      <c r="E448" s="285"/>
      <c r="F448" s="285"/>
      <c r="G448" s="285"/>
      <c r="H448" s="285"/>
      <c r="I448" s="285"/>
      <c r="J448" s="285"/>
      <c r="K448" s="285"/>
      <c r="L448" s="229">
        <v>2115700.98</v>
      </c>
      <c r="M448" s="230"/>
      <c r="N448" s="231">
        <v>21885553.539999999</v>
      </c>
      <c r="O448" s="223"/>
      <c r="P448" s="223"/>
      <c r="Q448" s="223"/>
      <c r="FM448" s="167"/>
      <c r="FO448" s="167" t="s">
        <v>470</v>
      </c>
    </row>
    <row r="449" spans="1:235" s="117" customFormat="1" ht="16.5" x14ac:dyDescent="0.3">
      <c r="A449" s="219"/>
      <c r="B449" s="172"/>
      <c r="C449" s="286" t="s">
        <v>474</v>
      </c>
      <c r="D449" s="286"/>
      <c r="E449" s="286"/>
      <c r="F449" s="286"/>
      <c r="G449" s="286"/>
      <c r="H449" s="286"/>
      <c r="I449" s="286"/>
      <c r="J449" s="286"/>
      <c r="K449" s="286"/>
      <c r="L449" s="220">
        <v>40621.46</v>
      </c>
      <c r="M449" s="221"/>
      <c r="N449" s="222">
        <v>420202.63</v>
      </c>
      <c r="O449" s="223"/>
      <c r="P449" s="223"/>
      <c r="Q449" s="223"/>
      <c r="FM449" s="167"/>
      <c r="FN449" s="170" t="s">
        <v>475</v>
      </c>
      <c r="FO449" s="167"/>
    </row>
    <row r="450" spans="1:235" s="117" customFormat="1" ht="16.5" x14ac:dyDescent="0.3">
      <c r="A450" s="219"/>
      <c r="B450" s="228"/>
      <c r="C450" s="285" t="s">
        <v>470</v>
      </c>
      <c r="D450" s="285"/>
      <c r="E450" s="285"/>
      <c r="F450" s="285"/>
      <c r="G450" s="285"/>
      <c r="H450" s="285"/>
      <c r="I450" s="285"/>
      <c r="J450" s="285"/>
      <c r="K450" s="285"/>
      <c r="L450" s="229">
        <v>2156322.44</v>
      </c>
      <c r="M450" s="230"/>
      <c r="N450" s="231">
        <v>22305756.170000002</v>
      </c>
      <c r="O450" s="223"/>
      <c r="P450" s="223"/>
      <c r="Q450" s="223"/>
      <c r="FM450" s="167"/>
      <c r="FO450" s="167" t="s">
        <v>470</v>
      </c>
    </row>
    <row r="451" spans="1:235" s="117" customFormat="1" ht="16.5" x14ac:dyDescent="0.3">
      <c r="A451" s="219"/>
      <c r="B451" s="172"/>
      <c r="C451" s="286" t="s">
        <v>476</v>
      </c>
      <c r="D451" s="286"/>
      <c r="E451" s="286"/>
      <c r="F451" s="286"/>
      <c r="G451" s="286"/>
      <c r="H451" s="286"/>
      <c r="I451" s="286"/>
      <c r="J451" s="286"/>
      <c r="K451" s="286"/>
      <c r="L451" s="220">
        <v>64689.67</v>
      </c>
      <c r="M451" s="221"/>
      <c r="N451" s="222">
        <v>669172.68999999994</v>
      </c>
      <c r="O451" s="223"/>
      <c r="P451" s="223"/>
      <c r="Q451" s="223"/>
      <c r="FM451" s="167"/>
      <c r="FN451" s="170" t="s">
        <v>476</v>
      </c>
      <c r="FO451" s="167"/>
    </row>
    <row r="452" spans="1:235" s="117" customFormat="1" ht="16.5" x14ac:dyDescent="0.3">
      <c r="A452" s="219"/>
      <c r="B452" s="228"/>
      <c r="C452" s="285" t="s">
        <v>477</v>
      </c>
      <c r="D452" s="285"/>
      <c r="E452" s="285"/>
      <c r="F452" s="285"/>
      <c r="G452" s="285"/>
      <c r="H452" s="285"/>
      <c r="I452" s="285"/>
      <c r="J452" s="285"/>
      <c r="K452" s="285"/>
      <c r="L452" s="229">
        <v>2221012.11</v>
      </c>
      <c r="M452" s="230"/>
      <c r="N452" s="231">
        <v>22974928.859999999</v>
      </c>
      <c r="O452" s="223"/>
      <c r="P452" s="223"/>
      <c r="Q452" s="223"/>
      <c r="FM452" s="167"/>
      <c r="FO452" s="167" t="s">
        <v>477</v>
      </c>
    </row>
    <row r="453" spans="1:235" s="117" customFormat="1" ht="16.5" x14ac:dyDescent="0.3">
      <c r="A453" s="219"/>
      <c r="B453" s="172"/>
      <c r="C453" s="286" t="s">
        <v>478</v>
      </c>
      <c r="D453" s="286"/>
      <c r="E453" s="286"/>
      <c r="F453" s="286"/>
      <c r="G453" s="286"/>
      <c r="H453" s="286"/>
      <c r="I453" s="286"/>
      <c r="J453" s="286"/>
      <c r="K453" s="286"/>
      <c r="L453" s="220">
        <v>444202.42</v>
      </c>
      <c r="M453" s="221"/>
      <c r="N453" s="222">
        <v>4594985.7699999996</v>
      </c>
      <c r="O453" s="223"/>
      <c r="P453" s="223"/>
      <c r="Q453" s="223"/>
      <c r="FM453" s="167"/>
      <c r="FO453" s="167"/>
      <c r="FP453" s="170" t="s">
        <v>478</v>
      </c>
    </row>
    <row r="454" spans="1:235" s="117" customFormat="1" ht="16.5" x14ac:dyDescent="0.3">
      <c r="A454" s="219"/>
      <c r="B454" s="228"/>
      <c r="C454" s="285" t="s">
        <v>479</v>
      </c>
      <c r="D454" s="285"/>
      <c r="E454" s="285"/>
      <c r="F454" s="285"/>
      <c r="G454" s="285"/>
      <c r="H454" s="285"/>
      <c r="I454" s="285"/>
      <c r="J454" s="285"/>
      <c r="K454" s="285"/>
      <c r="L454" s="229">
        <v>2665214.5299999998</v>
      </c>
      <c r="M454" s="230"/>
      <c r="N454" s="231">
        <v>27569914.629999999</v>
      </c>
      <c r="O454" s="223"/>
      <c r="P454" s="223"/>
      <c r="Q454" s="223"/>
      <c r="FM454" s="167"/>
      <c r="FO454" s="167"/>
      <c r="FQ454" s="167" t="s">
        <v>479</v>
      </c>
    </row>
    <row r="455" spans="1:235" s="117" customFormat="1" ht="16.5" x14ac:dyDescent="0.3">
      <c r="A455" s="219"/>
      <c r="B455" s="172"/>
      <c r="C455" s="278" t="s">
        <v>480</v>
      </c>
      <c r="D455" s="278"/>
      <c r="E455" s="278"/>
      <c r="F455" s="278"/>
      <c r="G455" s="278"/>
      <c r="H455" s="278"/>
      <c r="I455" s="278"/>
      <c r="J455" s="278"/>
      <c r="K455" s="278"/>
      <c r="L455" s="224"/>
      <c r="M455" s="221"/>
      <c r="N455" s="225"/>
      <c r="O455" s="223"/>
      <c r="P455" s="223"/>
      <c r="Q455" s="223"/>
      <c r="FM455" s="167"/>
      <c r="FN455" s="170" t="s">
        <v>480</v>
      </c>
      <c r="FO455" s="167"/>
      <c r="FQ455" s="167"/>
    </row>
    <row r="456" spans="1:235" s="117" customFormat="1" ht="16.5" x14ac:dyDescent="0.3">
      <c r="A456" s="219"/>
      <c r="B456" s="172"/>
      <c r="C456" s="278" t="s">
        <v>481</v>
      </c>
      <c r="D456" s="278"/>
      <c r="E456" s="278"/>
      <c r="F456" s="278"/>
      <c r="G456" s="278"/>
      <c r="H456" s="278"/>
      <c r="I456" s="278"/>
      <c r="J456" s="278"/>
      <c r="K456" s="278"/>
      <c r="L456" s="224"/>
      <c r="M456" s="221"/>
      <c r="N456" s="225"/>
      <c r="O456" s="223"/>
      <c r="P456" s="223"/>
      <c r="Q456" s="223"/>
      <c r="FM456" s="167"/>
      <c r="FN456" s="170" t="s">
        <v>481</v>
      </c>
      <c r="FO456" s="167"/>
      <c r="FQ456" s="167"/>
    </row>
    <row r="457" spans="1:235" s="117" customFormat="1" ht="16.5" x14ac:dyDescent="0.3">
      <c r="A457" s="219"/>
      <c r="B457" s="172"/>
      <c r="C457" s="278" t="s">
        <v>482</v>
      </c>
      <c r="D457" s="278"/>
      <c r="E457" s="278"/>
      <c r="F457" s="278"/>
      <c r="G457" s="278"/>
      <c r="H457" s="278"/>
      <c r="I457" s="278"/>
      <c r="J457" s="278"/>
      <c r="K457" s="278"/>
      <c r="L457" s="224"/>
      <c r="M457" s="221"/>
      <c r="N457" s="225"/>
      <c r="O457" s="223"/>
      <c r="P457" s="223"/>
      <c r="Q457" s="223"/>
      <c r="FM457" s="167"/>
      <c r="FN457" s="170" t="s">
        <v>482</v>
      </c>
      <c r="FO457" s="167"/>
      <c r="FQ457" s="167"/>
    </row>
    <row r="458" spans="1:235" s="117" customFormat="1" ht="1.5" customHeight="1" x14ac:dyDescent="0.25">
      <c r="B458" s="207"/>
      <c r="C458" s="167"/>
      <c r="D458" s="167"/>
      <c r="E458" s="167"/>
      <c r="F458" s="167"/>
      <c r="G458" s="167"/>
      <c r="H458" s="167"/>
      <c r="I458" s="167"/>
      <c r="J458" s="167"/>
      <c r="K458" s="167"/>
      <c r="L458" s="229"/>
      <c r="M458" s="232"/>
      <c r="N458" s="233"/>
    </row>
    <row r="459" spans="1:235" s="117" customFormat="1" ht="26.25" customHeight="1" x14ac:dyDescent="0.25">
      <c r="A459" s="234"/>
      <c r="B459" s="235"/>
      <c r="C459" s="235"/>
      <c r="D459" s="235"/>
      <c r="E459" s="235"/>
      <c r="F459" s="235"/>
      <c r="G459" s="235"/>
      <c r="H459" s="235"/>
      <c r="I459" s="235"/>
      <c r="J459" s="235"/>
      <c r="K459" s="235"/>
      <c r="L459" s="235"/>
      <c r="M459" s="235"/>
      <c r="N459" s="235"/>
    </row>
    <row r="460" spans="1:235" s="140" customFormat="1" ht="15" x14ac:dyDescent="0.25">
      <c r="A460" s="120"/>
      <c r="B460" s="236" t="s">
        <v>483</v>
      </c>
      <c r="C460" s="288"/>
      <c r="D460" s="288"/>
      <c r="E460" s="288"/>
      <c r="F460" s="288"/>
      <c r="G460" s="288"/>
      <c r="H460" s="289"/>
      <c r="I460" s="289"/>
      <c r="J460" s="289"/>
      <c r="K460" s="289"/>
      <c r="L460" s="289"/>
      <c r="M460" s="117"/>
      <c r="N460" s="117"/>
      <c r="O460" s="117"/>
      <c r="P460" s="117"/>
      <c r="Q460" s="117"/>
      <c r="R460" s="117"/>
      <c r="S460" s="117"/>
      <c r="T460" s="117"/>
      <c r="U460" s="117"/>
      <c r="V460" s="117"/>
      <c r="W460" s="117"/>
      <c r="X460" s="117"/>
      <c r="Y460" s="123"/>
      <c r="Z460" s="123"/>
      <c r="AA460" s="123"/>
      <c r="AB460" s="123"/>
      <c r="AC460" s="123"/>
      <c r="AD460" s="123"/>
      <c r="AE460" s="123"/>
      <c r="AF460" s="123"/>
      <c r="AG460" s="123"/>
      <c r="AH460" s="123"/>
      <c r="AI460" s="123"/>
      <c r="AJ460" s="123"/>
      <c r="AK460" s="123"/>
      <c r="AL460" s="123"/>
      <c r="AM460" s="123"/>
      <c r="AN460" s="123"/>
      <c r="AO460" s="128"/>
      <c r="AP460" s="128"/>
      <c r="AQ460" s="128"/>
      <c r="AR460" s="128"/>
      <c r="AS460" s="128"/>
      <c r="AT460" s="128"/>
      <c r="AU460" s="123"/>
      <c r="AV460" s="123"/>
      <c r="AW460" s="123"/>
      <c r="AX460" s="123"/>
      <c r="AY460" s="123"/>
      <c r="AZ460" s="123"/>
      <c r="BA460" s="123"/>
      <c r="BB460" s="123"/>
      <c r="BC460" s="128"/>
      <c r="BD460" s="128"/>
      <c r="BE460" s="128"/>
      <c r="BF460" s="128"/>
      <c r="BG460" s="128"/>
      <c r="BH460" s="128"/>
      <c r="BI460" s="123"/>
      <c r="BJ460" s="123"/>
      <c r="BK460" s="123"/>
      <c r="BL460" s="123"/>
      <c r="BM460" s="123"/>
      <c r="BN460" s="123"/>
      <c r="BO460" s="123"/>
      <c r="BP460" s="123"/>
      <c r="BQ460" s="128"/>
      <c r="BR460" s="128"/>
      <c r="BS460" s="128"/>
      <c r="BT460" s="128"/>
      <c r="BU460" s="128"/>
      <c r="BV460" s="128"/>
      <c r="BW460" s="123"/>
      <c r="BX460" s="123"/>
      <c r="BY460" s="123"/>
      <c r="BZ460" s="123"/>
      <c r="CA460" s="123"/>
      <c r="CB460" s="123"/>
      <c r="CC460" s="123"/>
      <c r="CD460" s="123"/>
      <c r="CE460" s="128"/>
      <c r="CF460" s="128"/>
      <c r="CG460" s="128"/>
      <c r="CH460" s="128"/>
      <c r="CI460" s="128"/>
      <c r="CJ460" s="128"/>
      <c r="CK460" s="123"/>
      <c r="CL460" s="123"/>
      <c r="CM460" s="123"/>
      <c r="CN460" s="123"/>
      <c r="CO460" s="123"/>
      <c r="CP460" s="123"/>
      <c r="CQ460" s="123"/>
      <c r="CR460" s="123"/>
      <c r="CS460" s="128"/>
      <c r="CT460" s="128"/>
      <c r="CU460" s="128"/>
      <c r="CV460" s="128"/>
      <c r="CW460" s="128"/>
      <c r="CX460" s="128"/>
      <c r="CY460" s="123"/>
      <c r="CZ460" s="123"/>
      <c r="DA460" s="123"/>
      <c r="DB460" s="123"/>
      <c r="DC460" s="123"/>
      <c r="DD460" s="123"/>
      <c r="DE460" s="123"/>
      <c r="DF460" s="123"/>
      <c r="DG460" s="131"/>
      <c r="DH460" s="131"/>
      <c r="DI460" s="131"/>
      <c r="DJ460" s="131"/>
      <c r="DK460" s="131"/>
      <c r="DL460" s="131"/>
      <c r="DM460" s="131"/>
      <c r="DN460" s="131"/>
      <c r="DO460" s="131"/>
      <c r="DP460" s="131"/>
      <c r="DQ460" s="131"/>
      <c r="DR460" s="131"/>
      <c r="DS460" s="131"/>
      <c r="DT460" s="131"/>
      <c r="DU460" s="131"/>
      <c r="DV460" s="131"/>
      <c r="DW460" s="131"/>
      <c r="DX460" s="131"/>
      <c r="DY460" s="131"/>
      <c r="DZ460" s="131"/>
      <c r="EA460" s="131"/>
      <c r="EB460" s="131"/>
      <c r="EC460" s="131"/>
      <c r="ED460" s="131"/>
      <c r="EE460" s="131"/>
      <c r="EF460" s="131"/>
      <c r="EG460" s="131"/>
      <c r="EH460" s="131"/>
      <c r="EI460" s="131"/>
      <c r="EJ460" s="131"/>
      <c r="EK460" s="131"/>
      <c r="EL460" s="131"/>
      <c r="EM460" s="131"/>
      <c r="EN460" s="131"/>
      <c r="EO460" s="131"/>
      <c r="EP460" s="131"/>
      <c r="EQ460" s="131"/>
      <c r="ER460" s="131"/>
      <c r="ES460" s="131"/>
      <c r="ET460" s="131"/>
      <c r="EU460" s="131"/>
      <c r="EV460" s="131"/>
      <c r="EW460" s="127"/>
      <c r="EX460" s="127"/>
      <c r="EY460" s="127"/>
      <c r="EZ460" s="237"/>
      <c r="FA460" s="237"/>
      <c r="FB460" s="128"/>
      <c r="FC460" s="128"/>
      <c r="FD460" s="128"/>
      <c r="FE460" s="128"/>
      <c r="FF460" s="128"/>
      <c r="FG460" s="128"/>
      <c r="FH460" s="128"/>
      <c r="FI460" s="128"/>
      <c r="FJ460" s="128"/>
      <c r="FK460" s="128"/>
      <c r="FL460" s="128"/>
      <c r="FM460" s="128"/>
      <c r="FN460" s="128"/>
      <c r="FO460" s="128"/>
      <c r="FP460" s="128"/>
      <c r="FQ460" s="128"/>
      <c r="FR460" s="238" t="s">
        <v>176</v>
      </c>
      <c r="FS460" s="238" t="s">
        <v>176</v>
      </c>
      <c r="FT460" s="238" t="s">
        <v>176</v>
      </c>
      <c r="FU460" s="238" t="s">
        <v>176</v>
      </c>
      <c r="FV460" s="238" t="s">
        <v>176</v>
      </c>
      <c r="FW460" s="239" t="s">
        <v>176</v>
      </c>
      <c r="FX460" s="239" t="s">
        <v>176</v>
      </c>
      <c r="FY460" s="239" t="s">
        <v>176</v>
      </c>
      <c r="FZ460" s="239" t="s">
        <v>176</v>
      </c>
      <c r="GA460" s="239" t="s">
        <v>176</v>
      </c>
      <c r="GB460" s="238"/>
      <c r="GC460" s="238"/>
      <c r="GD460" s="238"/>
      <c r="GE460" s="238"/>
      <c r="GF460" s="238"/>
      <c r="GG460" s="239"/>
      <c r="GH460" s="239"/>
      <c r="GI460" s="239"/>
      <c r="GJ460" s="239"/>
      <c r="GK460" s="239"/>
      <c r="GL460" s="128"/>
      <c r="GM460" s="128"/>
      <c r="GN460" s="128"/>
      <c r="GO460" s="128"/>
      <c r="GP460" s="128"/>
      <c r="GQ460" s="128"/>
      <c r="GR460" s="128"/>
      <c r="GS460" s="128"/>
      <c r="GT460" s="128"/>
      <c r="GU460" s="128"/>
      <c r="GV460" s="128"/>
      <c r="GW460" s="128"/>
      <c r="GX460" s="128"/>
      <c r="GY460" s="128"/>
      <c r="GZ460" s="128"/>
      <c r="HA460" s="128"/>
      <c r="HB460" s="128"/>
      <c r="HC460" s="128"/>
      <c r="HD460" s="128"/>
      <c r="HE460" s="128"/>
      <c r="HF460" s="128"/>
      <c r="HG460" s="128"/>
      <c r="HH460" s="128"/>
      <c r="HI460" s="128"/>
      <c r="HJ460" s="128"/>
      <c r="HK460" s="128"/>
      <c r="HL460" s="128"/>
      <c r="HM460" s="128"/>
      <c r="HN460" s="128"/>
      <c r="HO460" s="128"/>
      <c r="HP460" s="128"/>
      <c r="HQ460" s="128"/>
      <c r="HR460" s="128"/>
      <c r="HS460" s="128"/>
      <c r="HT460" s="128"/>
      <c r="HU460" s="128"/>
      <c r="HV460" s="128"/>
      <c r="HW460" s="128"/>
      <c r="HX460" s="128"/>
      <c r="HY460" s="128"/>
      <c r="HZ460" s="128"/>
      <c r="IA460" s="128"/>
    </row>
    <row r="461" spans="1:235" s="240" customFormat="1" ht="16.5" customHeight="1" x14ac:dyDescent="0.25">
      <c r="A461" s="122"/>
      <c r="B461" s="236"/>
      <c r="C461" s="287" t="s">
        <v>484</v>
      </c>
      <c r="D461" s="287"/>
      <c r="E461" s="287"/>
      <c r="F461" s="287"/>
      <c r="G461" s="287"/>
      <c r="H461" s="287"/>
      <c r="I461" s="287"/>
      <c r="J461" s="287"/>
      <c r="K461" s="287"/>
      <c r="L461" s="287"/>
      <c r="Y461" s="128"/>
      <c r="Z461" s="128"/>
      <c r="AA461" s="128"/>
      <c r="AB461" s="128"/>
      <c r="AC461" s="128"/>
      <c r="AD461" s="128"/>
      <c r="AE461" s="128"/>
      <c r="AF461" s="128"/>
      <c r="AG461" s="128"/>
      <c r="AH461" s="128"/>
      <c r="AI461" s="128"/>
      <c r="AJ461" s="128"/>
      <c r="AK461" s="128"/>
      <c r="AL461" s="128"/>
      <c r="AM461" s="128"/>
      <c r="AN461" s="128"/>
      <c r="AO461" s="128"/>
      <c r="AP461" s="128"/>
      <c r="AQ461" s="128"/>
      <c r="AR461" s="128"/>
      <c r="AS461" s="128"/>
      <c r="AT461" s="128"/>
      <c r="AU461" s="128"/>
      <c r="AV461" s="128"/>
      <c r="AW461" s="128"/>
      <c r="AX461" s="128"/>
      <c r="AY461" s="128"/>
      <c r="AZ461" s="128"/>
      <c r="BA461" s="128"/>
      <c r="BB461" s="128"/>
      <c r="BC461" s="128"/>
      <c r="BD461" s="128"/>
      <c r="BE461" s="128"/>
      <c r="BF461" s="128"/>
      <c r="BG461" s="128"/>
      <c r="BH461" s="128"/>
      <c r="BI461" s="128"/>
      <c r="BJ461" s="128"/>
      <c r="BK461" s="128"/>
      <c r="BL461" s="128"/>
      <c r="BM461" s="128"/>
      <c r="BN461" s="128"/>
      <c r="BO461" s="128"/>
      <c r="BP461" s="128"/>
      <c r="BQ461" s="128"/>
      <c r="BR461" s="128"/>
      <c r="BS461" s="128"/>
      <c r="BT461" s="128"/>
      <c r="BU461" s="128"/>
      <c r="BV461" s="128"/>
      <c r="BW461" s="128"/>
      <c r="BX461" s="128"/>
      <c r="BY461" s="128"/>
      <c r="BZ461" s="128"/>
      <c r="CA461" s="128"/>
      <c r="CB461" s="128"/>
      <c r="CC461" s="128"/>
      <c r="CD461" s="128"/>
      <c r="CE461" s="128"/>
      <c r="CF461" s="128"/>
      <c r="CG461" s="128"/>
      <c r="CH461" s="128"/>
      <c r="CI461" s="128"/>
      <c r="CJ461" s="128"/>
      <c r="CK461" s="128"/>
      <c r="CL461" s="128"/>
      <c r="CM461" s="128"/>
      <c r="CN461" s="128"/>
      <c r="CO461" s="128"/>
      <c r="CP461" s="128"/>
      <c r="CQ461" s="128"/>
      <c r="CR461" s="128"/>
      <c r="CS461" s="128"/>
      <c r="CT461" s="128"/>
      <c r="CU461" s="128"/>
      <c r="CV461" s="128"/>
      <c r="CW461" s="128"/>
      <c r="CX461" s="128"/>
      <c r="CY461" s="128"/>
      <c r="CZ461" s="128"/>
      <c r="DA461" s="128"/>
      <c r="DB461" s="128"/>
      <c r="DC461" s="128"/>
      <c r="DD461" s="128"/>
      <c r="DE461" s="128"/>
      <c r="DF461" s="128"/>
      <c r="DG461" s="241"/>
      <c r="DH461" s="241"/>
      <c r="DI461" s="241"/>
      <c r="DJ461" s="241"/>
      <c r="DK461" s="241"/>
      <c r="DL461" s="241"/>
      <c r="DM461" s="241"/>
      <c r="DN461" s="241"/>
      <c r="DO461" s="241"/>
      <c r="DP461" s="241"/>
      <c r="DQ461" s="241"/>
      <c r="DR461" s="241"/>
      <c r="DS461" s="241"/>
      <c r="DT461" s="241"/>
      <c r="DU461" s="241"/>
      <c r="DV461" s="241"/>
      <c r="DW461" s="241"/>
      <c r="DX461" s="241"/>
      <c r="DY461" s="241"/>
      <c r="DZ461" s="241"/>
      <c r="EA461" s="241"/>
      <c r="EB461" s="241"/>
      <c r="EC461" s="241"/>
      <c r="ED461" s="241"/>
      <c r="EE461" s="241"/>
      <c r="EF461" s="241"/>
      <c r="EG461" s="241"/>
      <c r="EH461" s="241"/>
      <c r="EI461" s="241"/>
      <c r="EJ461" s="241"/>
      <c r="EK461" s="241"/>
      <c r="EL461" s="241"/>
      <c r="EM461" s="241"/>
      <c r="EN461" s="241"/>
      <c r="EO461" s="241"/>
      <c r="EP461" s="241"/>
      <c r="EQ461" s="241"/>
      <c r="ER461" s="241"/>
      <c r="ES461" s="241"/>
      <c r="ET461" s="241"/>
      <c r="EU461" s="241"/>
      <c r="EV461" s="241"/>
      <c r="EW461" s="238"/>
      <c r="EX461" s="238"/>
      <c r="EY461" s="238"/>
      <c r="EZ461" s="237"/>
      <c r="FA461" s="237"/>
      <c r="FB461" s="128"/>
      <c r="FC461" s="128"/>
      <c r="FD461" s="128"/>
      <c r="FE461" s="128"/>
      <c r="FF461" s="128"/>
      <c r="FG461" s="128"/>
      <c r="FH461" s="128"/>
      <c r="FI461" s="128"/>
      <c r="FJ461" s="128"/>
      <c r="FK461" s="128"/>
      <c r="FL461" s="128"/>
      <c r="FM461" s="128"/>
      <c r="FN461" s="128"/>
      <c r="FO461" s="128"/>
      <c r="FP461" s="128"/>
      <c r="FQ461" s="128"/>
      <c r="FR461" s="238"/>
      <c r="FS461" s="238"/>
      <c r="FT461" s="238"/>
      <c r="FU461" s="238"/>
      <c r="FV461" s="238"/>
      <c r="FW461" s="239"/>
      <c r="FX461" s="239"/>
      <c r="FY461" s="239"/>
      <c r="FZ461" s="239"/>
      <c r="GA461" s="239"/>
      <c r="GB461" s="238"/>
      <c r="GC461" s="238"/>
      <c r="GD461" s="238"/>
      <c r="GE461" s="238"/>
      <c r="GF461" s="238"/>
      <c r="GG461" s="239"/>
      <c r="GH461" s="239"/>
      <c r="GI461" s="239"/>
      <c r="GJ461" s="239"/>
      <c r="GK461" s="239"/>
      <c r="GL461" s="128"/>
      <c r="GM461" s="128"/>
      <c r="GN461" s="128"/>
      <c r="GO461" s="128"/>
      <c r="GP461" s="128"/>
      <c r="GQ461" s="128"/>
      <c r="GR461" s="128"/>
      <c r="GS461" s="128"/>
      <c r="GT461" s="128"/>
      <c r="GU461" s="128"/>
      <c r="GV461" s="128"/>
      <c r="GW461" s="128"/>
      <c r="GX461" s="128"/>
      <c r="GY461" s="128"/>
      <c r="GZ461" s="128"/>
      <c r="HA461" s="128"/>
      <c r="HB461" s="128"/>
      <c r="HC461" s="128"/>
      <c r="HD461" s="128"/>
      <c r="HE461" s="128"/>
      <c r="HF461" s="128"/>
      <c r="HG461" s="128"/>
      <c r="HH461" s="128"/>
      <c r="HI461" s="128"/>
      <c r="HJ461" s="128"/>
      <c r="HK461" s="128"/>
      <c r="HL461" s="128"/>
      <c r="HM461" s="128"/>
      <c r="HN461" s="128"/>
      <c r="HO461" s="128"/>
      <c r="HP461" s="128"/>
      <c r="HQ461" s="128"/>
      <c r="HR461" s="128"/>
      <c r="HS461" s="128"/>
      <c r="HT461" s="128"/>
      <c r="HU461" s="128"/>
      <c r="HV461" s="128"/>
      <c r="HW461" s="128"/>
      <c r="HX461" s="128"/>
      <c r="HY461" s="128"/>
      <c r="HZ461" s="128"/>
      <c r="IA461" s="128"/>
    </row>
    <row r="462" spans="1:235" s="140" customFormat="1" ht="15" x14ac:dyDescent="0.25">
      <c r="A462" s="120"/>
      <c r="B462" s="236" t="s">
        <v>485</v>
      </c>
      <c r="C462" s="288"/>
      <c r="D462" s="288"/>
      <c r="E462" s="288"/>
      <c r="F462" s="288"/>
      <c r="G462" s="288"/>
      <c r="H462" s="289"/>
      <c r="I462" s="289"/>
      <c r="J462" s="289"/>
      <c r="K462" s="289"/>
      <c r="L462" s="289"/>
      <c r="M462" s="117"/>
      <c r="N462" s="117"/>
      <c r="O462" s="117"/>
      <c r="P462" s="117"/>
      <c r="Q462" s="117"/>
      <c r="R462" s="117"/>
      <c r="S462" s="117"/>
      <c r="T462" s="117"/>
      <c r="U462" s="117"/>
      <c r="V462" s="117"/>
      <c r="W462" s="117"/>
      <c r="X462" s="117"/>
      <c r="Y462" s="123"/>
      <c r="Z462" s="123"/>
      <c r="AA462" s="123"/>
      <c r="AB462" s="123"/>
      <c r="AC462" s="123"/>
      <c r="AD462" s="123"/>
      <c r="AE462" s="123"/>
      <c r="AF462" s="123"/>
      <c r="AG462" s="123"/>
      <c r="AH462" s="123"/>
      <c r="AI462" s="123"/>
      <c r="AJ462" s="123"/>
      <c r="AK462" s="123"/>
      <c r="AL462" s="123"/>
      <c r="AM462" s="123"/>
      <c r="AN462" s="123"/>
      <c r="AO462" s="128"/>
      <c r="AP462" s="128"/>
      <c r="AQ462" s="128"/>
      <c r="AR462" s="128"/>
      <c r="AS462" s="128"/>
      <c r="AT462" s="128"/>
      <c r="AU462" s="123"/>
      <c r="AV462" s="123"/>
      <c r="AW462" s="123"/>
      <c r="AX462" s="123"/>
      <c r="AY462" s="123"/>
      <c r="AZ462" s="123"/>
      <c r="BA462" s="123"/>
      <c r="BB462" s="123"/>
      <c r="BC462" s="128"/>
      <c r="BD462" s="128"/>
      <c r="BE462" s="128"/>
      <c r="BF462" s="128"/>
      <c r="BG462" s="128"/>
      <c r="BH462" s="128"/>
      <c r="BI462" s="123"/>
      <c r="BJ462" s="123"/>
      <c r="BK462" s="123"/>
      <c r="BL462" s="123"/>
      <c r="BM462" s="123"/>
      <c r="BN462" s="123"/>
      <c r="BO462" s="123"/>
      <c r="BP462" s="123"/>
      <c r="BQ462" s="128"/>
      <c r="BR462" s="128"/>
      <c r="BS462" s="128"/>
      <c r="BT462" s="128"/>
      <c r="BU462" s="128"/>
      <c r="BV462" s="128"/>
      <c r="BW462" s="123"/>
      <c r="BX462" s="123"/>
      <c r="BY462" s="123"/>
      <c r="BZ462" s="123"/>
      <c r="CA462" s="123"/>
      <c r="CB462" s="123"/>
      <c r="CC462" s="123"/>
      <c r="CD462" s="123"/>
      <c r="CE462" s="128"/>
      <c r="CF462" s="128"/>
      <c r="CG462" s="128"/>
      <c r="CH462" s="128"/>
      <c r="CI462" s="128"/>
      <c r="CJ462" s="128"/>
      <c r="CK462" s="123"/>
      <c r="CL462" s="123"/>
      <c r="CM462" s="123"/>
      <c r="CN462" s="123"/>
      <c r="CO462" s="123"/>
      <c r="CP462" s="123"/>
      <c r="CQ462" s="123"/>
      <c r="CR462" s="123"/>
      <c r="CS462" s="128"/>
      <c r="CT462" s="128"/>
      <c r="CU462" s="128"/>
      <c r="CV462" s="128"/>
      <c r="CW462" s="128"/>
      <c r="CX462" s="128"/>
      <c r="CY462" s="123"/>
      <c r="CZ462" s="123"/>
      <c r="DA462" s="123"/>
      <c r="DB462" s="123"/>
      <c r="DC462" s="123"/>
      <c r="DD462" s="123"/>
      <c r="DE462" s="123"/>
      <c r="DF462" s="123"/>
      <c r="DG462" s="131"/>
      <c r="DH462" s="131"/>
      <c r="DI462" s="131"/>
      <c r="DJ462" s="131"/>
      <c r="DK462" s="131"/>
      <c r="DL462" s="131"/>
      <c r="DM462" s="131"/>
      <c r="DN462" s="131"/>
      <c r="DO462" s="131"/>
      <c r="DP462" s="131"/>
      <c r="DQ462" s="131"/>
      <c r="DR462" s="131"/>
      <c r="DS462" s="131"/>
      <c r="DT462" s="131"/>
      <c r="DU462" s="131"/>
      <c r="DV462" s="131"/>
      <c r="DW462" s="131"/>
      <c r="DX462" s="131"/>
      <c r="DY462" s="131"/>
      <c r="DZ462" s="131"/>
      <c r="EA462" s="131"/>
      <c r="EB462" s="131"/>
      <c r="EC462" s="131"/>
      <c r="ED462" s="131"/>
      <c r="EE462" s="131"/>
      <c r="EF462" s="131"/>
      <c r="EG462" s="131"/>
      <c r="EH462" s="131"/>
      <c r="EI462" s="131"/>
      <c r="EJ462" s="131"/>
      <c r="EK462" s="131"/>
      <c r="EL462" s="131"/>
      <c r="EM462" s="131"/>
      <c r="EN462" s="131"/>
      <c r="EO462" s="131"/>
      <c r="EP462" s="131"/>
      <c r="EQ462" s="131"/>
      <c r="ER462" s="131"/>
      <c r="ES462" s="131"/>
      <c r="ET462" s="131"/>
      <c r="EU462" s="131"/>
      <c r="EV462" s="131"/>
      <c r="EW462" s="127"/>
      <c r="EX462" s="127"/>
      <c r="EY462" s="127"/>
      <c r="EZ462" s="237"/>
      <c r="FA462" s="237"/>
      <c r="FB462" s="128"/>
      <c r="FC462" s="128"/>
      <c r="FD462" s="128"/>
      <c r="FE462" s="128"/>
      <c r="FF462" s="128"/>
      <c r="FG462" s="128"/>
      <c r="FH462" s="128"/>
      <c r="FI462" s="128"/>
      <c r="FJ462" s="128"/>
      <c r="FK462" s="128"/>
      <c r="FL462" s="128"/>
      <c r="FM462" s="128"/>
      <c r="FN462" s="128"/>
      <c r="FO462" s="128"/>
      <c r="FP462" s="128"/>
      <c r="FQ462" s="128"/>
      <c r="FR462" s="238"/>
      <c r="FS462" s="238"/>
      <c r="FT462" s="238"/>
      <c r="FU462" s="238"/>
      <c r="FV462" s="238"/>
      <c r="FW462" s="239"/>
      <c r="FX462" s="239"/>
      <c r="FY462" s="239"/>
      <c r="FZ462" s="239"/>
      <c r="GA462" s="239"/>
      <c r="GB462" s="238" t="s">
        <v>176</v>
      </c>
      <c r="GC462" s="238" t="s">
        <v>176</v>
      </c>
      <c r="GD462" s="238" t="s">
        <v>176</v>
      </c>
      <c r="GE462" s="238" t="s">
        <v>176</v>
      </c>
      <c r="GF462" s="238" t="s">
        <v>176</v>
      </c>
      <c r="GG462" s="239" t="s">
        <v>176</v>
      </c>
      <c r="GH462" s="239" t="s">
        <v>176</v>
      </c>
      <c r="GI462" s="239" t="s">
        <v>176</v>
      </c>
      <c r="GJ462" s="239" t="s">
        <v>176</v>
      </c>
      <c r="GK462" s="239" t="s">
        <v>176</v>
      </c>
      <c r="GL462" s="128"/>
      <c r="GM462" s="128"/>
      <c r="GN462" s="128"/>
      <c r="GO462" s="128"/>
      <c r="GP462" s="128"/>
      <c r="GQ462" s="128"/>
      <c r="GR462" s="128"/>
      <c r="GS462" s="128"/>
      <c r="GT462" s="128"/>
      <c r="GU462" s="128"/>
      <c r="GV462" s="128"/>
      <c r="GW462" s="128"/>
      <c r="GX462" s="128"/>
      <c r="GY462" s="128"/>
      <c r="GZ462" s="128"/>
      <c r="HA462" s="128"/>
      <c r="HB462" s="128"/>
      <c r="HC462" s="128"/>
      <c r="HD462" s="128"/>
      <c r="HE462" s="128"/>
      <c r="HF462" s="128"/>
      <c r="HG462" s="128"/>
      <c r="HH462" s="128"/>
      <c r="HI462" s="128"/>
      <c r="HJ462" s="128"/>
      <c r="HK462" s="128"/>
      <c r="HL462" s="128"/>
      <c r="HM462" s="128"/>
      <c r="HN462" s="128"/>
      <c r="HO462" s="128"/>
      <c r="HP462" s="128"/>
      <c r="HQ462" s="128"/>
      <c r="HR462" s="128"/>
      <c r="HS462" s="128"/>
      <c r="HT462" s="128"/>
      <c r="HU462" s="128"/>
      <c r="HV462" s="128"/>
      <c r="HW462" s="128"/>
      <c r="HX462" s="128"/>
      <c r="HY462" s="128"/>
      <c r="HZ462" s="128"/>
      <c r="IA462" s="128"/>
    </row>
    <row r="463" spans="1:235" s="240" customFormat="1" ht="16.5" customHeight="1" x14ac:dyDescent="0.25">
      <c r="A463" s="122"/>
      <c r="C463" s="287" t="s">
        <v>484</v>
      </c>
      <c r="D463" s="287"/>
      <c r="E463" s="287"/>
      <c r="F463" s="287"/>
      <c r="G463" s="287"/>
      <c r="H463" s="287"/>
      <c r="I463" s="287"/>
      <c r="J463" s="287"/>
      <c r="K463" s="287"/>
      <c r="L463" s="287"/>
      <c r="Y463" s="128"/>
      <c r="Z463" s="128"/>
      <c r="AA463" s="128"/>
      <c r="AB463" s="128"/>
      <c r="AC463" s="128"/>
      <c r="AD463" s="128"/>
      <c r="AE463" s="128"/>
      <c r="AF463" s="128"/>
      <c r="AG463" s="128"/>
      <c r="AH463" s="128"/>
      <c r="AI463" s="128"/>
      <c r="AJ463" s="128"/>
      <c r="AK463" s="128"/>
      <c r="AL463" s="128"/>
      <c r="AM463" s="128"/>
      <c r="AN463" s="128"/>
      <c r="AO463" s="128"/>
      <c r="AP463" s="128"/>
      <c r="AQ463" s="128"/>
      <c r="AR463" s="128"/>
      <c r="AS463" s="128"/>
      <c r="AT463" s="128"/>
      <c r="AU463" s="128"/>
      <c r="AV463" s="128"/>
      <c r="AW463" s="128"/>
      <c r="AX463" s="128"/>
      <c r="AY463" s="128"/>
      <c r="AZ463" s="128"/>
      <c r="BA463" s="128"/>
      <c r="BB463" s="128"/>
      <c r="BC463" s="128"/>
      <c r="BD463" s="128"/>
      <c r="BE463" s="128"/>
      <c r="BF463" s="128"/>
      <c r="BG463" s="128"/>
      <c r="BH463" s="128"/>
      <c r="BI463" s="128"/>
      <c r="BJ463" s="128"/>
      <c r="BK463" s="128"/>
      <c r="BL463" s="128"/>
      <c r="BM463" s="128"/>
      <c r="BN463" s="128"/>
      <c r="BO463" s="128"/>
      <c r="BP463" s="128"/>
      <c r="BQ463" s="128"/>
      <c r="BR463" s="128"/>
      <c r="BS463" s="128"/>
      <c r="BT463" s="128"/>
      <c r="BU463" s="128"/>
      <c r="BV463" s="128"/>
      <c r="BW463" s="128"/>
      <c r="BX463" s="128"/>
      <c r="BY463" s="128"/>
      <c r="BZ463" s="128"/>
      <c r="CA463" s="128"/>
      <c r="CB463" s="128"/>
      <c r="CC463" s="128"/>
      <c r="CD463" s="128"/>
      <c r="CE463" s="128"/>
      <c r="CF463" s="128"/>
      <c r="CG463" s="128"/>
      <c r="CH463" s="128"/>
      <c r="CI463" s="128"/>
      <c r="CJ463" s="128"/>
      <c r="CK463" s="128"/>
      <c r="CL463" s="128"/>
      <c r="CM463" s="128"/>
      <c r="CN463" s="128"/>
      <c r="CO463" s="128"/>
      <c r="CP463" s="128"/>
      <c r="CQ463" s="128"/>
      <c r="CR463" s="128"/>
      <c r="CS463" s="128"/>
      <c r="CT463" s="128"/>
      <c r="CU463" s="128"/>
      <c r="CV463" s="128"/>
      <c r="CW463" s="128"/>
      <c r="CX463" s="128"/>
      <c r="CY463" s="128"/>
      <c r="CZ463" s="128"/>
      <c r="DA463" s="128"/>
      <c r="DB463" s="128"/>
      <c r="DC463" s="128"/>
      <c r="DD463" s="128"/>
      <c r="DE463" s="128"/>
      <c r="DF463" s="128"/>
      <c r="DG463" s="241"/>
      <c r="DH463" s="241"/>
      <c r="DI463" s="241"/>
      <c r="DJ463" s="241"/>
      <c r="DK463" s="241"/>
      <c r="DL463" s="241"/>
      <c r="DM463" s="241"/>
      <c r="DN463" s="241"/>
      <c r="DO463" s="241"/>
      <c r="DP463" s="241"/>
      <c r="DQ463" s="241"/>
      <c r="DR463" s="241"/>
      <c r="DS463" s="241"/>
      <c r="DT463" s="241"/>
      <c r="DU463" s="241"/>
      <c r="DV463" s="241"/>
      <c r="DW463" s="241"/>
      <c r="DX463" s="241"/>
      <c r="DY463" s="241"/>
      <c r="DZ463" s="241"/>
      <c r="EA463" s="241"/>
      <c r="EB463" s="241"/>
      <c r="EC463" s="241"/>
      <c r="ED463" s="241"/>
      <c r="EE463" s="241"/>
      <c r="EF463" s="241"/>
      <c r="EG463" s="241"/>
      <c r="EH463" s="241"/>
      <c r="EI463" s="241"/>
      <c r="EJ463" s="241"/>
      <c r="EK463" s="241"/>
      <c r="EL463" s="241"/>
      <c r="EM463" s="241"/>
      <c r="EN463" s="241"/>
      <c r="EO463" s="241"/>
      <c r="EP463" s="241"/>
      <c r="EQ463" s="241"/>
      <c r="ER463" s="241"/>
      <c r="ES463" s="241"/>
      <c r="ET463" s="241"/>
      <c r="EU463" s="241"/>
      <c r="EV463" s="241"/>
      <c r="EW463" s="238"/>
      <c r="EX463" s="238"/>
      <c r="EY463" s="238"/>
      <c r="EZ463" s="237"/>
      <c r="FA463" s="237"/>
      <c r="FB463" s="128"/>
      <c r="FC463" s="128"/>
      <c r="FD463" s="128"/>
      <c r="FE463" s="128"/>
      <c r="FF463" s="128"/>
      <c r="FG463" s="128"/>
      <c r="FH463" s="128"/>
      <c r="FI463" s="128"/>
      <c r="FJ463" s="128"/>
      <c r="FK463" s="128"/>
      <c r="FL463" s="128"/>
      <c r="FM463" s="128"/>
      <c r="FN463" s="128"/>
      <c r="FO463" s="128"/>
      <c r="FP463" s="128"/>
      <c r="FQ463" s="128"/>
      <c r="FR463" s="238"/>
      <c r="FS463" s="238"/>
      <c r="FT463" s="238"/>
      <c r="FU463" s="238"/>
      <c r="FV463" s="238"/>
      <c r="FW463" s="239"/>
      <c r="FX463" s="239"/>
      <c r="FY463" s="239"/>
      <c r="FZ463" s="239"/>
      <c r="GA463" s="239"/>
      <c r="GB463" s="238"/>
      <c r="GC463" s="238"/>
      <c r="GD463" s="238"/>
      <c r="GE463" s="238"/>
      <c r="GF463" s="238"/>
      <c r="GG463" s="239"/>
      <c r="GH463" s="239"/>
      <c r="GI463" s="239"/>
      <c r="GJ463" s="239"/>
      <c r="GK463" s="239"/>
      <c r="GL463" s="128"/>
      <c r="GM463" s="128"/>
      <c r="GN463" s="128"/>
      <c r="GO463" s="128"/>
      <c r="GP463" s="128"/>
      <c r="GQ463" s="128"/>
      <c r="GR463" s="128"/>
      <c r="GS463" s="128"/>
      <c r="GT463" s="128"/>
      <c r="GU463" s="128"/>
      <c r="GV463" s="128"/>
      <c r="GW463" s="128"/>
      <c r="GX463" s="128"/>
      <c r="GY463" s="128"/>
      <c r="GZ463" s="128"/>
      <c r="HA463" s="128"/>
      <c r="HB463" s="128"/>
      <c r="HC463" s="128"/>
      <c r="HD463" s="128"/>
      <c r="HE463" s="128"/>
      <c r="HF463" s="128"/>
      <c r="HG463" s="128"/>
      <c r="HH463" s="128"/>
      <c r="HI463" s="128"/>
      <c r="HJ463" s="128"/>
      <c r="HK463" s="128"/>
      <c r="HL463" s="128"/>
      <c r="HM463" s="128"/>
      <c r="HN463" s="128"/>
      <c r="HO463" s="128"/>
      <c r="HP463" s="128"/>
      <c r="HQ463" s="128"/>
      <c r="HR463" s="128"/>
      <c r="HS463" s="128"/>
      <c r="HT463" s="128"/>
      <c r="HU463" s="128"/>
      <c r="HV463" s="128"/>
      <c r="HW463" s="128"/>
      <c r="HX463" s="128"/>
      <c r="HY463" s="128"/>
      <c r="HZ463" s="128"/>
      <c r="IA463" s="128"/>
    </row>
    <row r="464" spans="1:235" s="117" customFormat="1" ht="21" customHeight="1" x14ac:dyDescent="0.25"/>
    <row r="465" spans="1:235" s="140" customFormat="1" ht="22.5" x14ac:dyDescent="0.25">
      <c r="A465" s="283" t="s">
        <v>486</v>
      </c>
      <c r="B465" s="283"/>
      <c r="C465" s="283"/>
      <c r="D465" s="283"/>
      <c r="E465" s="283"/>
      <c r="F465" s="283"/>
      <c r="G465" s="283"/>
      <c r="H465" s="283"/>
      <c r="I465" s="283"/>
      <c r="J465" s="283"/>
      <c r="K465" s="283"/>
      <c r="L465" s="283"/>
      <c r="M465" s="283"/>
      <c r="N465" s="283"/>
      <c r="O465" s="215"/>
      <c r="P465" s="215"/>
      <c r="Q465" s="117"/>
      <c r="R465" s="117"/>
      <c r="S465" s="117"/>
      <c r="T465" s="117"/>
      <c r="U465" s="117"/>
      <c r="V465" s="117"/>
      <c r="W465" s="117"/>
      <c r="X465" s="117"/>
      <c r="Y465" s="123"/>
      <c r="Z465" s="123"/>
      <c r="AA465" s="123"/>
      <c r="AB465" s="123"/>
      <c r="AC465" s="123"/>
      <c r="AD465" s="123"/>
      <c r="AE465" s="123"/>
      <c r="AF465" s="123"/>
      <c r="AG465" s="123"/>
      <c r="AH465" s="123"/>
      <c r="AI465" s="123"/>
      <c r="AJ465" s="123"/>
      <c r="AK465" s="123"/>
      <c r="AL465" s="123"/>
      <c r="AM465" s="123"/>
      <c r="AN465" s="123"/>
      <c r="AO465" s="128"/>
      <c r="AP465" s="128"/>
      <c r="AQ465" s="128"/>
      <c r="AR465" s="128"/>
      <c r="AS465" s="128"/>
      <c r="AT465" s="128"/>
      <c r="AU465" s="123"/>
      <c r="AV465" s="123"/>
      <c r="AW465" s="123"/>
      <c r="AX465" s="123"/>
      <c r="AY465" s="123"/>
      <c r="AZ465" s="123"/>
      <c r="BA465" s="123"/>
      <c r="BB465" s="123"/>
      <c r="BC465" s="128"/>
      <c r="BD465" s="128"/>
      <c r="BE465" s="128"/>
      <c r="BF465" s="128"/>
      <c r="BG465" s="128"/>
      <c r="BH465" s="128"/>
      <c r="BI465" s="123"/>
      <c r="BJ465" s="123"/>
      <c r="BK465" s="123"/>
      <c r="BL465" s="123"/>
      <c r="BM465" s="123"/>
      <c r="BN465" s="123"/>
      <c r="BO465" s="123"/>
      <c r="BP465" s="123"/>
      <c r="BQ465" s="128"/>
      <c r="BR465" s="128"/>
      <c r="BS465" s="128"/>
      <c r="BT465" s="128"/>
      <c r="BU465" s="128"/>
      <c r="BV465" s="128"/>
      <c r="BW465" s="123"/>
      <c r="BX465" s="123"/>
      <c r="BY465" s="123"/>
      <c r="BZ465" s="123"/>
      <c r="CA465" s="123"/>
      <c r="CB465" s="123"/>
      <c r="CC465" s="123"/>
      <c r="CD465" s="123"/>
      <c r="CE465" s="128"/>
      <c r="CF465" s="128"/>
      <c r="CG465" s="128"/>
      <c r="CH465" s="128"/>
      <c r="CI465" s="128"/>
      <c r="CJ465" s="128"/>
      <c r="CK465" s="123"/>
      <c r="CL465" s="123"/>
      <c r="CM465" s="123"/>
      <c r="CN465" s="123"/>
      <c r="CO465" s="123"/>
      <c r="CP465" s="123"/>
      <c r="CQ465" s="123"/>
      <c r="CR465" s="123"/>
      <c r="CS465" s="128"/>
      <c r="CT465" s="128"/>
      <c r="CU465" s="128"/>
      <c r="CV465" s="128"/>
      <c r="CW465" s="128"/>
      <c r="CX465" s="128"/>
      <c r="CY465" s="123"/>
      <c r="CZ465" s="123"/>
      <c r="DA465" s="123"/>
      <c r="DB465" s="123"/>
      <c r="DC465" s="123"/>
      <c r="DD465" s="123"/>
      <c r="DE465" s="123"/>
      <c r="DF465" s="123"/>
      <c r="DG465" s="131"/>
      <c r="DH465" s="131"/>
      <c r="DI465" s="131"/>
      <c r="DJ465" s="131"/>
      <c r="DK465" s="131"/>
      <c r="DL465" s="131"/>
      <c r="DM465" s="131"/>
      <c r="DN465" s="131"/>
      <c r="DO465" s="131"/>
      <c r="DP465" s="131"/>
      <c r="DQ465" s="131"/>
      <c r="DR465" s="131"/>
      <c r="DS465" s="131"/>
      <c r="DT465" s="131"/>
      <c r="DU465" s="131"/>
      <c r="DV465" s="131"/>
      <c r="DW465" s="131"/>
      <c r="DX465" s="131"/>
      <c r="DY465" s="131"/>
      <c r="DZ465" s="131"/>
      <c r="EA465" s="131"/>
      <c r="EB465" s="131"/>
      <c r="EC465" s="131"/>
      <c r="ED465" s="131"/>
      <c r="EE465" s="131"/>
      <c r="EF465" s="131"/>
      <c r="EG465" s="131"/>
      <c r="EH465" s="131"/>
      <c r="EI465" s="131"/>
      <c r="EJ465" s="131"/>
      <c r="EK465" s="131"/>
      <c r="EL465" s="131"/>
      <c r="EM465" s="131"/>
      <c r="EN465" s="131"/>
      <c r="EO465" s="131"/>
      <c r="EP465" s="131"/>
      <c r="EQ465" s="131"/>
      <c r="ER465" s="131"/>
      <c r="ES465" s="131"/>
      <c r="ET465" s="131"/>
      <c r="EU465" s="131"/>
      <c r="EV465" s="131"/>
      <c r="EW465" s="127"/>
      <c r="EX465" s="127"/>
      <c r="EY465" s="127"/>
      <c r="EZ465" s="237"/>
      <c r="FA465" s="237"/>
      <c r="FB465" s="128"/>
      <c r="FC465" s="128"/>
      <c r="FD465" s="128"/>
      <c r="FE465" s="128"/>
      <c r="FF465" s="128"/>
      <c r="FG465" s="128"/>
      <c r="FH465" s="128"/>
      <c r="FI465" s="128"/>
      <c r="FJ465" s="128"/>
      <c r="FK465" s="128"/>
      <c r="FL465" s="128"/>
      <c r="FM465" s="128"/>
      <c r="FN465" s="128"/>
      <c r="FO465" s="128"/>
      <c r="FP465" s="128"/>
      <c r="FQ465" s="128"/>
      <c r="FR465" s="238"/>
      <c r="FS465" s="238"/>
      <c r="FT465" s="238"/>
      <c r="FU465" s="238"/>
      <c r="FV465" s="238"/>
      <c r="FW465" s="239"/>
      <c r="FX465" s="239"/>
      <c r="FY465" s="239"/>
      <c r="FZ465" s="239"/>
      <c r="GA465" s="239"/>
      <c r="GB465" s="238"/>
      <c r="GC465" s="238"/>
      <c r="GD465" s="238"/>
      <c r="GE465" s="238"/>
      <c r="GF465" s="238"/>
      <c r="GG465" s="239"/>
      <c r="GH465" s="239"/>
      <c r="GI465" s="239"/>
      <c r="GJ465" s="239"/>
      <c r="GK465" s="239"/>
      <c r="GL465" s="170" t="s">
        <v>486</v>
      </c>
      <c r="GM465" s="170" t="s">
        <v>176</v>
      </c>
      <c r="GN465" s="170" t="s">
        <v>176</v>
      </c>
      <c r="GO465" s="170" t="s">
        <v>176</v>
      </c>
      <c r="GP465" s="170" t="s">
        <v>176</v>
      </c>
      <c r="GQ465" s="170" t="s">
        <v>176</v>
      </c>
      <c r="GR465" s="170" t="s">
        <v>176</v>
      </c>
      <c r="GS465" s="170" t="s">
        <v>176</v>
      </c>
      <c r="GT465" s="170" t="s">
        <v>176</v>
      </c>
      <c r="GU465" s="170" t="s">
        <v>176</v>
      </c>
      <c r="GV465" s="170" t="s">
        <v>176</v>
      </c>
      <c r="GW465" s="170" t="s">
        <v>176</v>
      </c>
      <c r="GX465" s="170" t="s">
        <v>176</v>
      </c>
      <c r="GY465" s="170" t="s">
        <v>176</v>
      </c>
      <c r="GZ465" s="128"/>
      <c r="HA465" s="128"/>
      <c r="HB465" s="128"/>
      <c r="HC465" s="128"/>
      <c r="HD465" s="128"/>
      <c r="HE465" s="128"/>
      <c r="HF465" s="128"/>
      <c r="HG465" s="128"/>
      <c r="HH465" s="128"/>
      <c r="HI465" s="128"/>
      <c r="HJ465" s="128"/>
      <c r="HK465" s="128"/>
      <c r="HL465" s="128"/>
      <c r="HM465" s="128"/>
      <c r="HN465" s="128"/>
      <c r="HO465" s="128"/>
      <c r="HP465" s="128"/>
      <c r="HQ465" s="128"/>
      <c r="HR465" s="128"/>
      <c r="HS465" s="128"/>
      <c r="HT465" s="128"/>
      <c r="HU465" s="128"/>
      <c r="HV465" s="128"/>
      <c r="HW465" s="128"/>
      <c r="HX465" s="128"/>
      <c r="HY465" s="128"/>
      <c r="HZ465" s="128"/>
      <c r="IA465" s="128"/>
    </row>
    <row r="466" spans="1:235" s="140" customFormat="1" ht="15" x14ac:dyDescent="0.25">
      <c r="A466" s="283" t="s">
        <v>487</v>
      </c>
      <c r="B466" s="283"/>
      <c r="C466" s="283"/>
      <c r="D466" s="283"/>
      <c r="E466" s="283"/>
      <c r="F466" s="283"/>
      <c r="G466" s="283"/>
      <c r="H466" s="283"/>
      <c r="I466" s="283"/>
      <c r="J466" s="283"/>
      <c r="K466" s="283"/>
      <c r="L466" s="283"/>
      <c r="M466" s="283"/>
      <c r="N466" s="283"/>
      <c r="O466" s="215"/>
      <c r="P466" s="215"/>
      <c r="Q466" s="117"/>
      <c r="R466" s="117"/>
      <c r="S466" s="117"/>
      <c r="T466" s="117"/>
      <c r="U466" s="117"/>
      <c r="V466" s="117"/>
      <c r="W466" s="117"/>
      <c r="X466" s="117"/>
      <c r="Y466" s="123"/>
      <c r="Z466" s="123"/>
      <c r="AA466" s="123"/>
      <c r="AB466" s="123"/>
      <c r="AC466" s="123"/>
      <c r="AD466" s="123"/>
      <c r="AE466" s="123"/>
      <c r="AF466" s="123"/>
      <c r="AG466" s="123"/>
      <c r="AH466" s="123"/>
      <c r="AI466" s="123"/>
      <c r="AJ466" s="123"/>
      <c r="AK466" s="123"/>
      <c r="AL466" s="123"/>
      <c r="AM466" s="123"/>
      <c r="AN466" s="123"/>
      <c r="AO466" s="128"/>
      <c r="AP466" s="128"/>
      <c r="AQ466" s="128"/>
      <c r="AR466" s="128"/>
      <c r="AS466" s="128"/>
      <c r="AT466" s="128"/>
      <c r="AU466" s="123"/>
      <c r="AV466" s="123"/>
      <c r="AW466" s="123"/>
      <c r="AX466" s="123"/>
      <c r="AY466" s="123"/>
      <c r="AZ466" s="123"/>
      <c r="BA466" s="123"/>
      <c r="BB466" s="123"/>
      <c r="BC466" s="128"/>
      <c r="BD466" s="128"/>
      <c r="BE466" s="128"/>
      <c r="BF466" s="128"/>
      <c r="BG466" s="128"/>
      <c r="BH466" s="128"/>
      <c r="BI466" s="123"/>
      <c r="BJ466" s="123"/>
      <c r="BK466" s="123"/>
      <c r="BL466" s="123"/>
      <c r="BM466" s="123"/>
      <c r="BN466" s="123"/>
      <c r="BO466" s="123"/>
      <c r="BP466" s="123"/>
      <c r="BQ466" s="128"/>
      <c r="BR466" s="128"/>
      <c r="BS466" s="128"/>
      <c r="BT466" s="128"/>
      <c r="BU466" s="128"/>
      <c r="BV466" s="128"/>
      <c r="BW466" s="123"/>
      <c r="BX466" s="123"/>
      <c r="BY466" s="123"/>
      <c r="BZ466" s="123"/>
      <c r="CA466" s="123"/>
      <c r="CB466" s="123"/>
      <c r="CC466" s="123"/>
      <c r="CD466" s="123"/>
      <c r="CE466" s="128"/>
      <c r="CF466" s="128"/>
      <c r="CG466" s="128"/>
      <c r="CH466" s="128"/>
      <c r="CI466" s="128"/>
      <c r="CJ466" s="128"/>
      <c r="CK466" s="123"/>
      <c r="CL466" s="123"/>
      <c r="CM466" s="123"/>
      <c r="CN466" s="123"/>
      <c r="CO466" s="123"/>
      <c r="CP466" s="123"/>
      <c r="CQ466" s="123"/>
      <c r="CR466" s="123"/>
      <c r="CS466" s="128"/>
      <c r="CT466" s="128"/>
      <c r="CU466" s="128"/>
      <c r="CV466" s="128"/>
      <c r="CW466" s="128"/>
      <c r="CX466" s="128"/>
      <c r="CY466" s="123"/>
      <c r="CZ466" s="123"/>
      <c r="DA466" s="123"/>
      <c r="DB466" s="123"/>
      <c r="DC466" s="123"/>
      <c r="DD466" s="123"/>
      <c r="DE466" s="123"/>
      <c r="DF466" s="123"/>
      <c r="DG466" s="131"/>
      <c r="DH466" s="131"/>
      <c r="DI466" s="131"/>
      <c r="DJ466" s="131"/>
      <c r="DK466" s="131"/>
      <c r="DL466" s="131"/>
      <c r="DM466" s="131"/>
      <c r="DN466" s="131"/>
      <c r="DO466" s="131"/>
      <c r="DP466" s="131"/>
      <c r="DQ466" s="131"/>
      <c r="DR466" s="131"/>
      <c r="DS466" s="131"/>
      <c r="DT466" s="131"/>
      <c r="DU466" s="131"/>
      <c r="DV466" s="131"/>
      <c r="DW466" s="131"/>
      <c r="DX466" s="131"/>
      <c r="DY466" s="131"/>
      <c r="DZ466" s="131"/>
      <c r="EA466" s="131"/>
      <c r="EB466" s="131"/>
      <c r="EC466" s="131"/>
      <c r="ED466" s="131"/>
      <c r="EE466" s="131"/>
      <c r="EF466" s="131"/>
      <c r="EG466" s="131"/>
      <c r="EH466" s="131"/>
      <c r="EI466" s="131"/>
      <c r="EJ466" s="131"/>
      <c r="EK466" s="131"/>
      <c r="EL466" s="131"/>
      <c r="EM466" s="131"/>
      <c r="EN466" s="131"/>
      <c r="EO466" s="131"/>
      <c r="EP466" s="131"/>
      <c r="EQ466" s="131"/>
      <c r="ER466" s="131"/>
      <c r="ES466" s="131"/>
      <c r="ET466" s="131"/>
      <c r="EU466" s="131"/>
      <c r="EV466" s="131"/>
      <c r="EW466" s="127"/>
      <c r="EX466" s="127"/>
      <c r="EY466" s="127"/>
      <c r="EZ466" s="237"/>
      <c r="FA466" s="237"/>
      <c r="FB466" s="128"/>
      <c r="FC466" s="128"/>
      <c r="FD466" s="128"/>
      <c r="FE466" s="128"/>
      <c r="FF466" s="128"/>
      <c r="FG466" s="128"/>
      <c r="FH466" s="128"/>
      <c r="FI466" s="128"/>
      <c r="FJ466" s="128"/>
      <c r="FK466" s="128"/>
      <c r="FL466" s="128"/>
      <c r="FM466" s="128"/>
      <c r="FN466" s="128"/>
      <c r="FO466" s="128"/>
      <c r="FP466" s="128"/>
      <c r="FQ466" s="128"/>
      <c r="FR466" s="238"/>
      <c r="FS466" s="238"/>
      <c r="FT466" s="238"/>
      <c r="FU466" s="238"/>
      <c r="FV466" s="238"/>
      <c r="FW466" s="239"/>
      <c r="FX466" s="239"/>
      <c r="FY466" s="239"/>
      <c r="FZ466" s="239"/>
      <c r="GA466" s="239"/>
      <c r="GB466" s="238"/>
      <c r="GC466" s="238"/>
      <c r="GD466" s="238"/>
      <c r="GE466" s="238"/>
      <c r="GF466" s="238"/>
      <c r="GG466" s="239"/>
      <c r="GH466" s="239"/>
      <c r="GI466" s="239"/>
      <c r="GJ466" s="239"/>
      <c r="GK466" s="239"/>
      <c r="GL466" s="128"/>
      <c r="GM466" s="128"/>
      <c r="GN466" s="128"/>
      <c r="GO466" s="128"/>
      <c r="GP466" s="128"/>
      <c r="GQ466" s="128"/>
      <c r="GR466" s="128"/>
      <c r="GS466" s="128"/>
      <c r="GT466" s="128"/>
      <c r="GU466" s="128"/>
      <c r="GV466" s="128"/>
      <c r="GW466" s="128"/>
      <c r="GX466" s="128"/>
      <c r="GY466" s="128"/>
      <c r="GZ466" s="170" t="s">
        <v>487</v>
      </c>
      <c r="HA466" s="170" t="s">
        <v>176</v>
      </c>
      <c r="HB466" s="170" t="s">
        <v>176</v>
      </c>
      <c r="HC466" s="170" t="s">
        <v>176</v>
      </c>
      <c r="HD466" s="170" t="s">
        <v>176</v>
      </c>
      <c r="HE466" s="170" t="s">
        <v>176</v>
      </c>
      <c r="HF466" s="170" t="s">
        <v>176</v>
      </c>
      <c r="HG466" s="170" t="s">
        <v>176</v>
      </c>
      <c r="HH466" s="170" t="s">
        <v>176</v>
      </c>
      <c r="HI466" s="170" t="s">
        <v>176</v>
      </c>
      <c r="HJ466" s="170" t="s">
        <v>176</v>
      </c>
      <c r="HK466" s="170" t="s">
        <v>176</v>
      </c>
      <c r="HL466" s="170" t="s">
        <v>176</v>
      </c>
      <c r="HM466" s="170" t="s">
        <v>176</v>
      </c>
      <c r="HN466" s="128"/>
      <c r="HO466" s="128"/>
      <c r="HP466" s="128"/>
      <c r="HQ466" s="128"/>
      <c r="HR466" s="128"/>
      <c r="HS466" s="128"/>
      <c r="HT466" s="128"/>
      <c r="HU466" s="128"/>
      <c r="HV466" s="128"/>
      <c r="HW466" s="128"/>
      <c r="HX466" s="128"/>
      <c r="HY466" s="128"/>
      <c r="HZ466" s="128"/>
      <c r="IA466" s="128"/>
    </row>
    <row r="467" spans="1:235" s="140" customFormat="1" ht="15" x14ac:dyDescent="0.25">
      <c r="A467" s="283" t="s">
        <v>488</v>
      </c>
      <c r="B467" s="283"/>
      <c r="C467" s="283"/>
      <c r="D467" s="283"/>
      <c r="E467" s="283"/>
      <c r="F467" s="283"/>
      <c r="G467" s="283"/>
      <c r="H467" s="283"/>
      <c r="I467" s="283"/>
      <c r="J467" s="283"/>
      <c r="K467" s="283"/>
      <c r="L467" s="283"/>
      <c r="M467" s="283"/>
      <c r="N467" s="283"/>
      <c r="O467" s="215"/>
      <c r="P467" s="215"/>
      <c r="Q467" s="117"/>
      <c r="R467" s="117"/>
      <c r="S467" s="117"/>
      <c r="T467" s="117"/>
      <c r="U467" s="117"/>
      <c r="V467" s="117"/>
      <c r="W467" s="117"/>
      <c r="X467" s="117"/>
      <c r="Y467" s="123"/>
      <c r="Z467" s="123"/>
      <c r="AA467" s="123"/>
      <c r="AB467" s="123"/>
      <c r="AC467" s="123"/>
      <c r="AD467" s="123"/>
      <c r="AE467" s="123"/>
      <c r="AF467" s="123"/>
      <c r="AG467" s="123"/>
      <c r="AH467" s="123"/>
      <c r="AI467" s="123"/>
      <c r="AJ467" s="123"/>
      <c r="AK467" s="123"/>
      <c r="AL467" s="123"/>
      <c r="AM467" s="123"/>
      <c r="AN467" s="123"/>
      <c r="AO467" s="128"/>
      <c r="AP467" s="128"/>
      <c r="AQ467" s="128"/>
      <c r="AR467" s="128"/>
      <c r="AS467" s="128"/>
      <c r="AT467" s="128"/>
      <c r="AU467" s="123"/>
      <c r="AV467" s="123"/>
      <c r="AW467" s="123"/>
      <c r="AX467" s="123"/>
      <c r="AY467" s="123"/>
      <c r="AZ467" s="123"/>
      <c r="BA467" s="123"/>
      <c r="BB467" s="123"/>
      <c r="BC467" s="128"/>
      <c r="BD467" s="128"/>
      <c r="BE467" s="128"/>
      <c r="BF467" s="128"/>
      <c r="BG467" s="128"/>
      <c r="BH467" s="128"/>
      <c r="BI467" s="123"/>
      <c r="BJ467" s="123"/>
      <c r="BK467" s="123"/>
      <c r="BL467" s="123"/>
      <c r="BM467" s="123"/>
      <c r="BN467" s="123"/>
      <c r="BO467" s="123"/>
      <c r="BP467" s="123"/>
      <c r="BQ467" s="128"/>
      <c r="BR467" s="128"/>
      <c r="BS467" s="128"/>
      <c r="BT467" s="128"/>
      <c r="BU467" s="128"/>
      <c r="BV467" s="128"/>
      <c r="BW467" s="123"/>
      <c r="BX467" s="123"/>
      <c r="BY467" s="123"/>
      <c r="BZ467" s="123"/>
      <c r="CA467" s="123"/>
      <c r="CB467" s="123"/>
      <c r="CC467" s="123"/>
      <c r="CD467" s="123"/>
      <c r="CE467" s="128"/>
      <c r="CF467" s="128"/>
      <c r="CG467" s="128"/>
      <c r="CH467" s="128"/>
      <c r="CI467" s="128"/>
      <c r="CJ467" s="128"/>
      <c r="CK467" s="123"/>
      <c r="CL467" s="123"/>
      <c r="CM467" s="123"/>
      <c r="CN467" s="123"/>
      <c r="CO467" s="123"/>
      <c r="CP467" s="123"/>
      <c r="CQ467" s="123"/>
      <c r="CR467" s="123"/>
      <c r="CS467" s="128"/>
      <c r="CT467" s="128"/>
      <c r="CU467" s="128"/>
      <c r="CV467" s="128"/>
      <c r="CW467" s="128"/>
      <c r="CX467" s="128"/>
      <c r="CY467" s="123"/>
      <c r="CZ467" s="123"/>
      <c r="DA467" s="123"/>
      <c r="DB467" s="123"/>
      <c r="DC467" s="123"/>
      <c r="DD467" s="123"/>
      <c r="DE467" s="123"/>
      <c r="DF467" s="123"/>
      <c r="DG467" s="131"/>
      <c r="DH467" s="131"/>
      <c r="DI467" s="131"/>
      <c r="DJ467" s="131"/>
      <c r="DK467" s="131"/>
      <c r="DL467" s="131"/>
      <c r="DM467" s="131"/>
      <c r="DN467" s="131"/>
      <c r="DO467" s="131"/>
      <c r="DP467" s="131"/>
      <c r="DQ467" s="131"/>
      <c r="DR467" s="131"/>
      <c r="DS467" s="131"/>
      <c r="DT467" s="131"/>
      <c r="DU467" s="131"/>
      <c r="DV467" s="131"/>
      <c r="DW467" s="131"/>
      <c r="DX467" s="131"/>
      <c r="DY467" s="131"/>
      <c r="DZ467" s="131"/>
      <c r="EA467" s="131"/>
      <c r="EB467" s="131"/>
      <c r="EC467" s="131"/>
      <c r="ED467" s="131"/>
      <c r="EE467" s="131"/>
      <c r="EF467" s="131"/>
      <c r="EG467" s="131"/>
      <c r="EH467" s="131"/>
      <c r="EI467" s="131"/>
      <c r="EJ467" s="131"/>
      <c r="EK467" s="131"/>
      <c r="EL467" s="131"/>
      <c r="EM467" s="131"/>
      <c r="EN467" s="131"/>
      <c r="EO467" s="131"/>
      <c r="EP467" s="131"/>
      <c r="EQ467" s="131"/>
      <c r="ER467" s="131"/>
      <c r="ES467" s="131"/>
      <c r="ET467" s="131"/>
      <c r="EU467" s="131"/>
      <c r="EV467" s="131"/>
      <c r="EW467" s="127"/>
      <c r="EX467" s="127"/>
      <c r="EY467" s="127"/>
      <c r="EZ467" s="237"/>
      <c r="FA467" s="237"/>
      <c r="FB467" s="128"/>
      <c r="FC467" s="128"/>
      <c r="FD467" s="128"/>
      <c r="FE467" s="128"/>
      <c r="FF467" s="128"/>
      <c r="FG467" s="128"/>
      <c r="FH467" s="128"/>
      <c r="FI467" s="128"/>
      <c r="FJ467" s="128"/>
      <c r="FK467" s="128"/>
      <c r="FL467" s="128"/>
      <c r="FM467" s="128"/>
      <c r="FN467" s="128"/>
      <c r="FO467" s="128"/>
      <c r="FP467" s="128"/>
      <c r="FQ467" s="128"/>
      <c r="FR467" s="238"/>
      <c r="FS467" s="238"/>
      <c r="FT467" s="238"/>
      <c r="FU467" s="238"/>
      <c r="FV467" s="238"/>
      <c r="FW467" s="239"/>
      <c r="FX467" s="239"/>
      <c r="FY467" s="239"/>
      <c r="FZ467" s="239"/>
      <c r="GA467" s="239"/>
      <c r="GB467" s="238"/>
      <c r="GC467" s="238"/>
      <c r="GD467" s="238"/>
      <c r="GE467" s="238"/>
      <c r="GF467" s="238"/>
      <c r="GG467" s="239"/>
      <c r="GH467" s="239"/>
      <c r="GI467" s="239"/>
      <c r="GJ467" s="239"/>
      <c r="GK467" s="239"/>
      <c r="GL467" s="128"/>
      <c r="GM467" s="128"/>
      <c r="GN467" s="128"/>
      <c r="GO467" s="128"/>
      <c r="GP467" s="128"/>
      <c r="GQ467" s="128"/>
      <c r="GR467" s="128"/>
      <c r="GS467" s="128"/>
      <c r="GT467" s="128"/>
      <c r="GU467" s="128"/>
      <c r="GV467" s="128"/>
      <c r="GW467" s="128"/>
      <c r="GX467" s="128"/>
      <c r="GY467" s="128"/>
      <c r="GZ467" s="128"/>
      <c r="HA467" s="128"/>
      <c r="HB467" s="128"/>
      <c r="HC467" s="128"/>
      <c r="HD467" s="128"/>
      <c r="HE467" s="128"/>
      <c r="HF467" s="128"/>
      <c r="HG467" s="128"/>
      <c r="HH467" s="128"/>
      <c r="HI467" s="128"/>
      <c r="HJ467" s="128"/>
      <c r="HK467" s="128"/>
      <c r="HL467" s="128"/>
      <c r="HM467" s="128"/>
      <c r="HN467" s="170" t="s">
        <v>488</v>
      </c>
      <c r="HO467" s="170" t="s">
        <v>176</v>
      </c>
      <c r="HP467" s="170" t="s">
        <v>176</v>
      </c>
      <c r="HQ467" s="170" t="s">
        <v>176</v>
      </c>
      <c r="HR467" s="170" t="s">
        <v>176</v>
      </c>
      <c r="HS467" s="170" t="s">
        <v>176</v>
      </c>
      <c r="HT467" s="170" t="s">
        <v>176</v>
      </c>
      <c r="HU467" s="170" t="s">
        <v>176</v>
      </c>
      <c r="HV467" s="170" t="s">
        <v>176</v>
      </c>
      <c r="HW467" s="170" t="s">
        <v>176</v>
      </c>
      <c r="HX467" s="170" t="s">
        <v>176</v>
      </c>
      <c r="HY467" s="170" t="s">
        <v>176</v>
      </c>
      <c r="HZ467" s="170" t="s">
        <v>176</v>
      </c>
      <c r="IA467" s="170" t="s">
        <v>176</v>
      </c>
    </row>
    <row r="468" spans="1:235" s="140" customFormat="1" ht="20.25" customHeight="1" x14ac:dyDescent="0.25">
      <c r="A468" s="169"/>
      <c r="B468" s="169"/>
      <c r="C468" s="169"/>
      <c r="D468" s="169"/>
      <c r="E468" s="169"/>
      <c r="F468" s="169"/>
      <c r="G468" s="169"/>
      <c r="H468" s="169"/>
      <c r="I468" s="169"/>
      <c r="J468" s="169"/>
      <c r="K468" s="169"/>
      <c r="L468" s="169"/>
      <c r="M468" s="169"/>
      <c r="N468" s="169"/>
      <c r="O468" s="215"/>
      <c r="P468" s="215"/>
      <c r="Q468" s="117"/>
      <c r="R468" s="117"/>
      <c r="S468" s="117"/>
      <c r="T468" s="117"/>
      <c r="U468" s="117"/>
      <c r="V468" s="117"/>
      <c r="W468" s="117"/>
      <c r="X468" s="117"/>
      <c r="Y468" s="123"/>
      <c r="Z468" s="123"/>
      <c r="AA468" s="123"/>
      <c r="AB468" s="123"/>
      <c r="AC468" s="123"/>
      <c r="AD468" s="123"/>
      <c r="AE468" s="123"/>
      <c r="AF468" s="123"/>
      <c r="AG468" s="123"/>
      <c r="AH468" s="123"/>
      <c r="AI468" s="123"/>
      <c r="AJ468" s="123"/>
      <c r="AK468" s="123"/>
      <c r="AL468" s="123"/>
      <c r="AM468" s="123"/>
      <c r="AN468" s="123"/>
      <c r="AO468" s="128"/>
      <c r="AP468" s="128"/>
      <c r="AQ468" s="128"/>
      <c r="AR468" s="128"/>
      <c r="AS468" s="128"/>
      <c r="AT468" s="128"/>
      <c r="AU468" s="123"/>
      <c r="AV468" s="123"/>
      <c r="AW468" s="123"/>
      <c r="AX468" s="123"/>
      <c r="AY468" s="123"/>
      <c r="AZ468" s="123"/>
      <c r="BA468" s="123"/>
      <c r="BB468" s="123"/>
      <c r="BC468" s="128"/>
      <c r="BD468" s="128"/>
      <c r="BE468" s="128"/>
      <c r="BF468" s="128"/>
      <c r="BG468" s="128"/>
      <c r="BH468" s="128"/>
      <c r="BI468" s="123"/>
      <c r="BJ468" s="123"/>
      <c r="BK468" s="123"/>
      <c r="BL468" s="123"/>
      <c r="BM468" s="123"/>
      <c r="BN468" s="123"/>
      <c r="BO468" s="123"/>
      <c r="BP468" s="123"/>
      <c r="BQ468" s="128"/>
      <c r="BR468" s="128"/>
      <c r="BS468" s="128"/>
      <c r="BT468" s="128"/>
      <c r="BU468" s="128"/>
      <c r="BV468" s="128"/>
      <c r="BW468" s="123"/>
      <c r="BX468" s="123"/>
      <c r="BY468" s="123"/>
      <c r="BZ468" s="123"/>
      <c r="CA468" s="123"/>
      <c r="CB468" s="123"/>
      <c r="CC468" s="123"/>
      <c r="CD468" s="123"/>
      <c r="CE468" s="128"/>
      <c r="CF468" s="128"/>
      <c r="CG468" s="128"/>
      <c r="CH468" s="128"/>
      <c r="CI468" s="128"/>
      <c r="CJ468" s="128"/>
      <c r="CK468" s="123"/>
      <c r="CL468" s="123"/>
      <c r="CM468" s="123"/>
      <c r="CN468" s="123"/>
      <c r="CO468" s="123"/>
      <c r="CP468" s="123"/>
      <c r="CQ468" s="123"/>
      <c r="CR468" s="123"/>
      <c r="CS468" s="128"/>
      <c r="CT468" s="128"/>
      <c r="CU468" s="128"/>
      <c r="CV468" s="128"/>
      <c r="CW468" s="128"/>
      <c r="CX468" s="128"/>
      <c r="CY468" s="123"/>
      <c r="CZ468" s="123"/>
      <c r="DA468" s="123"/>
      <c r="DB468" s="123"/>
      <c r="DC468" s="123"/>
      <c r="DD468" s="123"/>
      <c r="DE468" s="123"/>
      <c r="DF468" s="123"/>
      <c r="DG468" s="131"/>
      <c r="DH468" s="131"/>
      <c r="DI468" s="131"/>
      <c r="DJ468" s="131"/>
      <c r="DK468" s="131"/>
      <c r="DL468" s="131"/>
      <c r="DM468" s="131"/>
      <c r="DN468" s="131"/>
      <c r="DO468" s="131"/>
      <c r="DP468" s="131"/>
      <c r="DQ468" s="131"/>
      <c r="DR468" s="131"/>
      <c r="DS468" s="131"/>
      <c r="DT468" s="131"/>
      <c r="DU468" s="131"/>
      <c r="DV468" s="131"/>
      <c r="DW468" s="131"/>
      <c r="DX468" s="131"/>
      <c r="DY468" s="131"/>
      <c r="DZ468" s="131"/>
      <c r="EA468" s="131"/>
      <c r="EB468" s="131"/>
      <c r="EC468" s="131"/>
      <c r="ED468" s="131"/>
      <c r="EE468" s="131"/>
      <c r="EF468" s="131"/>
      <c r="EG468" s="131"/>
      <c r="EH468" s="131"/>
      <c r="EI468" s="131"/>
      <c r="EJ468" s="131"/>
      <c r="EK468" s="131"/>
      <c r="EL468" s="131"/>
      <c r="EM468" s="131"/>
      <c r="EN468" s="131"/>
      <c r="EO468" s="131"/>
      <c r="EP468" s="131"/>
      <c r="EQ468" s="131"/>
      <c r="ER468" s="131"/>
      <c r="ES468" s="131"/>
      <c r="ET468" s="131"/>
      <c r="EU468" s="131"/>
      <c r="EV468" s="131"/>
      <c r="EW468" s="127"/>
      <c r="EX468" s="127"/>
      <c r="EY468" s="127"/>
      <c r="EZ468" s="237"/>
      <c r="FA468" s="237"/>
      <c r="FB468" s="128"/>
      <c r="FC468" s="128"/>
      <c r="FD468" s="128"/>
      <c r="FE468" s="128"/>
      <c r="FF468" s="128"/>
      <c r="FG468" s="128"/>
      <c r="FH468" s="128"/>
      <c r="FI468" s="128"/>
      <c r="FJ468" s="128"/>
      <c r="FK468" s="128"/>
      <c r="FL468" s="128"/>
      <c r="FM468" s="128"/>
      <c r="FN468" s="128"/>
      <c r="FO468" s="128"/>
      <c r="FP468" s="128"/>
      <c r="FQ468" s="128"/>
      <c r="FR468" s="238"/>
      <c r="FS468" s="238"/>
      <c r="FT468" s="238"/>
      <c r="FU468" s="238"/>
      <c r="FV468" s="238"/>
      <c r="FW468" s="239"/>
      <c r="FX468" s="239"/>
      <c r="FY468" s="239"/>
      <c r="FZ468" s="239"/>
      <c r="GA468" s="239"/>
      <c r="GB468" s="238"/>
      <c r="GC468" s="238"/>
      <c r="GD468" s="238"/>
      <c r="GE468" s="238"/>
      <c r="GF468" s="238"/>
      <c r="GG468" s="239"/>
      <c r="GH468" s="239"/>
      <c r="GI468" s="239"/>
      <c r="GJ468" s="239"/>
      <c r="GK468" s="239"/>
      <c r="GL468" s="128"/>
      <c r="GM468" s="128"/>
      <c r="GN468" s="128"/>
      <c r="GO468" s="128"/>
      <c r="GP468" s="128"/>
      <c r="GQ468" s="128"/>
      <c r="GR468" s="128"/>
      <c r="GS468" s="128"/>
      <c r="GT468" s="128"/>
      <c r="GU468" s="128"/>
      <c r="GV468" s="128"/>
      <c r="GW468" s="128"/>
      <c r="GX468" s="128"/>
      <c r="GY468" s="128"/>
      <c r="GZ468" s="128"/>
      <c r="HA468" s="128"/>
      <c r="HB468" s="128"/>
      <c r="HC468" s="128"/>
      <c r="HD468" s="128"/>
      <c r="HE468" s="128"/>
      <c r="HF468" s="128"/>
      <c r="HG468" s="128"/>
      <c r="HH468" s="128"/>
      <c r="HI468" s="128"/>
      <c r="HJ468" s="128"/>
      <c r="HK468" s="128"/>
      <c r="HL468" s="128"/>
      <c r="HM468" s="128"/>
      <c r="HN468" s="128"/>
      <c r="HO468" s="128"/>
      <c r="HP468" s="128"/>
      <c r="HQ468" s="128"/>
      <c r="HR468" s="128"/>
      <c r="HS468" s="128"/>
      <c r="HT468" s="128"/>
      <c r="HU468" s="128"/>
      <c r="HV468" s="128"/>
      <c r="HW468" s="128"/>
      <c r="HX468" s="128"/>
      <c r="HY468" s="128"/>
      <c r="HZ468" s="128"/>
      <c r="IA468" s="128"/>
    </row>
    <row r="469" spans="1:235" s="117" customFormat="1" ht="15" x14ac:dyDescent="0.25">
      <c r="B469" s="242"/>
      <c r="D469" s="242"/>
      <c r="F469" s="242"/>
    </row>
  </sheetData>
  <mergeCells count="459">
    <mergeCell ref="A467:N467"/>
    <mergeCell ref="C461:L461"/>
    <mergeCell ref="C462:G462"/>
    <mergeCell ref="H462:L462"/>
    <mergeCell ref="C463:L463"/>
    <mergeCell ref="A465:N465"/>
    <mergeCell ref="A466:N466"/>
    <mergeCell ref="C454:K454"/>
    <mergeCell ref="C455:K455"/>
    <mergeCell ref="C456:K456"/>
    <mergeCell ref="C457:K457"/>
    <mergeCell ref="C460:G460"/>
    <mergeCell ref="H460:L460"/>
    <mergeCell ref="C448:K448"/>
    <mergeCell ref="C449:K449"/>
    <mergeCell ref="C450:K450"/>
    <mergeCell ref="C451:K451"/>
    <mergeCell ref="C452:K452"/>
    <mergeCell ref="C453:K453"/>
    <mergeCell ref="C442:K442"/>
    <mergeCell ref="C443:K443"/>
    <mergeCell ref="C444:K444"/>
    <mergeCell ref="C445:K445"/>
    <mergeCell ref="C446:K446"/>
    <mergeCell ref="C447:K447"/>
    <mergeCell ref="C436:K436"/>
    <mergeCell ref="C437:K437"/>
    <mergeCell ref="C438:K438"/>
    <mergeCell ref="C439:K439"/>
    <mergeCell ref="C440:K440"/>
    <mergeCell ref="C441:K441"/>
    <mergeCell ref="C430:K430"/>
    <mergeCell ref="C431:K431"/>
    <mergeCell ref="C432:K432"/>
    <mergeCell ref="C433:K433"/>
    <mergeCell ref="C434:K434"/>
    <mergeCell ref="C435:K435"/>
    <mergeCell ref="C424:K424"/>
    <mergeCell ref="C425:K425"/>
    <mergeCell ref="C426:K426"/>
    <mergeCell ref="C427:K427"/>
    <mergeCell ref="C428:K428"/>
    <mergeCell ref="C429:K429"/>
    <mergeCell ref="C418:K418"/>
    <mergeCell ref="C419:K419"/>
    <mergeCell ref="C420:K420"/>
    <mergeCell ref="C421:K421"/>
    <mergeCell ref="C422:K422"/>
    <mergeCell ref="C423:K423"/>
    <mergeCell ref="C410:E410"/>
    <mergeCell ref="C411:N411"/>
    <mergeCell ref="C412:N412"/>
    <mergeCell ref="C413:N413"/>
    <mergeCell ref="C414:E414"/>
    <mergeCell ref="C416:K416"/>
    <mergeCell ref="C404:E404"/>
    <mergeCell ref="C405:E405"/>
    <mergeCell ref="C406:E406"/>
    <mergeCell ref="C407:E407"/>
    <mergeCell ref="C408:E408"/>
    <mergeCell ref="C409:E409"/>
    <mergeCell ref="C398:N398"/>
    <mergeCell ref="C399:N399"/>
    <mergeCell ref="C400:E400"/>
    <mergeCell ref="C401:E401"/>
    <mergeCell ref="C402:E402"/>
    <mergeCell ref="C403:E403"/>
    <mergeCell ref="C392:N392"/>
    <mergeCell ref="C393:N393"/>
    <mergeCell ref="C394:N394"/>
    <mergeCell ref="C395:E395"/>
    <mergeCell ref="C396:E396"/>
    <mergeCell ref="C397:N397"/>
    <mergeCell ref="C386:E386"/>
    <mergeCell ref="C387:E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N375"/>
    <mergeCell ref="C376:N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E362"/>
    <mergeCell ref="C363:E363"/>
    <mergeCell ref="C364:E364"/>
    <mergeCell ref="C365:E365"/>
    <mergeCell ref="C366:E366"/>
    <mergeCell ref="C367:E367"/>
    <mergeCell ref="C356:E356"/>
    <mergeCell ref="C357:N357"/>
    <mergeCell ref="C358:N358"/>
    <mergeCell ref="C359:E359"/>
    <mergeCell ref="C360:E360"/>
    <mergeCell ref="C361:E361"/>
    <mergeCell ref="C350:E350"/>
    <mergeCell ref="C351:E351"/>
    <mergeCell ref="C352:E352"/>
    <mergeCell ref="C353:E353"/>
    <mergeCell ref="C354:E354"/>
    <mergeCell ref="C355:E355"/>
    <mergeCell ref="C344:N344"/>
    <mergeCell ref="C345:E345"/>
    <mergeCell ref="C346:E346"/>
    <mergeCell ref="C347:E347"/>
    <mergeCell ref="C348:E348"/>
    <mergeCell ref="C349:E349"/>
    <mergeCell ref="C338:N338"/>
    <mergeCell ref="C339:N339"/>
    <mergeCell ref="C340:E340"/>
    <mergeCell ref="C341:E341"/>
    <mergeCell ref="C342:N342"/>
    <mergeCell ref="C343:N343"/>
    <mergeCell ref="C332:E332"/>
    <mergeCell ref="C333:E333"/>
    <mergeCell ref="C334:E334"/>
    <mergeCell ref="C335:E335"/>
    <mergeCell ref="C336:E336"/>
    <mergeCell ref="C337:E337"/>
    <mergeCell ref="C326:N326"/>
    <mergeCell ref="C327:N327"/>
    <mergeCell ref="C328:E328"/>
    <mergeCell ref="C329:E329"/>
    <mergeCell ref="C330:E330"/>
    <mergeCell ref="C331:E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E316"/>
    <mergeCell ref="C317:E317"/>
    <mergeCell ref="C318:E318"/>
    <mergeCell ref="C319:E319"/>
    <mergeCell ref="C308:N308"/>
    <mergeCell ref="C309:N309"/>
    <mergeCell ref="C310:E310"/>
    <mergeCell ref="C311:E311"/>
    <mergeCell ref="C312:N312"/>
    <mergeCell ref="C313:N313"/>
    <mergeCell ref="C302:N302"/>
    <mergeCell ref="C303:N303"/>
    <mergeCell ref="C304:E304"/>
    <mergeCell ref="C305:E305"/>
    <mergeCell ref="C306:E306"/>
    <mergeCell ref="C307:E307"/>
    <mergeCell ref="C296:N296"/>
    <mergeCell ref="C297:N297"/>
    <mergeCell ref="C298:E298"/>
    <mergeCell ref="C299:E299"/>
    <mergeCell ref="C300:E300"/>
    <mergeCell ref="C301:E301"/>
    <mergeCell ref="C290:E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E289"/>
    <mergeCell ref="C278:E278"/>
    <mergeCell ref="C279:E279"/>
    <mergeCell ref="C280:N280"/>
    <mergeCell ref="C281:N281"/>
    <mergeCell ref="C282:E282"/>
    <mergeCell ref="C283:E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E269"/>
    <mergeCell ref="C270:E270"/>
    <mergeCell ref="C271:E271"/>
    <mergeCell ref="C260:E260"/>
    <mergeCell ref="C261:E261"/>
    <mergeCell ref="C262:E262"/>
    <mergeCell ref="C263:N263"/>
    <mergeCell ref="C264:N264"/>
    <mergeCell ref="C265:N265"/>
    <mergeCell ref="C254:N254"/>
    <mergeCell ref="C255:E255"/>
    <mergeCell ref="C256:E256"/>
    <mergeCell ref="C257:E257"/>
    <mergeCell ref="C258:E258"/>
    <mergeCell ref="C259:E259"/>
    <mergeCell ref="C248:N248"/>
    <mergeCell ref="C249:N249"/>
    <mergeCell ref="C250:E250"/>
    <mergeCell ref="C251:E251"/>
    <mergeCell ref="C252:N252"/>
    <mergeCell ref="C253:N253"/>
    <mergeCell ref="C242:E242"/>
    <mergeCell ref="C243:E243"/>
    <mergeCell ref="C244:N244"/>
    <mergeCell ref="C245:N245"/>
    <mergeCell ref="C246:E246"/>
    <mergeCell ref="C247:E247"/>
    <mergeCell ref="C236:E236"/>
    <mergeCell ref="C237:E237"/>
    <mergeCell ref="C238:E238"/>
    <mergeCell ref="C239:E239"/>
    <mergeCell ref="C240:E240"/>
    <mergeCell ref="C241:E241"/>
    <mergeCell ref="C230:E230"/>
    <mergeCell ref="C231:E231"/>
    <mergeCell ref="C232:E232"/>
    <mergeCell ref="C233:E233"/>
    <mergeCell ref="C234:E234"/>
    <mergeCell ref="C235:E235"/>
    <mergeCell ref="C224:N224"/>
    <mergeCell ref="C225:N225"/>
    <mergeCell ref="C226:E226"/>
    <mergeCell ref="C227:E227"/>
    <mergeCell ref="C228:N228"/>
    <mergeCell ref="C229:N229"/>
    <mergeCell ref="C218:E218"/>
    <mergeCell ref="C219:E219"/>
    <mergeCell ref="C220:N220"/>
    <mergeCell ref="C221:N221"/>
    <mergeCell ref="C222:E222"/>
    <mergeCell ref="C223:E223"/>
    <mergeCell ref="C212:E212"/>
    <mergeCell ref="C213:E213"/>
    <mergeCell ref="C214:E214"/>
    <mergeCell ref="C215:E215"/>
    <mergeCell ref="C216:E216"/>
    <mergeCell ref="C217:E217"/>
    <mergeCell ref="C206:E206"/>
    <mergeCell ref="C207:E207"/>
    <mergeCell ref="C208:E208"/>
    <mergeCell ref="C209:E209"/>
    <mergeCell ref="C210:E210"/>
    <mergeCell ref="C211:E211"/>
    <mergeCell ref="C200:E200"/>
    <mergeCell ref="C201:E201"/>
    <mergeCell ref="C202:E202"/>
    <mergeCell ref="C203:E203"/>
    <mergeCell ref="C204:E204"/>
    <mergeCell ref="C205:E205"/>
    <mergeCell ref="C194:E194"/>
    <mergeCell ref="C195:E195"/>
    <mergeCell ref="C196:E196"/>
    <mergeCell ref="C197:E197"/>
    <mergeCell ref="C198:N198"/>
    <mergeCell ref="C199:N199"/>
    <mergeCell ref="C188:E188"/>
    <mergeCell ref="C189:E189"/>
    <mergeCell ref="C190:E190"/>
    <mergeCell ref="C191:E191"/>
    <mergeCell ref="C192:E192"/>
    <mergeCell ref="C193:E193"/>
    <mergeCell ref="C182:K182"/>
    <mergeCell ref="A183:N183"/>
    <mergeCell ref="C184:E184"/>
    <mergeCell ref="C185:N185"/>
    <mergeCell ref="C186:N186"/>
    <mergeCell ref="C187:E187"/>
    <mergeCell ref="C175:E175"/>
    <mergeCell ref="C176:E176"/>
    <mergeCell ref="C177:N177"/>
    <mergeCell ref="C178:N178"/>
    <mergeCell ref="C179:N179"/>
    <mergeCell ref="C180:E180"/>
    <mergeCell ref="C169:E169"/>
    <mergeCell ref="C170:E170"/>
    <mergeCell ref="C171:E171"/>
    <mergeCell ref="C172:E172"/>
    <mergeCell ref="C173:E173"/>
    <mergeCell ref="C174:E174"/>
    <mergeCell ref="C163:N163"/>
    <mergeCell ref="C164:N164"/>
    <mergeCell ref="C165:E165"/>
    <mergeCell ref="C166:E166"/>
    <mergeCell ref="C167:E167"/>
    <mergeCell ref="C168:E168"/>
    <mergeCell ref="C157:N157"/>
    <mergeCell ref="C158:N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E155"/>
    <mergeCell ref="C156:E156"/>
    <mergeCell ref="C145:E145"/>
    <mergeCell ref="C146:E146"/>
    <mergeCell ref="C147:E147"/>
    <mergeCell ref="C148:E148"/>
    <mergeCell ref="C149:E149"/>
    <mergeCell ref="C150:E150"/>
    <mergeCell ref="C139:N139"/>
    <mergeCell ref="C140:E140"/>
    <mergeCell ref="C141:E141"/>
    <mergeCell ref="C142:N142"/>
    <mergeCell ref="C143:N143"/>
    <mergeCell ref="C144:N144"/>
    <mergeCell ref="C133:E133"/>
    <mergeCell ref="C134:E134"/>
    <mergeCell ref="C135:E135"/>
    <mergeCell ref="C136:E136"/>
    <mergeCell ref="C137:E137"/>
    <mergeCell ref="C138:E138"/>
    <mergeCell ref="C127:E127"/>
    <mergeCell ref="C128:E128"/>
    <mergeCell ref="C129:E129"/>
    <mergeCell ref="C130:E130"/>
    <mergeCell ref="C131:E131"/>
    <mergeCell ref="C132:E132"/>
    <mergeCell ref="C121:E121"/>
    <mergeCell ref="C122:E122"/>
    <mergeCell ref="C123:E123"/>
    <mergeCell ref="C124:N124"/>
    <mergeCell ref="C125:N125"/>
    <mergeCell ref="C126:N126"/>
    <mergeCell ref="C115:E115"/>
    <mergeCell ref="C116:E116"/>
    <mergeCell ref="C117:E117"/>
    <mergeCell ref="C118:E118"/>
    <mergeCell ref="C119:E119"/>
    <mergeCell ref="C120:E120"/>
    <mergeCell ref="C109:E109"/>
    <mergeCell ref="C110:E110"/>
    <mergeCell ref="C111:N111"/>
    <mergeCell ref="C112:N112"/>
    <mergeCell ref="C113:N113"/>
    <mergeCell ref="C114:N114"/>
    <mergeCell ref="C103:E103"/>
    <mergeCell ref="C104:E104"/>
    <mergeCell ref="C105:E105"/>
    <mergeCell ref="C106:E106"/>
    <mergeCell ref="C107:E107"/>
    <mergeCell ref="C108:E108"/>
    <mergeCell ref="A97:N97"/>
    <mergeCell ref="C98:E98"/>
    <mergeCell ref="C99:N99"/>
    <mergeCell ref="C100:N100"/>
    <mergeCell ref="C101:N101"/>
    <mergeCell ref="C102:E102"/>
    <mergeCell ref="C91:E91"/>
    <mergeCell ref="C92:E92"/>
    <mergeCell ref="C93:E93"/>
    <mergeCell ref="C94:E94"/>
    <mergeCell ref="C95:E95"/>
    <mergeCell ref="C96:E96"/>
    <mergeCell ref="A85:N85"/>
    <mergeCell ref="C86:E86"/>
    <mergeCell ref="C87:N87"/>
    <mergeCell ref="C88:E88"/>
    <mergeCell ref="C89:E89"/>
    <mergeCell ref="C90:E90"/>
    <mergeCell ref="C79:E79"/>
    <mergeCell ref="C80:E80"/>
    <mergeCell ref="C81:E81"/>
    <mergeCell ref="C82:E82"/>
    <mergeCell ref="C83:E83"/>
    <mergeCell ref="C84:E84"/>
    <mergeCell ref="C73:N73"/>
    <mergeCell ref="C74:E74"/>
    <mergeCell ref="C75:E75"/>
    <mergeCell ref="C76:E76"/>
    <mergeCell ref="C77:E77"/>
    <mergeCell ref="C78:E78"/>
    <mergeCell ref="C67:E67"/>
    <mergeCell ref="C68:E68"/>
    <mergeCell ref="C69:E69"/>
    <mergeCell ref="C70:E70"/>
    <mergeCell ref="C71:N71"/>
    <mergeCell ref="C72:N72"/>
    <mergeCell ref="C61:E61"/>
    <mergeCell ref="C62:E62"/>
    <mergeCell ref="C63:E63"/>
    <mergeCell ref="C64:E64"/>
    <mergeCell ref="C65:E65"/>
    <mergeCell ref="C66:E66"/>
    <mergeCell ref="C55:E55"/>
    <mergeCell ref="C56:E56"/>
    <mergeCell ref="C57:N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N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Вход-выход 11 путь</vt:lpstr>
      <vt:lpstr>ЛСР</vt:lpstr>
      <vt:lpstr>ЛСР!Заголовки_для_печати</vt:lpstr>
      <vt:lpstr>'Вход-выход 11 путь'!Область_печати</vt:lpstr>
      <vt:lpstr>ЛСР!Область_печати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</dc:creator>
  <cp:lastModifiedBy>Анастасия</cp:lastModifiedBy>
  <dcterms:created xsi:type="dcterms:W3CDTF">2024-07-17T18:15:35Z</dcterms:created>
  <dcterms:modified xsi:type="dcterms:W3CDTF">2025-11-19T11:08:15Z</dcterms:modified>
</cp:coreProperties>
</file>