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!!! НОВЫЙ договор на 50 млн\"/>
    </mc:Choice>
  </mc:AlternateContent>
  <xr:revisionPtr revIDLastSave="0" documentId="13_ncr:1_{8618355B-F529-4EBE-86A5-C3C394AFF60E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оригинал" sheetId="2" r:id="rId1"/>
    <sheet name="НА 50 МЛН" sheetId="1" r:id="rId2"/>
    <sheet name="НА 100 МЛН" sheetId="3" r:id="rId3"/>
  </sheets>
  <definedNames>
    <definedName name="_xlnm._FilterDatabase" localSheetId="2" hidden="1">'НА 100 МЛН'!$A$10:$M$289</definedName>
    <definedName name="_xlnm._FilterDatabase" localSheetId="1" hidden="1">'НА 50 МЛН'!$A$10:$M$160</definedName>
    <definedName name="_xlnm.Print_Area" localSheetId="2">'НА 100 МЛН'!$A$1:$M$289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2" i="1" l="1"/>
  <c r="J288" i="3"/>
  <c r="K288" i="3" s="1"/>
  <c r="E288" i="3"/>
  <c r="G288" i="3" s="1"/>
  <c r="L287" i="3"/>
  <c r="M287" i="3" s="1"/>
  <c r="K287" i="3"/>
  <c r="J287" i="3"/>
  <c r="H287" i="3"/>
  <c r="E287" i="3"/>
  <c r="G287" i="3" s="1"/>
  <c r="E286" i="3"/>
  <c r="J286" i="3" s="1"/>
  <c r="K286" i="3" s="1"/>
  <c r="L285" i="3"/>
  <c r="M285" i="3" s="1"/>
  <c r="K285" i="3"/>
  <c r="J285" i="3"/>
  <c r="H285" i="3"/>
  <c r="G285" i="3"/>
  <c r="J284" i="3"/>
  <c r="K284" i="3" s="1"/>
  <c r="E284" i="3"/>
  <c r="G284" i="3" s="1"/>
  <c r="H284" i="3" s="1"/>
  <c r="L283" i="3"/>
  <c r="M283" i="3" s="1"/>
  <c r="J283" i="3"/>
  <c r="K283" i="3" s="1"/>
  <c r="G283" i="3"/>
  <c r="H283" i="3" s="1"/>
  <c r="E282" i="3"/>
  <c r="J282" i="3" s="1"/>
  <c r="K282" i="3" s="1"/>
  <c r="J281" i="3"/>
  <c r="K281" i="3" s="1"/>
  <c r="H281" i="3"/>
  <c r="G281" i="3"/>
  <c r="L280" i="3"/>
  <c r="M280" i="3" s="1"/>
  <c r="J280" i="3"/>
  <c r="K280" i="3" s="1"/>
  <c r="H280" i="3"/>
  <c r="G280" i="3"/>
  <c r="J279" i="3"/>
  <c r="K279" i="3" s="1"/>
  <c r="G279" i="3"/>
  <c r="J278" i="3"/>
  <c r="L278" i="3" s="1"/>
  <c r="M278" i="3" s="1"/>
  <c r="G278" i="3"/>
  <c r="H278" i="3" s="1"/>
  <c r="K277" i="3"/>
  <c r="J277" i="3"/>
  <c r="G277" i="3"/>
  <c r="J276" i="3"/>
  <c r="K276" i="3" s="1"/>
  <c r="G276" i="3"/>
  <c r="J275" i="3"/>
  <c r="K275" i="3" s="1"/>
  <c r="G275" i="3"/>
  <c r="L275" i="3" s="1"/>
  <c r="M275" i="3" s="1"/>
  <c r="L274" i="3"/>
  <c r="M274" i="3" s="1"/>
  <c r="J274" i="3"/>
  <c r="K274" i="3" s="1"/>
  <c r="G274" i="3"/>
  <c r="H274" i="3" s="1"/>
  <c r="K273" i="3"/>
  <c r="J273" i="3"/>
  <c r="G273" i="3"/>
  <c r="J272" i="3"/>
  <c r="L272" i="3" s="1"/>
  <c r="M272" i="3" s="1"/>
  <c r="H272" i="3"/>
  <c r="G272" i="3"/>
  <c r="K271" i="3"/>
  <c r="J271" i="3"/>
  <c r="H271" i="3"/>
  <c r="G271" i="3"/>
  <c r="K270" i="3"/>
  <c r="J270" i="3"/>
  <c r="G270" i="3"/>
  <c r="L270" i="3" s="1"/>
  <c r="M270" i="3" s="1"/>
  <c r="K269" i="3"/>
  <c r="J269" i="3"/>
  <c r="G269" i="3"/>
  <c r="L268" i="3"/>
  <c r="M268" i="3" s="1"/>
  <c r="J268" i="3"/>
  <c r="K268" i="3" s="1"/>
  <c r="G268" i="3"/>
  <c r="H268" i="3" s="1"/>
  <c r="J267" i="3"/>
  <c r="K267" i="3" s="1"/>
  <c r="G267" i="3"/>
  <c r="J266" i="3"/>
  <c r="G266" i="3"/>
  <c r="H266" i="3" s="1"/>
  <c r="K265" i="3"/>
  <c r="J265" i="3"/>
  <c r="G265" i="3"/>
  <c r="L264" i="3"/>
  <c r="M264" i="3" s="1"/>
  <c r="K264" i="3"/>
  <c r="J264" i="3"/>
  <c r="G264" i="3"/>
  <c r="H264" i="3" s="1"/>
  <c r="E264" i="3"/>
  <c r="K263" i="3"/>
  <c r="J263" i="3"/>
  <c r="L263" i="3" s="1"/>
  <c r="M263" i="3" s="1"/>
  <c r="H263" i="3"/>
  <c r="G263" i="3"/>
  <c r="M262" i="3"/>
  <c r="J262" i="3"/>
  <c r="L262" i="3" s="1"/>
  <c r="H262" i="3"/>
  <c r="G262" i="3"/>
  <c r="C262" i="3"/>
  <c r="K261" i="3"/>
  <c r="J261" i="3"/>
  <c r="G261" i="3"/>
  <c r="L260" i="3"/>
  <c r="M260" i="3" s="1"/>
  <c r="J260" i="3"/>
  <c r="K260" i="3" s="1"/>
  <c r="G260" i="3"/>
  <c r="H260" i="3" s="1"/>
  <c r="K258" i="3"/>
  <c r="G258" i="3"/>
  <c r="L258" i="3" s="1"/>
  <c r="M258" i="3" s="1"/>
  <c r="E258" i="3"/>
  <c r="J258" i="3" s="1"/>
  <c r="L257" i="3"/>
  <c r="M257" i="3" s="1"/>
  <c r="J257" i="3"/>
  <c r="K257" i="3" s="1"/>
  <c r="E257" i="3"/>
  <c r="G257" i="3" s="1"/>
  <c r="H257" i="3" s="1"/>
  <c r="M256" i="3"/>
  <c r="J256" i="3"/>
  <c r="K256" i="3" s="1"/>
  <c r="G256" i="3"/>
  <c r="L256" i="3" s="1"/>
  <c r="E256" i="3"/>
  <c r="J255" i="3"/>
  <c r="K255" i="3" s="1"/>
  <c r="G255" i="3"/>
  <c r="H255" i="3" s="1"/>
  <c r="E254" i="3"/>
  <c r="J254" i="3" s="1"/>
  <c r="K254" i="3" s="1"/>
  <c r="J253" i="3"/>
  <c r="L253" i="3" s="1"/>
  <c r="M253" i="3" s="1"/>
  <c r="H253" i="3"/>
  <c r="G253" i="3"/>
  <c r="L252" i="3"/>
  <c r="M252" i="3" s="1"/>
  <c r="J252" i="3"/>
  <c r="K252" i="3" s="1"/>
  <c r="G252" i="3"/>
  <c r="H252" i="3" s="1"/>
  <c r="E252" i="3"/>
  <c r="K251" i="3"/>
  <c r="J251" i="3"/>
  <c r="G251" i="3"/>
  <c r="L250" i="3"/>
  <c r="M250" i="3" s="1"/>
  <c r="J250" i="3"/>
  <c r="K250" i="3" s="1"/>
  <c r="H250" i="3"/>
  <c r="G250" i="3"/>
  <c r="J249" i="3"/>
  <c r="L249" i="3" s="1"/>
  <c r="M249" i="3" s="1"/>
  <c r="G249" i="3"/>
  <c r="H249" i="3" s="1"/>
  <c r="K248" i="3"/>
  <c r="J248" i="3"/>
  <c r="G248" i="3"/>
  <c r="K247" i="3"/>
  <c r="J247" i="3"/>
  <c r="G247" i="3"/>
  <c r="L246" i="3"/>
  <c r="M246" i="3" s="1"/>
  <c r="K246" i="3"/>
  <c r="J246" i="3"/>
  <c r="H246" i="3"/>
  <c r="G246" i="3"/>
  <c r="L245" i="3"/>
  <c r="M245" i="3" s="1"/>
  <c r="K245" i="3"/>
  <c r="J245" i="3"/>
  <c r="G245" i="3"/>
  <c r="H245" i="3" s="1"/>
  <c r="C245" i="3"/>
  <c r="J244" i="3"/>
  <c r="K244" i="3" s="1"/>
  <c r="H244" i="3"/>
  <c r="G244" i="3"/>
  <c r="L244" i="3" s="1"/>
  <c r="M244" i="3" s="1"/>
  <c r="K243" i="3"/>
  <c r="J243" i="3"/>
  <c r="G243" i="3"/>
  <c r="L242" i="3"/>
  <c r="M242" i="3" s="1"/>
  <c r="K242" i="3"/>
  <c r="J242" i="3"/>
  <c r="H242" i="3"/>
  <c r="G242" i="3"/>
  <c r="K241" i="3"/>
  <c r="J241" i="3"/>
  <c r="H241" i="3"/>
  <c r="G241" i="3"/>
  <c r="L241" i="3" s="1"/>
  <c r="M241" i="3" s="1"/>
  <c r="J240" i="3"/>
  <c r="K240" i="3" s="1"/>
  <c r="G240" i="3"/>
  <c r="L240" i="3" s="1"/>
  <c r="M240" i="3" s="1"/>
  <c r="M239" i="3"/>
  <c r="K239" i="3"/>
  <c r="J239" i="3"/>
  <c r="H239" i="3"/>
  <c r="G239" i="3"/>
  <c r="L239" i="3" s="1"/>
  <c r="J238" i="3"/>
  <c r="K238" i="3" s="1"/>
  <c r="G238" i="3"/>
  <c r="L238" i="3" s="1"/>
  <c r="M238" i="3" s="1"/>
  <c r="L237" i="3"/>
  <c r="M237" i="3" s="1"/>
  <c r="K237" i="3"/>
  <c r="J237" i="3"/>
  <c r="G237" i="3"/>
  <c r="H237" i="3" s="1"/>
  <c r="J236" i="3"/>
  <c r="K236" i="3" s="1"/>
  <c r="G236" i="3"/>
  <c r="H236" i="3" s="1"/>
  <c r="L235" i="3"/>
  <c r="M235" i="3" s="1"/>
  <c r="K235" i="3"/>
  <c r="J235" i="3"/>
  <c r="G235" i="3"/>
  <c r="H235" i="3" s="1"/>
  <c r="E234" i="3"/>
  <c r="J234" i="3" s="1"/>
  <c r="K234" i="3" s="1"/>
  <c r="J233" i="3"/>
  <c r="K233" i="3" s="1"/>
  <c r="H233" i="3"/>
  <c r="G233" i="3"/>
  <c r="K232" i="3"/>
  <c r="J232" i="3"/>
  <c r="G232" i="3"/>
  <c r="C232" i="3"/>
  <c r="J231" i="3"/>
  <c r="K231" i="3" s="1"/>
  <c r="G231" i="3"/>
  <c r="J230" i="3"/>
  <c r="K230" i="3" s="1"/>
  <c r="H230" i="3"/>
  <c r="G230" i="3"/>
  <c r="L230" i="3" s="1"/>
  <c r="M230" i="3" s="1"/>
  <c r="L228" i="3"/>
  <c r="M228" i="3" s="1"/>
  <c r="K228" i="3"/>
  <c r="J228" i="3"/>
  <c r="G228" i="3"/>
  <c r="H228" i="3" s="1"/>
  <c r="E228" i="3"/>
  <c r="E227" i="3"/>
  <c r="J226" i="3"/>
  <c r="L226" i="3" s="1"/>
  <c r="M226" i="3" s="1"/>
  <c r="E226" i="3"/>
  <c r="G226" i="3" s="1"/>
  <c r="H226" i="3" s="1"/>
  <c r="L225" i="3"/>
  <c r="M225" i="3" s="1"/>
  <c r="K225" i="3"/>
  <c r="J225" i="3"/>
  <c r="G225" i="3"/>
  <c r="H225" i="3" s="1"/>
  <c r="J224" i="3"/>
  <c r="K224" i="3" s="1"/>
  <c r="G224" i="3"/>
  <c r="H224" i="3" s="1"/>
  <c r="E224" i="3"/>
  <c r="J223" i="3"/>
  <c r="K223" i="3" s="1"/>
  <c r="H223" i="3"/>
  <c r="G223" i="3"/>
  <c r="E222" i="3"/>
  <c r="J222" i="3" s="1"/>
  <c r="K222" i="3" s="1"/>
  <c r="J221" i="3"/>
  <c r="K221" i="3" s="1"/>
  <c r="G221" i="3"/>
  <c r="L220" i="3"/>
  <c r="M220" i="3" s="1"/>
  <c r="K220" i="3"/>
  <c r="J220" i="3"/>
  <c r="G220" i="3"/>
  <c r="H220" i="3" s="1"/>
  <c r="K219" i="3"/>
  <c r="J219" i="3"/>
  <c r="G219" i="3"/>
  <c r="L218" i="3"/>
  <c r="M218" i="3" s="1"/>
  <c r="J218" i="3"/>
  <c r="K218" i="3" s="1"/>
  <c r="H218" i="3"/>
  <c r="G218" i="3"/>
  <c r="J217" i="3"/>
  <c r="K217" i="3" s="1"/>
  <c r="H217" i="3"/>
  <c r="G217" i="3"/>
  <c r="L216" i="3"/>
  <c r="M216" i="3" s="1"/>
  <c r="K216" i="3"/>
  <c r="J216" i="3"/>
  <c r="G216" i="3"/>
  <c r="H216" i="3" s="1"/>
  <c r="J215" i="3"/>
  <c r="K215" i="3" s="1"/>
  <c r="G215" i="3"/>
  <c r="C215" i="3"/>
  <c r="J214" i="3"/>
  <c r="L214" i="3" s="1"/>
  <c r="M214" i="3" s="1"/>
  <c r="G214" i="3"/>
  <c r="H214" i="3" s="1"/>
  <c r="K213" i="3"/>
  <c r="J213" i="3"/>
  <c r="G213" i="3"/>
  <c r="L213" i="3" s="1"/>
  <c r="M213" i="3" s="1"/>
  <c r="J212" i="3"/>
  <c r="K212" i="3" s="1"/>
  <c r="G212" i="3"/>
  <c r="J211" i="3"/>
  <c r="K211" i="3" s="1"/>
  <c r="H211" i="3"/>
  <c r="G211" i="3"/>
  <c r="J210" i="3"/>
  <c r="K210" i="3" s="1"/>
  <c r="G210" i="3"/>
  <c r="H210" i="3" s="1"/>
  <c r="K209" i="3"/>
  <c r="J209" i="3"/>
  <c r="H209" i="3"/>
  <c r="G209" i="3"/>
  <c r="L209" i="3" s="1"/>
  <c r="M209" i="3" s="1"/>
  <c r="L208" i="3"/>
  <c r="M208" i="3" s="1"/>
  <c r="K208" i="3"/>
  <c r="J208" i="3"/>
  <c r="H208" i="3"/>
  <c r="G208" i="3"/>
  <c r="L207" i="3"/>
  <c r="M207" i="3" s="1"/>
  <c r="J207" i="3"/>
  <c r="K207" i="3" s="1"/>
  <c r="G207" i="3"/>
  <c r="H207" i="3" s="1"/>
  <c r="L206" i="3"/>
  <c r="M206" i="3" s="1"/>
  <c r="J206" i="3"/>
  <c r="K206" i="3" s="1"/>
  <c r="H206" i="3"/>
  <c r="G206" i="3"/>
  <c r="J205" i="3"/>
  <c r="K205" i="3" s="1"/>
  <c r="H205" i="3"/>
  <c r="G205" i="3"/>
  <c r="J204" i="3"/>
  <c r="K204" i="3" s="1"/>
  <c r="H204" i="3"/>
  <c r="G204" i="3"/>
  <c r="E204" i="3"/>
  <c r="J203" i="3"/>
  <c r="K203" i="3" s="1"/>
  <c r="G203" i="3"/>
  <c r="L202" i="3"/>
  <c r="M202" i="3" s="1"/>
  <c r="J202" i="3"/>
  <c r="K202" i="3" s="1"/>
  <c r="H202" i="3"/>
  <c r="G202" i="3"/>
  <c r="C202" i="3"/>
  <c r="M201" i="3"/>
  <c r="K201" i="3"/>
  <c r="J201" i="3"/>
  <c r="H201" i="3"/>
  <c r="G201" i="3"/>
  <c r="L201" i="3" s="1"/>
  <c r="L200" i="3"/>
  <c r="M200" i="3" s="1"/>
  <c r="J200" i="3"/>
  <c r="K200" i="3" s="1"/>
  <c r="G200" i="3"/>
  <c r="H200" i="3" s="1"/>
  <c r="C200" i="3"/>
  <c r="M198" i="3"/>
  <c r="K198" i="3"/>
  <c r="G198" i="3"/>
  <c r="L198" i="3" s="1"/>
  <c r="E198" i="3"/>
  <c r="J198" i="3" s="1"/>
  <c r="J197" i="3"/>
  <c r="K197" i="3" s="1"/>
  <c r="E197" i="3"/>
  <c r="G197" i="3" s="1"/>
  <c r="J196" i="3"/>
  <c r="K196" i="3" s="1"/>
  <c r="G196" i="3"/>
  <c r="L196" i="3" s="1"/>
  <c r="M196" i="3" s="1"/>
  <c r="E196" i="3"/>
  <c r="J195" i="3"/>
  <c r="K195" i="3" s="1"/>
  <c r="H195" i="3"/>
  <c r="G195" i="3"/>
  <c r="L195" i="3" s="1"/>
  <c r="M195" i="3" s="1"/>
  <c r="J194" i="3"/>
  <c r="K194" i="3" s="1"/>
  <c r="H194" i="3"/>
  <c r="G194" i="3"/>
  <c r="L194" i="3" s="1"/>
  <c r="M194" i="3" s="1"/>
  <c r="E194" i="3"/>
  <c r="L193" i="3"/>
  <c r="M193" i="3" s="1"/>
  <c r="J193" i="3"/>
  <c r="K193" i="3" s="1"/>
  <c r="G193" i="3"/>
  <c r="H193" i="3" s="1"/>
  <c r="E192" i="3"/>
  <c r="K191" i="3"/>
  <c r="J191" i="3"/>
  <c r="H191" i="3"/>
  <c r="G191" i="3"/>
  <c r="J190" i="3"/>
  <c r="K190" i="3" s="1"/>
  <c r="G190" i="3"/>
  <c r="K189" i="3"/>
  <c r="J189" i="3"/>
  <c r="G189" i="3"/>
  <c r="L189" i="3" s="1"/>
  <c r="M189" i="3" s="1"/>
  <c r="J188" i="3"/>
  <c r="K188" i="3" s="1"/>
  <c r="G188" i="3"/>
  <c r="H188" i="3" s="1"/>
  <c r="J187" i="3"/>
  <c r="K187" i="3" s="1"/>
  <c r="H187" i="3"/>
  <c r="G187" i="3"/>
  <c r="L187" i="3" s="1"/>
  <c r="M187" i="3" s="1"/>
  <c r="M186" i="3"/>
  <c r="L186" i="3"/>
  <c r="K186" i="3"/>
  <c r="J186" i="3"/>
  <c r="G186" i="3"/>
  <c r="H186" i="3" s="1"/>
  <c r="J185" i="3"/>
  <c r="K185" i="3" s="1"/>
  <c r="G185" i="3"/>
  <c r="H185" i="3" s="1"/>
  <c r="C185" i="3"/>
  <c r="M184" i="3"/>
  <c r="L184" i="3"/>
  <c r="K184" i="3"/>
  <c r="J184" i="3"/>
  <c r="H184" i="3"/>
  <c r="G184" i="3"/>
  <c r="J183" i="3"/>
  <c r="K183" i="3" s="1"/>
  <c r="H183" i="3"/>
  <c r="G183" i="3"/>
  <c r="L182" i="3"/>
  <c r="M182" i="3" s="1"/>
  <c r="K182" i="3"/>
  <c r="J182" i="3"/>
  <c r="H182" i="3"/>
  <c r="G182" i="3"/>
  <c r="J181" i="3"/>
  <c r="K181" i="3" s="1"/>
  <c r="H181" i="3"/>
  <c r="G181" i="3"/>
  <c r="K180" i="3"/>
  <c r="J180" i="3"/>
  <c r="H180" i="3"/>
  <c r="G180" i="3"/>
  <c r="L180" i="3" s="1"/>
  <c r="M180" i="3" s="1"/>
  <c r="M179" i="3"/>
  <c r="J179" i="3"/>
  <c r="K179" i="3" s="1"/>
  <c r="H179" i="3"/>
  <c r="G179" i="3"/>
  <c r="L179" i="3" s="1"/>
  <c r="K178" i="3"/>
  <c r="J178" i="3"/>
  <c r="G178" i="3"/>
  <c r="L178" i="3" s="1"/>
  <c r="M178" i="3" s="1"/>
  <c r="M177" i="3"/>
  <c r="K177" i="3"/>
  <c r="J177" i="3"/>
  <c r="H177" i="3"/>
  <c r="G177" i="3"/>
  <c r="L177" i="3" s="1"/>
  <c r="K176" i="3"/>
  <c r="J176" i="3"/>
  <c r="H176" i="3"/>
  <c r="G176" i="3"/>
  <c r="L176" i="3" s="1"/>
  <c r="M176" i="3" s="1"/>
  <c r="J175" i="3"/>
  <c r="K175" i="3" s="1"/>
  <c r="H175" i="3"/>
  <c r="G175" i="3"/>
  <c r="E174" i="3"/>
  <c r="J174" i="3" s="1"/>
  <c r="K174" i="3" s="1"/>
  <c r="J173" i="3"/>
  <c r="K173" i="3" s="1"/>
  <c r="G173" i="3"/>
  <c r="H173" i="3" s="1"/>
  <c r="J172" i="3"/>
  <c r="K172" i="3" s="1"/>
  <c r="G172" i="3"/>
  <c r="H172" i="3" s="1"/>
  <c r="C172" i="3"/>
  <c r="K171" i="3"/>
  <c r="J171" i="3"/>
  <c r="G171" i="3"/>
  <c r="L171" i="3" s="1"/>
  <c r="M171" i="3" s="1"/>
  <c r="J170" i="3"/>
  <c r="K170" i="3" s="1"/>
  <c r="G170" i="3"/>
  <c r="L168" i="3"/>
  <c r="M168" i="3" s="1"/>
  <c r="J168" i="3"/>
  <c r="K168" i="3" s="1"/>
  <c r="G168" i="3"/>
  <c r="H168" i="3" s="1"/>
  <c r="E168" i="3"/>
  <c r="J167" i="3"/>
  <c r="K167" i="3" s="1"/>
  <c r="G167" i="3"/>
  <c r="E167" i="3"/>
  <c r="K166" i="3"/>
  <c r="E166" i="3"/>
  <c r="J166" i="3" s="1"/>
  <c r="J165" i="3"/>
  <c r="K165" i="3" s="1"/>
  <c r="G165" i="3"/>
  <c r="L165" i="3" s="1"/>
  <c r="M165" i="3" s="1"/>
  <c r="E164" i="3"/>
  <c r="K163" i="3"/>
  <c r="J163" i="3"/>
  <c r="G163" i="3"/>
  <c r="J162" i="3"/>
  <c r="K162" i="3" s="1"/>
  <c r="H162" i="3"/>
  <c r="G162" i="3"/>
  <c r="E162" i="3"/>
  <c r="K161" i="3"/>
  <c r="J161" i="3"/>
  <c r="G161" i="3"/>
  <c r="K160" i="3"/>
  <c r="J160" i="3"/>
  <c r="G160" i="3"/>
  <c r="L160" i="3" s="1"/>
  <c r="M160" i="3" s="1"/>
  <c r="M159" i="3"/>
  <c r="J159" i="3"/>
  <c r="K159" i="3" s="1"/>
  <c r="G159" i="3"/>
  <c r="L159" i="3" s="1"/>
  <c r="K158" i="3"/>
  <c r="J158" i="3"/>
  <c r="G158" i="3"/>
  <c r="L158" i="3" s="1"/>
  <c r="M158" i="3" s="1"/>
  <c r="L157" i="3"/>
  <c r="M157" i="3" s="1"/>
  <c r="K157" i="3"/>
  <c r="J157" i="3"/>
  <c r="H157" i="3"/>
  <c r="G157" i="3"/>
  <c r="J156" i="3"/>
  <c r="K156" i="3" s="1"/>
  <c r="H156" i="3"/>
  <c r="G156" i="3"/>
  <c r="J155" i="3"/>
  <c r="L155" i="3" s="1"/>
  <c r="M155" i="3" s="1"/>
  <c r="G155" i="3"/>
  <c r="H155" i="3" s="1"/>
  <c r="K154" i="3"/>
  <c r="J154" i="3"/>
  <c r="G154" i="3"/>
  <c r="L153" i="3"/>
  <c r="M153" i="3" s="1"/>
  <c r="J153" i="3"/>
  <c r="K153" i="3" s="1"/>
  <c r="H153" i="3"/>
  <c r="G153" i="3"/>
  <c r="J152" i="3"/>
  <c r="K152" i="3" s="1"/>
  <c r="H152" i="3"/>
  <c r="G152" i="3"/>
  <c r="J151" i="3"/>
  <c r="K151" i="3" s="1"/>
  <c r="G151" i="3"/>
  <c r="L151" i="3" s="1"/>
  <c r="M151" i="3" s="1"/>
  <c r="K150" i="3"/>
  <c r="J150" i="3"/>
  <c r="G150" i="3"/>
  <c r="L150" i="3" s="1"/>
  <c r="M150" i="3" s="1"/>
  <c r="M149" i="3"/>
  <c r="K149" i="3"/>
  <c r="J149" i="3"/>
  <c r="G149" i="3"/>
  <c r="L149" i="3" s="1"/>
  <c r="J148" i="3"/>
  <c r="K148" i="3" s="1"/>
  <c r="H148" i="3"/>
  <c r="G148" i="3"/>
  <c r="L147" i="3"/>
  <c r="M147" i="3" s="1"/>
  <c r="K147" i="3"/>
  <c r="J147" i="3"/>
  <c r="H147" i="3"/>
  <c r="G147" i="3"/>
  <c r="K146" i="3"/>
  <c r="J146" i="3"/>
  <c r="G146" i="3"/>
  <c r="L146" i="3" s="1"/>
  <c r="M146" i="3" s="1"/>
  <c r="K145" i="3"/>
  <c r="J145" i="3"/>
  <c r="G145" i="3"/>
  <c r="K144" i="3"/>
  <c r="E144" i="3"/>
  <c r="J144" i="3" s="1"/>
  <c r="J143" i="3"/>
  <c r="K143" i="3" s="1"/>
  <c r="H143" i="3"/>
  <c r="G143" i="3"/>
  <c r="L143" i="3" s="1"/>
  <c r="M143" i="3" s="1"/>
  <c r="J142" i="3"/>
  <c r="K142" i="3" s="1"/>
  <c r="G142" i="3"/>
  <c r="H142" i="3" s="1"/>
  <c r="K141" i="3"/>
  <c r="J141" i="3"/>
  <c r="G141" i="3"/>
  <c r="L141" i="3" s="1"/>
  <c r="M141" i="3" s="1"/>
  <c r="J140" i="3"/>
  <c r="H140" i="3"/>
  <c r="G140" i="3"/>
  <c r="C140" i="3"/>
  <c r="E138" i="3"/>
  <c r="E137" i="3"/>
  <c r="J137" i="3" s="1"/>
  <c r="K137" i="3" s="1"/>
  <c r="K136" i="3"/>
  <c r="E136" i="3"/>
  <c r="J136" i="3" s="1"/>
  <c r="K135" i="3"/>
  <c r="J135" i="3"/>
  <c r="G135" i="3"/>
  <c r="L135" i="3" s="1"/>
  <c r="M135" i="3" s="1"/>
  <c r="E134" i="3"/>
  <c r="J134" i="3" s="1"/>
  <c r="K134" i="3" s="1"/>
  <c r="K133" i="3"/>
  <c r="J133" i="3"/>
  <c r="H133" i="3"/>
  <c r="G133" i="3"/>
  <c r="L133" i="3" s="1"/>
  <c r="M133" i="3" s="1"/>
  <c r="J132" i="3"/>
  <c r="K132" i="3" s="1"/>
  <c r="E132" i="3"/>
  <c r="G132" i="3" s="1"/>
  <c r="M131" i="3"/>
  <c r="K131" i="3"/>
  <c r="J131" i="3"/>
  <c r="G131" i="3"/>
  <c r="L131" i="3" s="1"/>
  <c r="L130" i="3"/>
  <c r="M130" i="3" s="1"/>
  <c r="J130" i="3"/>
  <c r="K130" i="3" s="1"/>
  <c r="G130" i="3"/>
  <c r="H130" i="3" s="1"/>
  <c r="J129" i="3"/>
  <c r="K129" i="3" s="1"/>
  <c r="G129" i="3"/>
  <c r="H129" i="3" s="1"/>
  <c r="L128" i="3"/>
  <c r="M128" i="3" s="1"/>
  <c r="J128" i="3"/>
  <c r="K128" i="3" s="1"/>
  <c r="G128" i="3"/>
  <c r="H128" i="3" s="1"/>
  <c r="J127" i="3"/>
  <c r="L127" i="3" s="1"/>
  <c r="M127" i="3" s="1"/>
  <c r="H127" i="3"/>
  <c r="G127" i="3"/>
  <c r="L126" i="3"/>
  <c r="M126" i="3" s="1"/>
  <c r="J126" i="3"/>
  <c r="K126" i="3" s="1"/>
  <c r="G126" i="3"/>
  <c r="H126" i="3" s="1"/>
  <c r="K125" i="3"/>
  <c r="J125" i="3"/>
  <c r="H125" i="3"/>
  <c r="G125" i="3"/>
  <c r="L125" i="3" s="1"/>
  <c r="M125" i="3" s="1"/>
  <c r="J124" i="3"/>
  <c r="K124" i="3" s="1"/>
  <c r="G124" i="3"/>
  <c r="L124" i="3" s="1"/>
  <c r="M124" i="3" s="1"/>
  <c r="M123" i="3"/>
  <c r="K123" i="3"/>
  <c r="J123" i="3"/>
  <c r="H123" i="3"/>
  <c r="G123" i="3"/>
  <c r="L123" i="3" s="1"/>
  <c r="J122" i="3"/>
  <c r="K122" i="3" s="1"/>
  <c r="G122" i="3"/>
  <c r="L122" i="3" s="1"/>
  <c r="M122" i="3" s="1"/>
  <c r="L121" i="3"/>
  <c r="M121" i="3" s="1"/>
  <c r="K121" i="3"/>
  <c r="J121" i="3"/>
  <c r="H121" i="3"/>
  <c r="G121" i="3"/>
  <c r="L120" i="3"/>
  <c r="M120" i="3" s="1"/>
  <c r="K120" i="3"/>
  <c r="J120" i="3"/>
  <c r="G120" i="3"/>
  <c r="H120" i="3" s="1"/>
  <c r="L119" i="3"/>
  <c r="M119" i="3" s="1"/>
  <c r="J119" i="3"/>
  <c r="K119" i="3" s="1"/>
  <c r="H119" i="3"/>
  <c r="G119" i="3"/>
  <c r="J118" i="3"/>
  <c r="K118" i="3" s="1"/>
  <c r="G118" i="3"/>
  <c r="J117" i="3"/>
  <c r="K117" i="3" s="1"/>
  <c r="G117" i="3"/>
  <c r="L117" i="3" s="1"/>
  <c r="M117" i="3" s="1"/>
  <c r="L116" i="3"/>
  <c r="M116" i="3" s="1"/>
  <c r="K116" i="3"/>
  <c r="J116" i="3"/>
  <c r="H116" i="3"/>
  <c r="G116" i="3"/>
  <c r="K115" i="3"/>
  <c r="J115" i="3"/>
  <c r="G115" i="3"/>
  <c r="L115" i="3" s="1"/>
  <c r="M115" i="3" s="1"/>
  <c r="J114" i="3"/>
  <c r="K114" i="3" s="1"/>
  <c r="G114" i="3"/>
  <c r="H114" i="3" s="1"/>
  <c r="E114" i="3"/>
  <c r="J113" i="3"/>
  <c r="L113" i="3" s="1"/>
  <c r="M113" i="3" s="1"/>
  <c r="H113" i="3"/>
  <c r="G113" i="3"/>
  <c r="L112" i="3"/>
  <c r="M112" i="3" s="1"/>
  <c r="K112" i="3"/>
  <c r="J112" i="3"/>
  <c r="H112" i="3"/>
  <c r="G112" i="3"/>
  <c r="M111" i="3"/>
  <c r="J111" i="3"/>
  <c r="L111" i="3" s="1"/>
  <c r="H111" i="3"/>
  <c r="G111" i="3"/>
  <c r="L110" i="3"/>
  <c r="M110" i="3" s="1"/>
  <c r="K110" i="3"/>
  <c r="J110" i="3"/>
  <c r="H110" i="3"/>
  <c r="G110" i="3"/>
  <c r="C110" i="3"/>
  <c r="E108" i="3"/>
  <c r="E107" i="3"/>
  <c r="J107" i="3" s="1"/>
  <c r="K107" i="3" s="1"/>
  <c r="L106" i="3"/>
  <c r="M106" i="3" s="1"/>
  <c r="J106" i="3"/>
  <c r="K106" i="3" s="1"/>
  <c r="E106" i="3"/>
  <c r="G106" i="3" s="1"/>
  <c r="H106" i="3" s="1"/>
  <c r="K105" i="3"/>
  <c r="J105" i="3"/>
  <c r="G105" i="3"/>
  <c r="H105" i="3" s="1"/>
  <c r="K104" i="3"/>
  <c r="J104" i="3"/>
  <c r="G104" i="3"/>
  <c r="L104" i="3" s="1"/>
  <c r="M104" i="3" s="1"/>
  <c r="E104" i="3"/>
  <c r="K103" i="3"/>
  <c r="J103" i="3"/>
  <c r="G103" i="3"/>
  <c r="L103" i="3" s="1"/>
  <c r="M103" i="3" s="1"/>
  <c r="E102" i="3"/>
  <c r="G102" i="3" s="1"/>
  <c r="L101" i="3"/>
  <c r="M101" i="3" s="1"/>
  <c r="K101" i="3"/>
  <c r="J101" i="3"/>
  <c r="H101" i="3"/>
  <c r="G101" i="3"/>
  <c r="J100" i="3"/>
  <c r="K100" i="3" s="1"/>
  <c r="G100" i="3"/>
  <c r="M99" i="3"/>
  <c r="L99" i="3"/>
  <c r="K99" i="3"/>
  <c r="J99" i="3"/>
  <c r="H99" i="3"/>
  <c r="G99" i="3"/>
  <c r="J98" i="3"/>
  <c r="K98" i="3" s="1"/>
  <c r="G98" i="3"/>
  <c r="M97" i="3"/>
  <c r="L97" i="3"/>
  <c r="K97" i="3"/>
  <c r="J97" i="3"/>
  <c r="H97" i="3"/>
  <c r="G97" i="3"/>
  <c r="J96" i="3"/>
  <c r="K96" i="3" s="1"/>
  <c r="G96" i="3"/>
  <c r="L96" i="3" s="1"/>
  <c r="M96" i="3" s="1"/>
  <c r="M95" i="3"/>
  <c r="L95" i="3"/>
  <c r="K95" i="3"/>
  <c r="J95" i="3"/>
  <c r="H95" i="3"/>
  <c r="G95" i="3"/>
  <c r="J94" i="3"/>
  <c r="K94" i="3" s="1"/>
  <c r="G94" i="3"/>
  <c r="H94" i="3" s="1"/>
  <c r="L93" i="3"/>
  <c r="M93" i="3" s="1"/>
  <c r="K93" i="3"/>
  <c r="J93" i="3"/>
  <c r="H93" i="3"/>
  <c r="G93" i="3"/>
  <c r="L92" i="3"/>
  <c r="M92" i="3" s="1"/>
  <c r="K92" i="3"/>
  <c r="J92" i="3"/>
  <c r="G92" i="3"/>
  <c r="H92" i="3" s="1"/>
  <c r="L91" i="3"/>
  <c r="M91" i="3" s="1"/>
  <c r="K91" i="3"/>
  <c r="J91" i="3"/>
  <c r="H91" i="3"/>
  <c r="G91" i="3"/>
  <c r="J90" i="3"/>
  <c r="K90" i="3" s="1"/>
  <c r="G90" i="3"/>
  <c r="L90" i="3" s="1"/>
  <c r="M90" i="3" s="1"/>
  <c r="L89" i="3"/>
  <c r="M89" i="3" s="1"/>
  <c r="K89" i="3"/>
  <c r="J89" i="3"/>
  <c r="H89" i="3"/>
  <c r="G89" i="3"/>
  <c r="J88" i="3"/>
  <c r="K88" i="3" s="1"/>
  <c r="H88" i="3"/>
  <c r="G88" i="3"/>
  <c r="L88" i="3" s="1"/>
  <c r="M88" i="3" s="1"/>
  <c r="L87" i="3"/>
  <c r="M87" i="3" s="1"/>
  <c r="K87" i="3"/>
  <c r="J87" i="3"/>
  <c r="H87" i="3"/>
  <c r="G87" i="3"/>
  <c r="J86" i="3"/>
  <c r="K86" i="3" s="1"/>
  <c r="G86" i="3"/>
  <c r="H86" i="3" s="1"/>
  <c r="L85" i="3"/>
  <c r="M85" i="3" s="1"/>
  <c r="K85" i="3"/>
  <c r="J85" i="3"/>
  <c r="H85" i="3"/>
  <c r="G85" i="3"/>
  <c r="E84" i="3"/>
  <c r="J83" i="3"/>
  <c r="K83" i="3" s="1"/>
  <c r="G83" i="3"/>
  <c r="J82" i="3"/>
  <c r="K82" i="3" s="1"/>
  <c r="H82" i="3"/>
  <c r="G82" i="3"/>
  <c r="L81" i="3"/>
  <c r="M81" i="3" s="1"/>
  <c r="K81" i="3"/>
  <c r="J81" i="3"/>
  <c r="G81" i="3"/>
  <c r="H81" i="3" s="1"/>
  <c r="J80" i="3"/>
  <c r="K80" i="3" s="1"/>
  <c r="H80" i="3"/>
  <c r="G80" i="3"/>
  <c r="C80" i="3"/>
  <c r="E78" i="3"/>
  <c r="E77" i="3"/>
  <c r="J77" i="3" s="1"/>
  <c r="K77" i="3" s="1"/>
  <c r="E76" i="3"/>
  <c r="J75" i="3"/>
  <c r="G75" i="3"/>
  <c r="H75" i="3" s="1"/>
  <c r="K74" i="3"/>
  <c r="G74" i="3"/>
  <c r="L74" i="3" s="1"/>
  <c r="M74" i="3" s="1"/>
  <c r="E74" i="3"/>
  <c r="J74" i="3" s="1"/>
  <c r="M73" i="3"/>
  <c r="L73" i="3"/>
  <c r="K73" i="3"/>
  <c r="J73" i="3"/>
  <c r="H73" i="3"/>
  <c r="G73" i="3"/>
  <c r="J72" i="3"/>
  <c r="K72" i="3" s="1"/>
  <c r="G72" i="3"/>
  <c r="E72" i="3"/>
  <c r="K71" i="3"/>
  <c r="J71" i="3"/>
  <c r="G71" i="3"/>
  <c r="J70" i="3"/>
  <c r="K70" i="3" s="1"/>
  <c r="H70" i="3"/>
  <c r="G70" i="3"/>
  <c r="L70" i="3" s="1"/>
  <c r="M70" i="3" s="1"/>
  <c r="K69" i="3"/>
  <c r="J69" i="3"/>
  <c r="G69" i="3"/>
  <c r="K68" i="3"/>
  <c r="J68" i="3"/>
  <c r="G68" i="3"/>
  <c r="L68" i="3" s="1"/>
  <c r="M68" i="3" s="1"/>
  <c r="J67" i="3"/>
  <c r="K67" i="3" s="1"/>
  <c r="G67" i="3"/>
  <c r="H67" i="3" s="1"/>
  <c r="C67" i="3"/>
  <c r="K66" i="3"/>
  <c r="J66" i="3"/>
  <c r="G66" i="3"/>
  <c r="H66" i="3" s="1"/>
  <c r="K65" i="3"/>
  <c r="J65" i="3"/>
  <c r="G65" i="3"/>
  <c r="L65" i="3" s="1"/>
  <c r="M65" i="3" s="1"/>
  <c r="L63" i="3"/>
  <c r="M63" i="3" s="1"/>
  <c r="K63" i="3"/>
  <c r="J63" i="3"/>
  <c r="G63" i="3"/>
  <c r="H63" i="3" s="1"/>
  <c r="K62" i="3"/>
  <c r="J62" i="3"/>
  <c r="G62" i="3"/>
  <c r="L62" i="3" s="1"/>
  <c r="M62" i="3" s="1"/>
  <c r="L61" i="3"/>
  <c r="M61" i="3" s="1"/>
  <c r="K61" i="3"/>
  <c r="J61" i="3"/>
  <c r="G61" i="3"/>
  <c r="H61" i="3" s="1"/>
  <c r="L60" i="3"/>
  <c r="M60" i="3" s="1"/>
  <c r="K60" i="3"/>
  <c r="J60" i="3"/>
  <c r="G60" i="3"/>
  <c r="H60" i="3" s="1"/>
  <c r="L59" i="3"/>
  <c r="M59" i="3" s="1"/>
  <c r="K59" i="3"/>
  <c r="J59" i="3"/>
  <c r="H59" i="3"/>
  <c r="G59" i="3"/>
  <c r="K58" i="3"/>
  <c r="J58" i="3"/>
  <c r="G58" i="3"/>
  <c r="L58" i="3" s="1"/>
  <c r="M58" i="3" s="1"/>
  <c r="K57" i="3"/>
  <c r="J57" i="3"/>
  <c r="G57" i="3"/>
  <c r="L57" i="3" s="1"/>
  <c r="M57" i="3" s="1"/>
  <c r="K56" i="3"/>
  <c r="J56" i="3"/>
  <c r="G56" i="3"/>
  <c r="L56" i="3" s="1"/>
  <c r="M56" i="3" s="1"/>
  <c r="K55" i="3"/>
  <c r="J55" i="3"/>
  <c r="H55" i="3"/>
  <c r="G55" i="3"/>
  <c r="L55" i="3" s="1"/>
  <c r="M55" i="3" s="1"/>
  <c r="K54" i="3"/>
  <c r="J54" i="3"/>
  <c r="H54" i="3"/>
  <c r="G54" i="3"/>
  <c r="L54" i="3" s="1"/>
  <c r="M54" i="3" s="1"/>
  <c r="E53" i="3"/>
  <c r="J53" i="3" s="1"/>
  <c r="K53" i="3" s="1"/>
  <c r="L52" i="3"/>
  <c r="M52" i="3" s="1"/>
  <c r="J52" i="3"/>
  <c r="K52" i="3" s="1"/>
  <c r="G52" i="3"/>
  <c r="H52" i="3" s="1"/>
  <c r="K51" i="3"/>
  <c r="J51" i="3"/>
  <c r="G51" i="3"/>
  <c r="L50" i="3"/>
  <c r="M50" i="3" s="1"/>
  <c r="K50" i="3"/>
  <c r="J50" i="3"/>
  <c r="G50" i="3"/>
  <c r="H50" i="3" s="1"/>
  <c r="K49" i="3"/>
  <c r="J49" i="3"/>
  <c r="G49" i="3"/>
  <c r="L49" i="3" s="1"/>
  <c r="M49" i="3" s="1"/>
  <c r="C49" i="3"/>
  <c r="L47" i="3"/>
  <c r="M47" i="3" s="1"/>
  <c r="J47" i="3"/>
  <c r="K47" i="3" s="1"/>
  <c r="H47" i="3"/>
  <c r="G47" i="3"/>
  <c r="J46" i="3"/>
  <c r="G46" i="3"/>
  <c r="H46" i="3" s="1"/>
  <c r="L45" i="3"/>
  <c r="M45" i="3" s="1"/>
  <c r="K45" i="3"/>
  <c r="J45" i="3"/>
  <c r="G45" i="3"/>
  <c r="H45" i="3" s="1"/>
  <c r="J43" i="3"/>
  <c r="K43" i="3" s="1"/>
  <c r="G43" i="3"/>
  <c r="K42" i="3"/>
  <c r="J42" i="3"/>
  <c r="G42" i="3"/>
  <c r="L42" i="3" s="1"/>
  <c r="M42" i="3" s="1"/>
  <c r="J41" i="3"/>
  <c r="K41" i="3" s="1"/>
  <c r="H41" i="3"/>
  <c r="G41" i="3"/>
  <c r="C41" i="3"/>
  <c r="C45" i="3" s="1"/>
  <c r="K39" i="3"/>
  <c r="J39" i="3"/>
  <c r="G39" i="3"/>
  <c r="L39" i="3" s="1"/>
  <c r="M39" i="3" s="1"/>
  <c r="J38" i="3"/>
  <c r="K38" i="3" s="1"/>
  <c r="H38" i="3"/>
  <c r="G38" i="3"/>
  <c r="L38" i="3" s="1"/>
  <c r="M38" i="3" s="1"/>
  <c r="J37" i="3"/>
  <c r="K37" i="3" s="1"/>
  <c r="G37" i="3"/>
  <c r="E35" i="3"/>
  <c r="J34" i="3"/>
  <c r="K34" i="3" s="1"/>
  <c r="E34" i="3"/>
  <c r="G34" i="3" s="1"/>
  <c r="L33" i="3"/>
  <c r="M33" i="3" s="1"/>
  <c r="K33" i="3"/>
  <c r="J33" i="3"/>
  <c r="G33" i="3"/>
  <c r="H33" i="3" s="1"/>
  <c r="J32" i="3"/>
  <c r="G32" i="3"/>
  <c r="H32" i="3" s="1"/>
  <c r="L31" i="3"/>
  <c r="M31" i="3" s="1"/>
  <c r="K31" i="3"/>
  <c r="J31" i="3"/>
  <c r="G31" i="3"/>
  <c r="H31" i="3" s="1"/>
  <c r="L30" i="3"/>
  <c r="M30" i="3" s="1"/>
  <c r="J30" i="3"/>
  <c r="K30" i="3" s="1"/>
  <c r="G30" i="3"/>
  <c r="H30" i="3" s="1"/>
  <c r="K29" i="3"/>
  <c r="J29" i="3"/>
  <c r="E29" i="3"/>
  <c r="E30" i="3" s="1"/>
  <c r="E28" i="3"/>
  <c r="L27" i="3"/>
  <c r="M27" i="3" s="1"/>
  <c r="J27" i="3"/>
  <c r="K27" i="3" s="1"/>
  <c r="H27" i="3"/>
  <c r="G27" i="3"/>
  <c r="J26" i="3"/>
  <c r="K26" i="3" s="1"/>
  <c r="E26" i="3"/>
  <c r="G26" i="3" s="1"/>
  <c r="K25" i="3"/>
  <c r="J25" i="3"/>
  <c r="G25" i="3"/>
  <c r="L25" i="3" s="1"/>
  <c r="M25" i="3" s="1"/>
  <c r="J24" i="3"/>
  <c r="L24" i="3" s="1"/>
  <c r="M24" i="3" s="1"/>
  <c r="H24" i="3"/>
  <c r="G24" i="3"/>
  <c r="L23" i="3"/>
  <c r="M23" i="3" s="1"/>
  <c r="K23" i="3"/>
  <c r="J23" i="3"/>
  <c r="G23" i="3"/>
  <c r="H23" i="3" s="1"/>
  <c r="L22" i="3"/>
  <c r="M22" i="3" s="1"/>
  <c r="J22" i="3"/>
  <c r="K22" i="3" s="1"/>
  <c r="G22" i="3"/>
  <c r="H22" i="3" s="1"/>
  <c r="J21" i="3"/>
  <c r="K21" i="3" s="1"/>
  <c r="G21" i="3"/>
  <c r="J20" i="3"/>
  <c r="K20" i="3" s="1"/>
  <c r="G20" i="3"/>
  <c r="H20" i="3" s="1"/>
  <c r="K19" i="3"/>
  <c r="J19" i="3"/>
  <c r="G19" i="3"/>
  <c r="J18" i="3"/>
  <c r="K18" i="3" s="1"/>
  <c r="G18" i="3"/>
  <c r="L18" i="3" s="1"/>
  <c r="M18" i="3" s="1"/>
  <c r="J17" i="3"/>
  <c r="K17" i="3" s="1"/>
  <c r="H17" i="3"/>
  <c r="G17" i="3"/>
  <c r="E17" i="3"/>
  <c r="K16" i="3"/>
  <c r="J16" i="3"/>
  <c r="G16" i="3"/>
  <c r="L16" i="3" s="1"/>
  <c r="M16" i="3" s="1"/>
  <c r="J15" i="3"/>
  <c r="L15" i="3" s="1"/>
  <c r="M15" i="3" s="1"/>
  <c r="H15" i="3"/>
  <c r="G15" i="3"/>
  <c r="L14" i="3"/>
  <c r="M14" i="3" s="1"/>
  <c r="K14" i="3"/>
  <c r="J14" i="3"/>
  <c r="G14" i="3"/>
  <c r="H14" i="3" s="1"/>
  <c r="M13" i="3"/>
  <c r="J13" i="3"/>
  <c r="L13" i="3" s="1"/>
  <c r="H13" i="3"/>
  <c r="G13" i="3"/>
  <c r="J12" i="3"/>
  <c r="G12" i="3"/>
  <c r="H12" i="3" s="1"/>
  <c r="H102" i="3" l="1"/>
  <c r="L132" i="3"/>
  <c r="M132" i="3" s="1"/>
  <c r="H132" i="3"/>
  <c r="H37" i="3"/>
  <c r="L37" i="3"/>
  <c r="M37" i="3" s="1"/>
  <c r="L20" i="3"/>
  <c r="M20" i="3" s="1"/>
  <c r="H74" i="3"/>
  <c r="L94" i="3"/>
  <c r="M94" i="3" s="1"/>
  <c r="H124" i="3"/>
  <c r="G134" i="3"/>
  <c r="G137" i="3"/>
  <c r="G192" i="3"/>
  <c r="J192" i="3"/>
  <c r="K192" i="3" s="1"/>
  <c r="L212" i="3"/>
  <c r="M212" i="3" s="1"/>
  <c r="H212" i="3"/>
  <c r="G222" i="3"/>
  <c r="H240" i="3"/>
  <c r="L243" i="3"/>
  <c r="M243" i="3" s="1"/>
  <c r="H243" i="3"/>
  <c r="L266" i="3"/>
  <c r="M266" i="3" s="1"/>
  <c r="K266" i="3"/>
  <c r="J289" i="3"/>
  <c r="L21" i="3"/>
  <c r="M21" i="3" s="1"/>
  <c r="L72" i="3"/>
  <c r="M72" i="3" s="1"/>
  <c r="C260" i="3"/>
  <c r="C170" i="3"/>
  <c r="L100" i="3"/>
  <c r="M100" i="3" s="1"/>
  <c r="J102" i="3"/>
  <c r="K102" i="3" s="1"/>
  <c r="G138" i="3"/>
  <c r="J138" i="3"/>
  <c r="K138" i="3" s="1"/>
  <c r="L142" i="3"/>
  <c r="M142" i="3" s="1"/>
  <c r="L173" i="3"/>
  <c r="M173" i="3" s="1"/>
  <c r="H196" i="3"/>
  <c r="L219" i="3"/>
  <c r="M219" i="3" s="1"/>
  <c r="H219" i="3"/>
  <c r="C230" i="3"/>
  <c r="L267" i="3"/>
  <c r="M267" i="3" s="1"/>
  <c r="H267" i="3"/>
  <c r="K278" i="3"/>
  <c r="K12" i="3"/>
  <c r="H18" i="3"/>
  <c r="H21" i="3"/>
  <c r="H42" i="3"/>
  <c r="K46" i="3"/>
  <c r="L46" i="3"/>
  <c r="M46" i="3" s="1"/>
  <c r="G53" i="3"/>
  <c r="H62" i="3"/>
  <c r="H72" i="3"/>
  <c r="L80" i="3"/>
  <c r="M80" i="3" s="1"/>
  <c r="L86" i="3"/>
  <c r="M86" i="3" s="1"/>
  <c r="H100" i="3"/>
  <c r="L105" i="3"/>
  <c r="M105" i="3" s="1"/>
  <c r="L162" i="3"/>
  <c r="M162" i="3" s="1"/>
  <c r="H189" i="3"/>
  <c r="G282" i="3"/>
  <c r="H165" i="3"/>
  <c r="K75" i="3"/>
  <c r="L75" i="3"/>
  <c r="M75" i="3" s="1"/>
  <c r="H261" i="3"/>
  <c r="L261" i="3"/>
  <c r="M261" i="3" s="1"/>
  <c r="L279" i="3"/>
  <c r="M279" i="3" s="1"/>
  <c r="H279" i="3"/>
  <c r="H16" i="3"/>
  <c r="H25" i="3"/>
  <c r="J84" i="3"/>
  <c r="K84" i="3" s="1"/>
  <c r="G84" i="3"/>
  <c r="L98" i="3"/>
  <c r="M98" i="3" s="1"/>
  <c r="H122" i="3"/>
  <c r="H150" i="3"/>
  <c r="H160" i="3"/>
  <c r="L163" i="3"/>
  <c r="M163" i="3" s="1"/>
  <c r="H163" i="3"/>
  <c r="L167" i="3"/>
  <c r="M167" i="3" s="1"/>
  <c r="H171" i="3"/>
  <c r="L197" i="3"/>
  <c r="M197" i="3" s="1"/>
  <c r="H197" i="3"/>
  <c r="K226" i="3"/>
  <c r="H238" i="3"/>
  <c r="H275" i="3"/>
  <c r="G28" i="3"/>
  <c r="J28" i="3"/>
  <c r="K28" i="3" s="1"/>
  <c r="H34" i="3"/>
  <c r="L34" i="3"/>
  <c r="M34" i="3" s="1"/>
  <c r="H39" i="3"/>
  <c r="L51" i="3"/>
  <c r="M51" i="3" s="1"/>
  <c r="H51" i="3"/>
  <c r="H57" i="3"/>
  <c r="L66" i="3"/>
  <c r="M66" i="3" s="1"/>
  <c r="H98" i="3"/>
  <c r="H167" i="3"/>
  <c r="L204" i="3"/>
  <c r="M204" i="3" s="1"/>
  <c r="L32" i="3"/>
  <c r="M32" i="3" s="1"/>
  <c r="K32" i="3"/>
  <c r="L12" i="3"/>
  <c r="H65" i="3"/>
  <c r="K155" i="3"/>
  <c r="L19" i="3"/>
  <c r="M19" i="3" s="1"/>
  <c r="H19" i="3"/>
  <c r="K140" i="3"/>
  <c r="L140" i="3"/>
  <c r="M140" i="3" s="1"/>
  <c r="H251" i="3"/>
  <c r="L251" i="3"/>
  <c r="M251" i="3" s="1"/>
  <c r="L269" i="3"/>
  <c r="M269" i="3" s="1"/>
  <c r="H269" i="3"/>
  <c r="L276" i="3"/>
  <c r="M276" i="3" s="1"/>
  <c r="H276" i="3"/>
  <c r="J35" i="3"/>
  <c r="K35" i="3" s="1"/>
  <c r="G35" i="3"/>
  <c r="H117" i="3"/>
  <c r="L129" i="3"/>
  <c r="M129" i="3" s="1"/>
  <c r="H178" i="3"/>
  <c r="K214" i="3"/>
  <c r="G227" i="3"/>
  <c r="J227" i="3"/>
  <c r="K227" i="3" s="1"/>
  <c r="H71" i="3"/>
  <c r="L71" i="3"/>
  <c r="M71" i="3" s="1"/>
  <c r="H96" i="3"/>
  <c r="H104" i="3"/>
  <c r="G107" i="3"/>
  <c r="H145" i="3"/>
  <c r="L145" i="3"/>
  <c r="M145" i="3" s="1"/>
  <c r="H198" i="3"/>
  <c r="L232" i="3"/>
  <c r="M232" i="3" s="1"/>
  <c r="H232" i="3"/>
  <c r="H248" i="3"/>
  <c r="L248" i="3"/>
  <c r="M248" i="3" s="1"/>
  <c r="K272" i="3"/>
  <c r="L284" i="3"/>
  <c r="M284" i="3" s="1"/>
  <c r="L67" i="3"/>
  <c r="M67" i="3" s="1"/>
  <c r="G77" i="3"/>
  <c r="L82" i="3"/>
  <c r="M82" i="3" s="1"/>
  <c r="J108" i="3"/>
  <c r="K108" i="3" s="1"/>
  <c r="G108" i="3"/>
  <c r="L114" i="3"/>
  <c r="M114" i="3" s="1"/>
  <c r="H118" i="3"/>
  <c r="L118" i="3"/>
  <c r="M118" i="3" s="1"/>
  <c r="L211" i="3"/>
  <c r="M211" i="3" s="1"/>
  <c r="L224" i="3"/>
  <c r="M224" i="3" s="1"/>
  <c r="L255" i="3"/>
  <c r="M255" i="3" s="1"/>
  <c r="H83" i="3"/>
  <c r="L83" i="3"/>
  <c r="M83" i="3" s="1"/>
  <c r="L26" i="3"/>
  <c r="M26" i="3" s="1"/>
  <c r="L43" i="3"/>
  <c r="M43" i="3" s="1"/>
  <c r="H49" i="3"/>
  <c r="H58" i="3"/>
  <c r="H103" i="3"/>
  <c r="H115" i="3"/>
  <c r="K127" i="3"/>
  <c r="H135" i="3"/>
  <c r="H158" i="3"/>
  <c r="L161" i="3"/>
  <c r="M161" i="3" s="1"/>
  <c r="H161" i="3"/>
  <c r="G174" i="3"/>
  <c r="L183" i="3"/>
  <c r="M183" i="3" s="1"/>
  <c r="L215" i="3"/>
  <c r="M215" i="3" s="1"/>
  <c r="L231" i="3"/>
  <c r="M231" i="3" s="1"/>
  <c r="L233" i="3"/>
  <c r="M233" i="3" s="1"/>
  <c r="K253" i="3"/>
  <c r="H258" i="3"/>
  <c r="H270" i="3"/>
  <c r="L273" i="3"/>
  <c r="M273" i="3" s="1"/>
  <c r="H273" i="3"/>
  <c r="L288" i="3"/>
  <c r="M288" i="3" s="1"/>
  <c r="H26" i="3"/>
  <c r="L41" i="3"/>
  <c r="M41" i="3" s="1"/>
  <c r="H43" i="3"/>
  <c r="H56" i="3"/>
  <c r="H68" i="3"/>
  <c r="H90" i="3"/>
  <c r="H141" i="3"/>
  <c r="H146" i="3"/>
  <c r="H151" i="3"/>
  <c r="L156" i="3"/>
  <c r="M156" i="3" s="1"/>
  <c r="G166" i="3"/>
  <c r="L181" i="3"/>
  <c r="M181" i="3" s="1"/>
  <c r="H215" i="3"/>
  <c r="H231" i="3"/>
  <c r="H256" i="3"/>
  <c r="H288" i="3"/>
  <c r="L277" i="3"/>
  <c r="M277" i="3" s="1"/>
  <c r="H277" i="3"/>
  <c r="J78" i="3"/>
  <c r="K78" i="3" s="1"/>
  <c r="G78" i="3"/>
  <c r="J164" i="3"/>
  <c r="K164" i="3" s="1"/>
  <c r="G164" i="3"/>
  <c r="L185" i="3"/>
  <c r="M185" i="3" s="1"/>
  <c r="H203" i="3"/>
  <c r="L203" i="3"/>
  <c r="M203" i="3" s="1"/>
  <c r="G234" i="3"/>
  <c r="L236" i="3"/>
  <c r="M236" i="3" s="1"/>
  <c r="K249" i="3"/>
  <c r="G254" i="3"/>
  <c r="G286" i="3"/>
  <c r="K15" i="3"/>
  <c r="L17" i="3"/>
  <c r="M17" i="3" s="1"/>
  <c r="K24" i="3"/>
  <c r="K113" i="3"/>
  <c r="H131" i="3"/>
  <c r="G144" i="3"/>
  <c r="H149" i="3"/>
  <c r="L154" i="3"/>
  <c r="M154" i="3" s="1"/>
  <c r="H154" i="3"/>
  <c r="H159" i="3"/>
  <c r="L175" i="3"/>
  <c r="M175" i="3" s="1"/>
  <c r="L205" i="3"/>
  <c r="M205" i="3" s="1"/>
  <c r="H213" i="3"/>
  <c r="L221" i="3"/>
  <c r="M221" i="3" s="1"/>
  <c r="H247" i="3"/>
  <c r="L247" i="3"/>
  <c r="M247" i="3" s="1"/>
  <c r="K262" i="3"/>
  <c r="L265" i="3"/>
  <c r="M265" i="3" s="1"/>
  <c r="K13" i="3"/>
  <c r="G29" i="3"/>
  <c r="G289" i="3" s="1"/>
  <c r="H289" i="3" s="1"/>
  <c r="H69" i="3"/>
  <c r="L69" i="3"/>
  <c r="M69" i="3" s="1"/>
  <c r="J76" i="3"/>
  <c r="K76" i="3" s="1"/>
  <c r="G76" i="3"/>
  <c r="K111" i="3"/>
  <c r="G136" i="3"/>
  <c r="L170" i="3"/>
  <c r="M170" i="3" s="1"/>
  <c r="H170" i="3"/>
  <c r="L172" i="3"/>
  <c r="M172" i="3" s="1"/>
  <c r="L188" i="3"/>
  <c r="M188" i="3" s="1"/>
  <c r="L191" i="3"/>
  <c r="M191" i="3" s="1"/>
  <c r="L210" i="3"/>
  <c r="M210" i="3" s="1"/>
  <c r="H221" i="3"/>
  <c r="L223" i="3"/>
  <c r="M223" i="3" s="1"/>
  <c r="H265" i="3"/>
  <c r="L281" i="3"/>
  <c r="M281" i="3" s="1"/>
  <c r="L152" i="3"/>
  <c r="M152" i="3" s="1"/>
  <c r="L148" i="3"/>
  <c r="M148" i="3" s="1"/>
  <c r="H190" i="3"/>
  <c r="L190" i="3"/>
  <c r="M190" i="3" s="1"/>
  <c r="L217" i="3"/>
  <c r="M217" i="3" s="1"/>
  <c r="L271" i="3"/>
  <c r="M271" i="3" s="1"/>
  <c r="H136" i="3" l="1"/>
  <c r="L136" i="3"/>
  <c r="M136" i="3" s="1"/>
  <c r="H78" i="3"/>
  <c r="L78" i="3"/>
  <c r="M78" i="3" s="1"/>
  <c r="K289" i="3"/>
  <c r="H222" i="3"/>
  <c r="L222" i="3"/>
  <c r="M222" i="3" s="1"/>
  <c r="H137" i="3"/>
  <c r="L137" i="3"/>
  <c r="M137" i="3" s="1"/>
  <c r="H174" i="3"/>
  <c r="L174" i="3"/>
  <c r="M174" i="3" s="1"/>
  <c r="L144" i="3"/>
  <c r="M144" i="3" s="1"/>
  <c r="H144" i="3"/>
  <c r="H84" i="3"/>
  <c r="L84" i="3"/>
  <c r="M84" i="3" s="1"/>
  <c r="L138" i="3"/>
  <c r="M138" i="3" s="1"/>
  <c r="H138" i="3"/>
  <c r="L76" i="3"/>
  <c r="M76" i="3" s="1"/>
  <c r="H76" i="3"/>
  <c r="L286" i="3"/>
  <c r="M286" i="3" s="1"/>
  <c r="H286" i="3"/>
  <c r="H108" i="3"/>
  <c r="L108" i="3"/>
  <c r="M108" i="3" s="1"/>
  <c r="H28" i="3"/>
  <c r="L28" i="3"/>
  <c r="M28" i="3" s="1"/>
  <c r="L282" i="3"/>
  <c r="M282" i="3" s="1"/>
  <c r="H282" i="3"/>
  <c r="H254" i="3"/>
  <c r="L254" i="3"/>
  <c r="M254" i="3" s="1"/>
  <c r="H35" i="3"/>
  <c r="L35" i="3"/>
  <c r="M35" i="3" s="1"/>
  <c r="L77" i="3"/>
  <c r="M77" i="3" s="1"/>
  <c r="H77" i="3"/>
  <c r="M12" i="3"/>
  <c r="H29" i="3"/>
  <c r="L29" i="3"/>
  <c r="M29" i="3" s="1"/>
  <c r="H234" i="3"/>
  <c r="L234" i="3"/>
  <c r="M234" i="3" s="1"/>
  <c r="L53" i="3"/>
  <c r="M53" i="3" s="1"/>
  <c r="H53" i="3"/>
  <c r="H134" i="3"/>
  <c r="L134" i="3"/>
  <c r="M134" i="3" s="1"/>
  <c r="H166" i="3"/>
  <c r="L166" i="3"/>
  <c r="M166" i="3" s="1"/>
  <c r="H164" i="3"/>
  <c r="L164" i="3"/>
  <c r="M164" i="3" s="1"/>
  <c r="H227" i="3"/>
  <c r="L227" i="3"/>
  <c r="M227" i="3" s="1"/>
  <c r="H107" i="3"/>
  <c r="L107" i="3"/>
  <c r="M107" i="3" s="1"/>
  <c r="L192" i="3"/>
  <c r="M192" i="3" s="1"/>
  <c r="H192" i="3"/>
  <c r="L102" i="3"/>
  <c r="M102" i="3" s="1"/>
  <c r="L289" i="3" l="1"/>
  <c r="M289" i="3" s="1"/>
  <c r="C41" i="1" l="1"/>
  <c r="C31" i="1"/>
  <c r="D159" i="2"/>
  <c r="I159" i="2" s="1"/>
  <c r="J159" i="2" s="1"/>
  <c r="J158" i="2"/>
  <c r="I158" i="2"/>
  <c r="D158" i="2"/>
  <c r="F158" i="2" s="1"/>
  <c r="J157" i="2"/>
  <c r="D157" i="2"/>
  <c r="I157" i="2" s="1"/>
  <c r="J156" i="2"/>
  <c r="I156" i="2"/>
  <c r="F156" i="2"/>
  <c r="J155" i="2"/>
  <c r="F155" i="2"/>
  <c r="D155" i="2"/>
  <c r="I155" i="2" s="1"/>
  <c r="I154" i="2"/>
  <c r="J154" i="2" s="1"/>
  <c r="F154" i="2"/>
  <c r="D153" i="2"/>
  <c r="I153" i="2" s="1"/>
  <c r="J153" i="2" s="1"/>
  <c r="I152" i="2"/>
  <c r="J152" i="2" s="1"/>
  <c r="F152" i="2"/>
  <c r="K152" i="2" s="1"/>
  <c r="L152" i="2" s="1"/>
  <c r="L151" i="2"/>
  <c r="K151" i="2"/>
  <c r="I151" i="2"/>
  <c r="J151" i="2" s="1"/>
  <c r="F151" i="2"/>
  <c r="G151" i="2" s="1"/>
  <c r="I150" i="2"/>
  <c r="J150" i="2" s="1"/>
  <c r="F150" i="2"/>
  <c r="I149" i="2"/>
  <c r="J149" i="2" s="1"/>
  <c r="G149" i="2"/>
  <c r="F149" i="2"/>
  <c r="K149" i="2" s="1"/>
  <c r="L149" i="2" s="1"/>
  <c r="I148" i="2"/>
  <c r="J148" i="2" s="1"/>
  <c r="G148" i="2"/>
  <c r="F148" i="2"/>
  <c r="I147" i="2"/>
  <c r="J147" i="2" s="1"/>
  <c r="F147" i="2"/>
  <c r="K147" i="2" s="1"/>
  <c r="L147" i="2" s="1"/>
  <c r="I146" i="2"/>
  <c r="J146" i="2" s="1"/>
  <c r="F146" i="2"/>
  <c r="K145" i="2"/>
  <c r="L145" i="2" s="1"/>
  <c r="I145" i="2"/>
  <c r="J145" i="2" s="1"/>
  <c r="F145" i="2"/>
  <c r="G145" i="2" s="1"/>
  <c r="L144" i="2"/>
  <c r="I144" i="2"/>
  <c r="J144" i="2" s="1"/>
  <c r="F144" i="2"/>
  <c r="K144" i="2" s="1"/>
  <c r="I143" i="2"/>
  <c r="K143" i="2" s="1"/>
  <c r="L143" i="2" s="1"/>
  <c r="F143" i="2"/>
  <c r="G143" i="2" s="1"/>
  <c r="I142" i="2"/>
  <c r="J142" i="2" s="1"/>
  <c r="F142" i="2"/>
  <c r="K142" i="2" s="1"/>
  <c r="L142" i="2" s="1"/>
  <c r="L141" i="2"/>
  <c r="K141" i="2"/>
  <c r="I141" i="2"/>
  <c r="J141" i="2" s="1"/>
  <c r="F141" i="2"/>
  <c r="G141" i="2" s="1"/>
  <c r="I140" i="2"/>
  <c r="J140" i="2" s="1"/>
  <c r="F140" i="2"/>
  <c r="K140" i="2" s="1"/>
  <c r="L140" i="2" s="1"/>
  <c r="I139" i="2"/>
  <c r="J139" i="2" s="1"/>
  <c r="F139" i="2"/>
  <c r="G139" i="2" s="1"/>
  <c r="I138" i="2"/>
  <c r="J138" i="2" s="1"/>
  <c r="F138" i="2"/>
  <c r="I137" i="2"/>
  <c r="J137" i="2" s="1"/>
  <c r="F137" i="2"/>
  <c r="K137" i="2" s="1"/>
  <c r="L137" i="2" s="1"/>
  <c r="I136" i="2"/>
  <c r="J136" i="2" s="1"/>
  <c r="F136" i="2"/>
  <c r="K136" i="2" s="1"/>
  <c r="L136" i="2" s="1"/>
  <c r="D135" i="2"/>
  <c r="J134" i="2"/>
  <c r="I134" i="2"/>
  <c r="F134" i="2"/>
  <c r="K134" i="2" s="1"/>
  <c r="L134" i="2" s="1"/>
  <c r="J133" i="2"/>
  <c r="I133" i="2"/>
  <c r="F133" i="2"/>
  <c r="I132" i="2"/>
  <c r="J132" i="2" s="1"/>
  <c r="G132" i="2"/>
  <c r="F132" i="2"/>
  <c r="L131" i="2"/>
  <c r="K131" i="2"/>
  <c r="J131" i="2"/>
  <c r="I131" i="2"/>
  <c r="G131" i="2"/>
  <c r="F131" i="2"/>
  <c r="D129" i="2"/>
  <c r="I129" i="2" s="1"/>
  <c r="J129" i="2" s="1"/>
  <c r="K128" i="2"/>
  <c r="L128" i="2" s="1"/>
  <c r="J128" i="2"/>
  <c r="I128" i="2"/>
  <c r="D128" i="2"/>
  <c r="F128" i="2" s="1"/>
  <c r="G128" i="2" s="1"/>
  <c r="I127" i="2"/>
  <c r="J127" i="2" s="1"/>
  <c r="F127" i="2"/>
  <c r="K127" i="2" s="1"/>
  <c r="L127" i="2" s="1"/>
  <c r="D127" i="2"/>
  <c r="K126" i="2"/>
  <c r="L126" i="2" s="1"/>
  <c r="J126" i="2"/>
  <c r="I126" i="2"/>
  <c r="F126" i="2"/>
  <c r="G126" i="2" s="1"/>
  <c r="J125" i="2"/>
  <c r="I125" i="2"/>
  <c r="F125" i="2"/>
  <c r="K125" i="2" s="1"/>
  <c r="L125" i="2" s="1"/>
  <c r="D125" i="2"/>
  <c r="I124" i="2"/>
  <c r="J124" i="2" s="1"/>
  <c r="F124" i="2"/>
  <c r="G124" i="2" s="1"/>
  <c r="I123" i="2"/>
  <c r="J123" i="2" s="1"/>
  <c r="G123" i="2"/>
  <c r="F123" i="2"/>
  <c r="D123" i="2"/>
  <c r="I122" i="2"/>
  <c r="J122" i="2" s="1"/>
  <c r="F122" i="2"/>
  <c r="I121" i="2"/>
  <c r="J121" i="2" s="1"/>
  <c r="F121" i="2"/>
  <c r="K121" i="2" s="1"/>
  <c r="L121" i="2" s="1"/>
  <c r="I120" i="2"/>
  <c r="J120" i="2" s="1"/>
  <c r="G120" i="2"/>
  <c r="F120" i="2"/>
  <c r="I119" i="2"/>
  <c r="J119" i="2" s="1"/>
  <c r="F119" i="2"/>
  <c r="K119" i="2" s="1"/>
  <c r="L119" i="2" s="1"/>
  <c r="I118" i="2"/>
  <c r="J118" i="2" s="1"/>
  <c r="F118" i="2"/>
  <c r="K118" i="2" s="1"/>
  <c r="L118" i="2" s="1"/>
  <c r="I117" i="2"/>
  <c r="J117" i="2" s="1"/>
  <c r="F117" i="2"/>
  <c r="L116" i="2"/>
  <c r="J116" i="2"/>
  <c r="I116" i="2"/>
  <c r="F116" i="2"/>
  <c r="K116" i="2" s="1"/>
  <c r="J115" i="2"/>
  <c r="I115" i="2"/>
  <c r="F115" i="2"/>
  <c r="I114" i="2"/>
  <c r="J114" i="2" s="1"/>
  <c r="F114" i="2"/>
  <c r="K113" i="2"/>
  <c r="L113" i="2" s="1"/>
  <c r="I113" i="2"/>
  <c r="J113" i="2" s="1"/>
  <c r="F113" i="2"/>
  <c r="G113" i="2" s="1"/>
  <c r="I112" i="2"/>
  <c r="J112" i="2" s="1"/>
  <c r="G112" i="2"/>
  <c r="F112" i="2"/>
  <c r="K111" i="2"/>
  <c r="L111" i="2" s="1"/>
  <c r="J111" i="2"/>
  <c r="I111" i="2"/>
  <c r="G111" i="2"/>
  <c r="F111" i="2"/>
  <c r="I110" i="2"/>
  <c r="J110" i="2" s="1"/>
  <c r="F110" i="2"/>
  <c r="K110" i="2" s="1"/>
  <c r="L110" i="2" s="1"/>
  <c r="I109" i="2"/>
  <c r="K109" i="2" s="1"/>
  <c r="L109" i="2" s="1"/>
  <c r="F109" i="2"/>
  <c r="G109" i="2" s="1"/>
  <c r="I108" i="2"/>
  <c r="J108" i="2" s="1"/>
  <c r="F108" i="2"/>
  <c r="I107" i="2"/>
  <c r="K107" i="2" s="1"/>
  <c r="L107" i="2" s="1"/>
  <c r="G107" i="2"/>
  <c r="F107" i="2"/>
  <c r="I106" i="2"/>
  <c r="J106" i="2" s="1"/>
  <c r="F106" i="2"/>
  <c r="K106" i="2" s="1"/>
  <c r="L106" i="2" s="1"/>
  <c r="L105" i="2"/>
  <c r="K105" i="2"/>
  <c r="I105" i="2"/>
  <c r="J105" i="2" s="1"/>
  <c r="F105" i="2"/>
  <c r="G105" i="2" s="1"/>
  <c r="D105" i="2"/>
  <c r="I104" i="2"/>
  <c r="J104" i="2" s="1"/>
  <c r="F104" i="2"/>
  <c r="K104" i="2" s="1"/>
  <c r="L104" i="2" s="1"/>
  <c r="I103" i="2"/>
  <c r="J103" i="2" s="1"/>
  <c r="G103" i="2"/>
  <c r="F103" i="2"/>
  <c r="J102" i="2"/>
  <c r="I102" i="2"/>
  <c r="F102" i="2"/>
  <c r="J101" i="2"/>
  <c r="I101" i="2"/>
  <c r="F101" i="2"/>
  <c r="K101" i="2" s="1"/>
  <c r="L101" i="2" s="1"/>
  <c r="D99" i="2"/>
  <c r="D98" i="2"/>
  <c r="D97" i="2"/>
  <c r="I97" i="2" s="1"/>
  <c r="J97" i="2" s="1"/>
  <c r="K96" i="2"/>
  <c r="L96" i="2" s="1"/>
  <c r="J96" i="2"/>
  <c r="I96" i="2"/>
  <c r="G96" i="2"/>
  <c r="F96" i="2"/>
  <c r="D95" i="2"/>
  <c r="I95" i="2" s="1"/>
  <c r="J95" i="2" s="1"/>
  <c r="I94" i="2"/>
  <c r="J94" i="2" s="1"/>
  <c r="F94" i="2"/>
  <c r="K94" i="2" s="1"/>
  <c r="L94" i="2" s="1"/>
  <c r="D93" i="2"/>
  <c r="L92" i="2"/>
  <c r="I92" i="2"/>
  <c r="J92" i="2" s="1"/>
  <c r="F92" i="2"/>
  <c r="K92" i="2" s="1"/>
  <c r="I91" i="2"/>
  <c r="J91" i="2" s="1"/>
  <c r="F91" i="2"/>
  <c r="K91" i="2" s="1"/>
  <c r="L91" i="2" s="1"/>
  <c r="J90" i="2"/>
  <c r="I90" i="2"/>
  <c r="F90" i="2"/>
  <c r="J89" i="2"/>
  <c r="I89" i="2"/>
  <c r="F89" i="2"/>
  <c r="I88" i="2"/>
  <c r="J88" i="2" s="1"/>
  <c r="F88" i="2"/>
  <c r="K87" i="2"/>
  <c r="L87" i="2" s="1"/>
  <c r="I87" i="2"/>
  <c r="J87" i="2" s="1"/>
  <c r="F87" i="2"/>
  <c r="G87" i="2" s="1"/>
  <c r="I86" i="2"/>
  <c r="J86" i="2" s="1"/>
  <c r="G86" i="2"/>
  <c r="F86" i="2"/>
  <c r="K85" i="2"/>
  <c r="L85" i="2" s="1"/>
  <c r="J85" i="2"/>
  <c r="I85" i="2"/>
  <c r="G85" i="2"/>
  <c r="F85" i="2"/>
  <c r="J84" i="2"/>
  <c r="I84" i="2"/>
  <c r="F84" i="2"/>
  <c r="I83" i="2"/>
  <c r="K83" i="2" s="1"/>
  <c r="L83" i="2" s="1"/>
  <c r="F83" i="2"/>
  <c r="G83" i="2" s="1"/>
  <c r="I82" i="2"/>
  <c r="J82" i="2" s="1"/>
  <c r="F82" i="2"/>
  <c r="K82" i="2" s="1"/>
  <c r="L82" i="2" s="1"/>
  <c r="L81" i="2"/>
  <c r="J81" i="2"/>
  <c r="I81" i="2"/>
  <c r="K81" i="2" s="1"/>
  <c r="G81" i="2"/>
  <c r="F81" i="2"/>
  <c r="I80" i="2"/>
  <c r="J80" i="2" s="1"/>
  <c r="F80" i="2"/>
  <c r="K80" i="2" s="1"/>
  <c r="L80" i="2" s="1"/>
  <c r="I79" i="2"/>
  <c r="J79" i="2" s="1"/>
  <c r="F79" i="2"/>
  <c r="K79" i="2" s="1"/>
  <c r="L79" i="2" s="1"/>
  <c r="J78" i="2"/>
  <c r="I78" i="2"/>
  <c r="F78" i="2"/>
  <c r="J77" i="2"/>
  <c r="I77" i="2"/>
  <c r="F77" i="2"/>
  <c r="K77" i="2" s="1"/>
  <c r="L77" i="2" s="1"/>
  <c r="I76" i="2"/>
  <c r="J76" i="2" s="1"/>
  <c r="F76" i="2"/>
  <c r="D75" i="2"/>
  <c r="F75" i="2" s="1"/>
  <c r="K74" i="2"/>
  <c r="L74" i="2" s="1"/>
  <c r="I74" i="2"/>
  <c r="J74" i="2" s="1"/>
  <c r="F74" i="2"/>
  <c r="G74" i="2" s="1"/>
  <c r="I73" i="2"/>
  <c r="F73" i="2"/>
  <c r="G73" i="2" s="1"/>
  <c r="K72" i="2"/>
  <c r="L72" i="2" s="1"/>
  <c r="J72" i="2"/>
  <c r="I72" i="2"/>
  <c r="G72" i="2"/>
  <c r="F72" i="2"/>
  <c r="I71" i="2"/>
  <c r="K71" i="2" s="1"/>
  <c r="L71" i="2" s="1"/>
  <c r="G71" i="2"/>
  <c r="F71" i="2"/>
  <c r="K69" i="2"/>
  <c r="L69" i="2" s="1"/>
  <c r="J69" i="2"/>
  <c r="I69" i="2"/>
  <c r="F69" i="2"/>
  <c r="G69" i="2" s="1"/>
  <c r="D69" i="2"/>
  <c r="I68" i="2"/>
  <c r="J68" i="2" s="1"/>
  <c r="G68" i="2"/>
  <c r="D68" i="2"/>
  <c r="F68" i="2" s="1"/>
  <c r="J67" i="2"/>
  <c r="D67" i="2"/>
  <c r="I67" i="2" s="1"/>
  <c r="J66" i="2"/>
  <c r="I66" i="2"/>
  <c r="F66" i="2"/>
  <c r="K66" i="2" s="1"/>
  <c r="L66" i="2" s="1"/>
  <c r="D65" i="2"/>
  <c r="K64" i="2"/>
  <c r="L64" i="2" s="1"/>
  <c r="I64" i="2"/>
  <c r="J64" i="2" s="1"/>
  <c r="F64" i="2"/>
  <c r="G64" i="2" s="1"/>
  <c r="D63" i="2"/>
  <c r="I62" i="2"/>
  <c r="J62" i="2" s="1"/>
  <c r="F62" i="2"/>
  <c r="K62" i="2" s="1"/>
  <c r="L62" i="2" s="1"/>
  <c r="L61" i="2"/>
  <c r="K61" i="2"/>
  <c r="I61" i="2"/>
  <c r="J61" i="2" s="1"/>
  <c r="F61" i="2"/>
  <c r="G61" i="2" s="1"/>
  <c r="I60" i="2"/>
  <c r="J60" i="2" s="1"/>
  <c r="F60" i="2"/>
  <c r="K60" i="2" s="1"/>
  <c r="L60" i="2" s="1"/>
  <c r="K59" i="2"/>
  <c r="L59" i="2" s="1"/>
  <c r="J59" i="2"/>
  <c r="I59" i="2"/>
  <c r="G59" i="2"/>
  <c r="F59" i="2"/>
  <c r="I58" i="2"/>
  <c r="J58" i="2" s="1"/>
  <c r="F58" i="2"/>
  <c r="K58" i="2" s="1"/>
  <c r="L58" i="2" s="1"/>
  <c r="I57" i="2"/>
  <c r="J57" i="2" s="1"/>
  <c r="F57" i="2"/>
  <c r="G57" i="2" s="1"/>
  <c r="I56" i="2"/>
  <c r="J56" i="2" s="1"/>
  <c r="G56" i="2"/>
  <c r="F56" i="2"/>
  <c r="I55" i="2"/>
  <c r="K55" i="2" s="1"/>
  <c r="L55" i="2" s="1"/>
  <c r="G55" i="2"/>
  <c r="F55" i="2"/>
  <c r="I54" i="2"/>
  <c r="J54" i="2" s="1"/>
  <c r="F54" i="2"/>
  <c r="I53" i="2"/>
  <c r="J53" i="2" s="1"/>
  <c r="F53" i="2"/>
  <c r="K53" i="2" s="1"/>
  <c r="L53" i="2" s="1"/>
  <c r="J52" i="2"/>
  <c r="I52" i="2"/>
  <c r="F52" i="2"/>
  <c r="K51" i="2"/>
  <c r="L51" i="2" s="1"/>
  <c r="J51" i="2"/>
  <c r="I51" i="2"/>
  <c r="F51" i="2"/>
  <c r="G51" i="2" s="1"/>
  <c r="I50" i="2"/>
  <c r="J50" i="2" s="1"/>
  <c r="F50" i="2"/>
  <c r="I49" i="2"/>
  <c r="J49" i="2" s="1"/>
  <c r="F49" i="2"/>
  <c r="J48" i="2"/>
  <c r="I48" i="2"/>
  <c r="G48" i="2"/>
  <c r="F48" i="2"/>
  <c r="I47" i="2"/>
  <c r="J47" i="2" s="1"/>
  <c r="F47" i="2"/>
  <c r="K47" i="2" s="1"/>
  <c r="L47" i="2" s="1"/>
  <c r="J46" i="2"/>
  <c r="I46" i="2"/>
  <c r="F46" i="2"/>
  <c r="D45" i="2"/>
  <c r="I45" i="2" s="1"/>
  <c r="J45" i="2" s="1"/>
  <c r="I44" i="2"/>
  <c r="J44" i="2" s="1"/>
  <c r="F44" i="2"/>
  <c r="G44" i="2" s="1"/>
  <c r="J43" i="2"/>
  <c r="I43" i="2"/>
  <c r="F43" i="2"/>
  <c r="I42" i="2"/>
  <c r="K42" i="2" s="1"/>
  <c r="L42" i="2" s="1"/>
  <c r="G42" i="2"/>
  <c r="F42" i="2"/>
  <c r="I41" i="2"/>
  <c r="J41" i="2" s="1"/>
  <c r="G41" i="2"/>
  <c r="F41" i="2"/>
  <c r="I39" i="2"/>
  <c r="J39" i="2" s="1"/>
  <c r="F39" i="2"/>
  <c r="K39" i="2" s="1"/>
  <c r="L39" i="2" s="1"/>
  <c r="I38" i="2"/>
  <c r="J38" i="2" s="1"/>
  <c r="F38" i="2"/>
  <c r="K38" i="2" s="1"/>
  <c r="L38" i="2" s="1"/>
  <c r="K37" i="2"/>
  <c r="L37" i="2" s="1"/>
  <c r="J37" i="2"/>
  <c r="I37" i="2"/>
  <c r="F37" i="2"/>
  <c r="G37" i="2" s="1"/>
  <c r="J35" i="2"/>
  <c r="I35" i="2"/>
  <c r="F35" i="2"/>
  <c r="K35" i="2" s="1"/>
  <c r="L35" i="2" s="1"/>
  <c r="I34" i="2"/>
  <c r="K34" i="2" s="1"/>
  <c r="L34" i="2" s="1"/>
  <c r="G34" i="2"/>
  <c r="F34" i="2"/>
  <c r="I33" i="2"/>
  <c r="J33" i="2" s="1"/>
  <c r="F33" i="2"/>
  <c r="G33" i="2" s="1"/>
  <c r="I32" i="2"/>
  <c r="J32" i="2" s="1"/>
  <c r="F32" i="2"/>
  <c r="K32" i="2" s="1"/>
  <c r="L32" i="2" s="1"/>
  <c r="K31" i="2"/>
  <c r="L31" i="2" s="1"/>
  <c r="J31" i="2"/>
  <c r="I31" i="2"/>
  <c r="G31" i="2"/>
  <c r="F31" i="2"/>
  <c r="I30" i="2"/>
  <c r="J30" i="2" s="1"/>
  <c r="F30" i="2"/>
  <c r="G30" i="2" s="1"/>
  <c r="K29" i="2"/>
  <c r="L29" i="2" s="1"/>
  <c r="J29" i="2"/>
  <c r="I29" i="2"/>
  <c r="F29" i="2"/>
  <c r="G29" i="2" s="1"/>
  <c r="I28" i="2"/>
  <c r="J28" i="2" s="1"/>
  <c r="F28" i="2"/>
  <c r="K28" i="2" s="1"/>
  <c r="L28" i="2" s="1"/>
  <c r="I27" i="2"/>
  <c r="K27" i="2" s="1"/>
  <c r="L27" i="2" s="1"/>
  <c r="G27" i="2"/>
  <c r="F27" i="2"/>
  <c r="K26" i="2"/>
  <c r="L26" i="2" s="1"/>
  <c r="I26" i="2"/>
  <c r="J26" i="2" s="1"/>
  <c r="F26" i="2"/>
  <c r="G26" i="2" s="1"/>
  <c r="I25" i="2"/>
  <c r="J25" i="2" s="1"/>
  <c r="F25" i="2"/>
  <c r="K25" i="2" s="1"/>
  <c r="L25" i="2" s="1"/>
  <c r="J24" i="2"/>
  <c r="I24" i="2"/>
  <c r="G24" i="2"/>
  <c r="F24" i="2"/>
  <c r="K24" i="2" s="1"/>
  <c r="L24" i="2" s="1"/>
  <c r="I23" i="2"/>
  <c r="J23" i="2" s="1"/>
  <c r="F23" i="2"/>
  <c r="K23" i="2" s="1"/>
  <c r="L23" i="2" s="1"/>
  <c r="I22" i="2"/>
  <c r="J22" i="2" s="1"/>
  <c r="F22" i="2"/>
  <c r="G22" i="2" s="1"/>
  <c r="L21" i="2"/>
  <c r="K21" i="2"/>
  <c r="I21" i="2"/>
  <c r="J21" i="2" s="1"/>
  <c r="F21" i="2"/>
  <c r="G21" i="2" s="1"/>
  <c r="K20" i="2"/>
  <c r="L20" i="2" s="1"/>
  <c r="J20" i="2"/>
  <c r="I20" i="2"/>
  <c r="G20" i="2"/>
  <c r="F20" i="2"/>
  <c r="K19" i="2"/>
  <c r="L19" i="2" s="1"/>
  <c r="J19" i="2"/>
  <c r="I19" i="2"/>
  <c r="F19" i="2"/>
  <c r="G19" i="2" s="1"/>
  <c r="I18" i="2"/>
  <c r="J18" i="2" s="1"/>
  <c r="F18" i="2"/>
  <c r="G18" i="2" s="1"/>
  <c r="I17" i="2"/>
  <c r="K17" i="2" s="1"/>
  <c r="L17" i="2" s="1"/>
  <c r="G17" i="2"/>
  <c r="F17" i="2"/>
  <c r="I16" i="2"/>
  <c r="J16" i="2" s="1"/>
  <c r="F16" i="2"/>
  <c r="K16" i="2" s="1"/>
  <c r="L16" i="2" s="1"/>
  <c r="I15" i="2"/>
  <c r="J15" i="2" s="1"/>
  <c r="F15" i="2"/>
  <c r="K15" i="2" s="1"/>
  <c r="L15" i="2" s="1"/>
  <c r="K14" i="2"/>
  <c r="L14" i="2" s="1"/>
  <c r="J14" i="2"/>
  <c r="I14" i="2"/>
  <c r="F14" i="2"/>
  <c r="G14" i="2" s="1"/>
  <c r="I13" i="2"/>
  <c r="J13" i="2" s="1"/>
  <c r="F13" i="2"/>
  <c r="K13" i="2" s="1"/>
  <c r="L13" i="2" s="1"/>
  <c r="I12" i="2"/>
  <c r="G12" i="2"/>
  <c r="F12" i="2"/>
  <c r="E159" i="1"/>
  <c r="J159" i="1" s="1"/>
  <c r="K159" i="1" s="1"/>
  <c r="E158" i="1"/>
  <c r="J158" i="1" s="1"/>
  <c r="K158" i="1" s="1"/>
  <c r="E157" i="1"/>
  <c r="G157" i="1" s="1"/>
  <c r="J156" i="1"/>
  <c r="G156" i="1"/>
  <c r="H156" i="1" s="1"/>
  <c r="E155" i="1"/>
  <c r="J154" i="1"/>
  <c r="K154" i="1" s="1"/>
  <c r="G154" i="1"/>
  <c r="L154" i="1" s="1"/>
  <c r="M154" i="1" s="1"/>
  <c r="E153" i="1"/>
  <c r="J153" i="1" s="1"/>
  <c r="K153" i="1" s="1"/>
  <c r="J152" i="1"/>
  <c r="K152" i="1" s="1"/>
  <c r="G152" i="1"/>
  <c r="H152" i="1" s="1"/>
  <c r="J151" i="1"/>
  <c r="G151" i="1"/>
  <c r="H151" i="1" s="1"/>
  <c r="J150" i="1"/>
  <c r="K150" i="1" s="1"/>
  <c r="G150" i="1"/>
  <c r="J149" i="1"/>
  <c r="K149" i="1" s="1"/>
  <c r="G149" i="1"/>
  <c r="J148" i="1"/>
  <c r="K148" i="1" s="1"/>
  <c r="G148" i="1"/>
  <c r="H148" i="1" s="1"/>
  <c r="J147" i="1"/>
  <c r="G147" i="1"/>
  <c r="H147" i="1" s="1"/>
  <c r="J146" i="1"/>
  <c r="K146" i="1" s="1"/>
  <c r="G146" i="1"/>
  <c r="J145" i="1"/>
  <c r="K145" i="1" s="1"/>
  <c r="G145" i="1"/>
  <c r="J144" i="1"/>
  <c r="K144" i="1" s="1"/>
  <c r="G144" i="1"/>
  <c r="H144" i="1" s="1"/>
  <c r="J143" i="1"/>
  <c r="G143" i="1"/>
  <c r="H143" i="1" s="1"/>
  <c r="J142" i="1"/>
  <c r="K142" i="1" s="1"/>
  <c r="G142" i="1"/>
  <c r="L142" i="1" s="1"/>
  <c r="M142" i="1" s="1"/>
  <c r="J141" i="1"/>
  <c r="K141" i="1" s="1"/>
  <c r="G141" i="1"/>
  <c r="J140" i="1"/>
  <c r="K140" i="1" s="1"/>
  <c r="G140" i="1"/>
  <c r="H140" i="1" s="1"/>
  <c r="J139" i="1"/>
  <c r="G139" i="1"/>
  <c r="H139" i="1" s="1"/>
  <c r="J138" i="1"/>
  <c r="K138" i="1" s="1"/>
  <c r="G138" i="1"/>
  <c r="J137" i="1"/>
  <c r="K137" i="1" s="1"/>
  <c r="G137" i="1"/>
  <c r="L137" i="1" s="1"/>
  <c r="M137" i="1" s="1"/>
  <c r="J136" i="1"/>
  <c r="K136" i="1" s="1"/>
  <c r="G136" i="1"/>
  <c r="H136" i="1" s="1"/>
  <c r="E135" i="1"/>
  <c r="G135" i="1" s="1"/>
  <c r="J134" i="1"/>
  <c r="K134" i="1" s="1"/>
  <c r="G134" i="1"/>
  <c r="J133" i="1"/>
  <c r="K133" i="1" s="1"/>
  <c r="G133" i="1"/>
  <c r="J132" i="1"/>
  <c r="K132" i="1" s="1"/>
  <c r="G132" i="1"/>
  <c r="H132" i="1" s="1"/>
  <c r="J131" i="1"/>
  <c r="G131" i="1"/>
  <c r="H131" i="1" s="1"/>
  <c r="E129" i="1"/>
  <c r="J129" i="1" s="1"/>
  <c r="K129" i="1" s="1"/>
  <c r="E128" i="1"/>
  <c r="E127" i="1"/>
  <c r="J127" i="1" s="1"/>
  <c r="K127" i="1" s="1"/>
  <c r="J126" i="1"/>
  <c r="K126" i="1" s="1"/>
  <c r="G126" i="1"/>
  <c r="L126" i="1" s="1"/>
  <c r="M126" i="1" s="1"/>
  <c r="E125" i="1"/>
  <c r="J125" i="1" s="1"/>
  <c r="K125" i="1" s="1"/>
  <c r="J124" i="1"/>
  <c r="G124" i="1"/>
  <c r="H124" i="1" s="1"/>
  <c r="E123" i="1"/>
  <c r="J123" i="1" s="1"/>
  <c r="K123" i="1" s="1"/>
  <c r="J122" i="1"/>
  <c r="K122" i="1" s="1"/>
  <c r="G122" i="1"/>
  <c r="J121" i="1"/>
  <c r="K121" i="1" s="1"/>
  <c r="G121" i="1"/>
  <c r="J120" i="1"/>
  <c r="K120" i="1" s="1"/>
  <c r="G120" i="1"/>
  <c r="H120" i="1" s="1"/>
  <c r="J119" i="1"/>
  <c r="G119" i="1"/>
  <c r="H119" i="1" s="1"/>
  <c r="J118" i="1"/>
  <c r="K118" i="1" s="1"/>
  <c r="G118" i="1"/>
  <c r="J117" i="1"/>
  <c r="K117" i="1" s="1"/>
  <c r="G117" i="1"/>
  <c r="J116" i="1"/>
  <c r="K116" i="1" s="1"/>
  <c r="G116" i="1"/>
  <c r="H116" i="1" s="1"/>
  <c r="J115" i="1"/>
  <c r="G115" i="1"/>
  <c r="H115" i="1" s="1"/>
  <c r="J114" i="1"/>
  <c r="K114" i="1" s="1"/>
  <c r="G114" i="1"/>
  <c r="J113" i="1"/>
  <c r="K113" i="1" s="1"/>
  <c r="G113" i="1"/>
  <c r="J112" i="1"/>
  <c r="K112" i="1" s="1"/>
  <c r="G112" i="1"/>
  <c r="H112" i="1" s="1"/>
  <c r="J111" i="1"/>
  <c r="G111" i="1"/>
  <c r="H111" i="1" s="1"/>
  <c r="J110" i="1"/>
  <c r="K110" i="1" s="1"/>
  <c r="G110" i="1"/>
  <c r="J109" i="1"/>
  <c r="K109" i="1" s="1"/>
  <c r="G109" i="1"/>
  <c r="J108" i="1"/>
  <c r="K108" i="1" s="1"/>
  <c r="G108" i="1"/>
  <c r="H108" i="1" s="1"/>
  <c r="J107" i="1"/>
  <c r="G107" i="1"/>
  <c r="H107" i="1" s="1"/>
  <c r="J106" i="1"/>
  <c r="K106" i="1" s="1"/>
  <c r="G106" i="1"/>
  <c r="E105" i="1"/>
  <c r="J105" i="1" s="1"/>
  <c r="K105" i="1" s="1"/>
  <c r="J104" i="1"/>
  <c r="K104" i="1" s="1"/>
  <c r="G104" i="1"/>
  <c r="H104" i="1" s="1"/>
  <c r="J103" i="1"/>
  <c r="G103" i="1"/>
  <c r="H103" i="1" s="1"/>
  <c r="J102" i="1"/>
  <c r="K102" i="1" s="1"/>
  <c r="G102" i="1"/>
  <c r="J101" i="1"/>
  <c r="K101" i="1" s="1"/>
  <c r="G101" i="1"/>
  <c r="E99" i="1"/>
  <c r="J99" i="1" s="1"/>
  <c r="K99" i="1" s="1"/>
  <c r="E98" i="1"/>
  <c r="J98" i="1" s="1"/>
  <c r="K98" i="1" s="1"/>
  <c r="E97" i="1"/>
  <c r="J97" i="1" s="1"/>
  <c r="J96" i="1"/>
  <c r="G96" i="1"/>
  <c r="H96" i="1" s="1"/>
  <c r="E95" i="1"/>
  <c r="J94" i="1"/>
  <c r="K94" i="1" s="1"/>
  <c r="G94" i="1"/>
  <c r="L94" i="1" s="1"/>
  <c r="M94" i="1" s="1"/>
  <c r="E93" i="1"/>
  <c r="J93" i="1" s="1"/>
  <c r="K93" i="1" s="1"/>
  <c r="J92" i="1"/>
  <c r="G92" i="1"/>
  <c r="H92" i="1" s="1"/>
  <c r="J91" i="1"/>
  <c r="G91" i="1"/>
  <c r="H91" i="1" s="1"/>
  <c r="J90" i="1"/>
  <c r="K90" i="1" s="1"/>
  <c r="G90" i="1"/>
  <c r="J89" i="1"/>
  <c r="K89" i="1" s="1"/>
  <c r="G89" i="1"/>
  <c r="J88" i="1"/>
  <c r="K88" i="1" s="1"/>
  <c r="G88" i="1"/>
  <c r="H88" i="1" s="1"/>
  <c r="J87" i="1"/>
  <c r="G87" i="1"/>
  <c r="H87" i="1" s="1"/>
  <c r="J86" i="1"/>
  <c r="K86" i="1" s="1"/>
  <c r="G86" i="1"/>
  <c r="L86" i="1" s="1"/>
  <c r="M86" i="1" s="1"/>
  <c r="J85" i="1"/>
  <c r="K85" i="1" s="1"/>
  <c r="G85" i="1"/>
  <c r="L85" i="1" s="1"/>
  <c r="M85" i="1" s="1"/>
  <c r="J84" i="1"/>
  <c r="K84" i="1" s="1"/>
  <c r="G84" i="1"/>
  <c r="H84" i="1" s="1"/>
  <c r="J83" i="1"/>
  <c r="G83" i="1"/>
  <c r="H83" i="1" s="1"/>
  <c r="J82" i="1"/>
  <c r="K82" i="1" s="1"/>
  <c r="G82" i="1"/>
  <c r="J81" i="1"/>
  <c r="K81" i="1" s="1"/>
  <c r="G81" i="1"/>
  <c r="J80" i="1"/>
  <c r="K80" i="1" s="1"/>
  <c r="G80" i="1"/>
  <c r="H80" i="1" s="1"/>
  <c r="J79" i="1"/>
  <c r="G79" i="1"/>
  <c r="H79" i="1" s="1"/>
  <c r="J78" i="1"/>
  <c r="K78" i="1" s="1"/>
  <c r="G78" i="1"/>
  <c r="J77" i="1"/>
  <c r="K77" i="1" s="1"/>
  <c r="G77" i="1"/>
  <c r="J76" i="1"/>
  <c r="K76" i="1" s="1"/>
  <c r="G76" i="1"/>
  <c r="H76" i="1" s="1"/>
  <c r="E75" i="1"/>
  <c r="G75" i="1" s="1"/>
  <c r="J74" i="1"/>
  <c r="K74" i="1" s="1"/>
  <c r="G74" i="1"/>
  <c r="J73" i="1"/>
  <c r="K73" i="1" s="1"/>
  <c r="G73" i="1"/>
  <c r="L73" i="1" s="1"/>
  <c r="M73" i="1" s="1"/>
  <c r="J72" i="1"/>
  <c r="K72" i="1" s="1"/>
  <c r="G72" i="1"/>
  <c r="H72" i="1" s="1"/>
  <c r="J71" i="1"/>
  <c r="G71" i="1"/>
  <c r="H71" i="1" s="1"/>
  <c r="E69" i="1"/>
  <c r="J69" i="1" s="1"/>
  <c r="K69" i="1" s="1"/>
  <c r="E68" i="1"/>
  <c r="E67" i="1"/>
  <c r="J67" i="1" s="1"/>
  <c r="K67" i="1" s="1"/>
  <c r="J66" i="1"/>
  <c r="K66" i="1" s="1"/>
  <c r="G66" i="1"/>
  <c r="L66" i="1" s="1"/>
  <c r="M66" i="1" s="1"/>
  <c r="E65" i="1"/>
  <c r="J65" i="1" s="1"/>
  <c r="K65" i="1" s="1"/>
  <c r="J64" i="1"/>
  <c r="G64" i="1"/>
  <c r="H64" i="1" s="1"/>
  <c r="E63" i="1"/>
  <c r="J63" i="1" s="1"/>
  <c r="K63" i="1" s="1"/>
  <c r="J62" i="1"/>
  <c r="K62" i="1" s="1"/>
  <c r="G62" i="1"/>
  <c r="J61" i="1"/>
  <c r="K61" i="1" s="1"/>
  <c r="G61" i="1"/>
  <c r="J60" i="1"/>
  <c r="K60" i="1" s="1"/>
  <c r="G60" i="1"/>
  <c r="H60" i="1" s="1"/>
  <c r="J59" i="1"/>
  <c r="G59" i="1"/>
  <c r="H59" i="1" s="1"/>
  <c r="J58" i="1"/>
  <c r="K58" i="1" s="1"/>
  <c r="G58" i="1"/>
  <c r="L58" i="1" s="1"/>
  <c r="M58" i="1" s="1"/>
  <c r="J57" i="1"/>
  <c r="K57" i="1" s="1"/>
  <c r="G57" i="1"/>
  <c r="L57" i="1" s="1"/>
  <c r="M57" i="1" s="1"/>
  <c r="J56" i="1"/>
  <c r="K56" i="1" s="1"/>
  <c r="G56" i="1"/>
  <c r="H56" i="1" s="1"/>
  <c r="J55" i="1"/>
  <c r="G55" i="1"/>
  <c r="H55" i="1" s="1"/>
  <c r="J54" i="1"/>
  <c r="K54" i="1" s="1"/>
  <c r="G54" i="1"/>
  <c r="J53" i="1"/>
  <c r="K53" i="1" s="1"/>
  <c r="G53" i="1"/>
  <c r="J52" i="1"/>
  <c r="G52" i="1"/>
  <c r="H52" i="1" s="1"/>
  <c r="J51" i="1"/>
  <c r="G51" i="1"/>
  <c r="H51" i="1" s="1"/>
  <c r="J50" i="1"/>
  <c r="K50" i="1" s="1"/>
  <c r="G50" i="1"/>
  <c r="J49" i="1"/>
  <c r="K49" i="1" s="1"/>
  <c r="G49" i="1"/>
  <c r="J48" i="1"/>
  <c r="G48" i="1"/>
  <c r="H48" i="1" s="1"/>
  <c r="J47" i="1"/>
  <c r="K47" i="1" s="1"/>
  <c r="G47" i="1"/>
  <c r="H47" i="1" s="1"/>
  <c r="J46" i="1"/>
  <c r="K46" i="1" s="1"/>
  <c r="G46" i="1"/>
  <c r="E45" i="1"/>
  <c r="J44" i="1"/>
  <c r="K44" i="1" s="1"/>
  <c r="G44" i="1"/>
  <c r="H44" i="1" s="1"/>
  <c r="J43" i="1"/>
  <c r="K43" i="1" s="1"/>
  <c r="G43" i="1"/>
  <c r="H43" i="1" s="1"/>
  <c r="J42" i="1"/>
  <c r="K42" i="1" s="1"/>
  <c r="G42" i="1"/>
  <c r="J41" i="1"/>
  <c r="K41" i="1" s="1"/>
  <c r="G41" i="1"/>
  <c r="J39" i="1"/>
  <c r="K39" i="1" s="1"/>
  <c r="G39" i="1"/>
  <c r="H39" i="1" s="1"/>
  <c r="J38" i="1"/>
  <c r="K38" i="1" s="1"/>
  <c r="G38" i="1"/>
  <c r="H38" i="1" s="1"/>
  <c r="J37" i="1"/>
  <c r="K37" i="1" s="1"/>
  <c r="G37" i="1"/>
  <c r="J35" i="1"/>
  <c r="K35" i="1" s="1"/>
  <c r="G35" i="1"/>
  <c r="J34" i="1"/>
  <c r="K34" i="1" s="1"/>
  <c r="G34" i="1"/>
  <c r="H34" i="1" s="1"/>
  <c r="J33" i="1"/>
  <c r="K33" i="1" s="1"/>
  <c r="G33" i="1"/>
  <c r="H33" i="1" s="1"/>
  <c r="J32" i="1"/>
  <c r="K32" i="1" s="1"/>
  <c r="G32" i="1"/>
  <c r="J31" i="1"/>
  <c r="K31" i="1" s="1"/>
  <c r="G31" i="1"/>
  <c r="J30" i="1"/>
  <c r="K30" i="1" s="1"/>
  <c r="G30" i="1"/>
  <c r="H30" i="1" s="1"/>
  <c r="J29" i="1"/>
  <c r="K29" i="1" s="1"/>
  <c r="G29" i="1"/>
  <c r="H29" i="1" s="1"/>
  <c r="J28" i="1"/>
  <c r="K28" i="1" s="1"/>
  <c r="G28" i="1"/>
  <c r="J27" i="1"/>
  <c r="K27" i="1" s="1"/>
  <c r="G27" i="1"/>
  <c r="J26" i="1"/>
  <c r="K26" i="1" s="1"/>
  <c r="G26" i="1"/>
  <c r="H26" i="1" s="1"/>
  <c r="J25" i="1"/>
  <c r="K25" i="1" s="1"/>
  <c r="G25" i="1"/>
  <c r="H25" i="1" s="1"/>
  <c r="J24" i="1"/>
  <c r="K24" i="1" s="1"/>
  <c r="G24" i="1"/>
  <c r="J23" i="1"/>
  <c r="K23" i="1" s="1"/>
  <c r="G23" i="1"/>
  <c r="J22" i="1"/>
  <c r="K22" i="1" s="1"/>
  <c r="G22" i="1"/>
  <c r="H22" i="1" s="1"/>
  <c r="J21" i="1"/>
  <c r="K21" i="1" s="1"/>
  <c r="G21" i="1"/>
  <c r="H21" i="1" s="1"/>
  <c r="J20" i="1"/>
  <c r="K20" i="1" s="1"/>
  <c r="G20" i="1"/>
  <c r="J19" i="1"/>
  <c r="K19" i="1" s="1"/>
  <c r="G19" i="1"/>
  <c r="J18" i="1"/>
  <c r="K18" i="1" s="1"/>
  <c r="G18" i="1"/>
  <c r="H18" i="1" s="1"/>
  <c r="J17" i="1"/>
  <c r="K17" i="1" s="1"/>
  <c r="G17" i="1"/>
  <c r="H17" i="1" s="1"/>
  <c r="J16" i="1"/>
  <c r="K16" i="1" s="1"/>
  <c r="G16" i="1"/>
  <c r="J15" i="1"/>
  <c r="K15" i="1" s="1"/>
  <c r="G15" i="1"/>
  <c r="J14" i="1"/>
  <c r="K14" i="1" s="1"/>
  <c r="G14" i="1"/>
  <c r="H14" i="1" s="1"/>
  <c r="J13" i="1"/>
  <c r="K13" i="1" s="1"/>
  <c r="G13" i="1"/>
  <c r="H13" i="1" s="1"/>
  <c r="J12" i="1"/>
  <c r="G12" i="1"/>
  <c r="L77" i="1" l="1"/>
  <c r="M77" i="1" s="1"/>
  <c r="L82" i="1"/>
  <c r="M82" i="1" s="1"/>
  <c r="L110" i="1"/>
  <c r="M110" i="1" s="1"/>
  <c r="L122" i="1"/>
  <c r="M122" i="1" s="1"/>
  <c r="L138" i="1"/>
  <c r="M138" i="1" s="1"/>
  <c r="L150" i="1"/>
  <c r="M150" i="1" s="1"/>
  <c r="L61" i="1"/>
  <c r="M61" i="1" s="1"/>
  <c r="L133" i="1"/>
  <c r="M133" i="1" s="1"/>
  <c r="L90" i="1"/>
  <c r="M90" i="1" s="1"/>
  <c r="L106" i="1"/>
  <c r="M106" i="1" s="1"/>
  <c r="L92" i="1"/>
  <c r="M92" i="1" s="1"/>
  <c r="L107" i="1"/>
  <c r="M107" i="1" s="1"/>
  <c r="L89" i="1"/>
  <c r="M89" i="1" s="1"/>
  <c r="L50" i="1"/>
  <c r="M50" i="1" s="1"/>
  <c r="L62" i="1"/>
  <c r="M62" i="1" s="1"/>
  <c r="L145" i="1"/>
  <c r="M145" i="1" s="1"/>
  <c r="L136" i="1"/>
  <c r="M136" i="1" s="1"/>
  <c r="L115" i="1"/>
  <c r="M115" i="1" s="1"/>
  <c r="L52" i="1"/>
  <c r="M52" i="1" s="1"/>
  <c r="L53" i="1"/>
  <c r="M53" i="1" s="1"/>
  <c r="L139" i="1"/>
  <c r="M139" i="1" s="1"/>
  <c r="L151" i="1"/>
  <c r="M151" i="1" s="1"/>
  <c r="L48" i="1"/>
  <c r="M48" i="1" s="1"/>
  <c r="L54" i="1"/>
  <c r="M54" i="1" s="1"/>
  <c r="L80" i="1"/>
  <c r="M80" i="1" s="1"/>
  <c r="L49" i="1"/>
  <c r="M49" i="1" s="1"/>
  <c r="L81" i="1"/>
  <c r="M81" i="1" s="1"/>
  <c r="L114" i="1"/>
  <c r="M114" i="1" s="1"/>
  <c r="G97" i="1"/>
  <c r="H97" i="1" s="1"/>
  <c r="L26" i="1"/>
  <c r="M26" i="1" s="1"/>
  <c r="L76" i="1"/>
  <c r="M76" i="1" s="1"/>
  <c r="L147" i="1"/>
  <c r="M147" i="1" s="1"/>
  <c r="L111" i="1"/>
  <c r="M111" i="1" s="1"/>
  <c r="L118" i="1"/>
  <c r="M118" i="1" s="1"/>
  <c r="L143" i="1"/>
  <c r="M143" i="1" s="1"/>
  <c r="L104" i="1"/>
  <c r="M104" i="1" s="1"/>
  <c r="L78" i="1"/>
  <c r="M78" i="1" s="1"/>
  <c r="L149" i="1"/>
  <c r="M149" i="1" s="1"/>
  <c r="K48" i="1"/>
  <c r="L144" i="1"/>
  <c r="M144" i="1" s="1"/>
  <c r="L140" i="1"/>
  <c r="M140" i="1" s="1"/>
  <c r="L84" i="1"/>
  <c r="M84" i="1" s="1"/>
  <c r="L121" i="1"/>
  <c r="M121" i="1" s="1"/>
  <c r="L141" i="1"/>
  <c r="M141" i="1" s="1"/>
  <c r="L146" i="1"/>
  <c r="M146" i="1" s="1"/>
  <c r="K12" i="2"/>
  <c r="J12" i="2"/>
  <c r="I93" i="2"/>
  <c r="J93" i="2" s="1"/>
  <c r="F93" i="2"/>
  <c r="K49" i="2"/>
  <c r="L49" i="2" s="1"/>
  <c r="G49" i="2"/>
  <c r="I135" i="2"/>
  <c r="J135" i="2" s="1"/>
  <c r="F135" i="2"/>
  <c r="G155" i="2"/>
  <c r="K155" i="2"/>
  <c r="L155" i="2" s="1"/>
  <c r="K54" i="2"/>
  <c r="L54" i="2" s="1"/>
  <c r="G54" i="2"/>
  <c r="K90" i="2"/>
  <c r="L90" i="2" s="1"/>
  <c r="G90" i="2"/>
  <c r="K73" i="2"/>
  <c r="L73" i="2" s="1"/>
  <c r="J73" i="2"/>
  <c r="G75" i="2"/>
  <c r="I99" i="2"/>
  <c r="J99" i="2" s="1"/>
  <c r="F99" i="2"/>
  <c r="K117" i="2"/>
  <c r="L117" i="2" s="1"/>
  <c r="G117" i="2"/>
  <c r="G15" i="2"/>
  <c r="J17" i="2"/>
  <c r="J34" i="2"/>
  <c r="G62" i="2"/>
  <c r="I65" i="2"/>
  <c r="J65" i="2" s="1"/>
  <c r="F65" i="2"/>
  <c r="G79" i="2"/>
  <c r="K103" i="2"/>
  <c r="L103" i="2" s="1"/>
  <c r="G106" i="2"/>
  <c r="J109" i="2"/>
  <c r="K158" i="2"/>
  <c r="L158" i="2" s="1"/>
  <c r="G158" i="2"/>
  <c r="K22" i="2"/>
  <c r="L22" i="2" s="1"/>
  <c r="G25" i="2"/>
  <c r="J27" i="2"/>
  <c r="G32" i="2"/>
  <c r="G38" i="2"/>
  <c r="G47" i="2"/>
  <c r="K52" i="2"/>
  <c r="L52" i="2" s="1"/>
  <c r="G52" i="2"/>
  <c r="G82" i="2"/>
  <c r="G101" i="2"/>
  <c r="K115" i="2"/>
  <c r="L115" i="2" s="1"/>
  <c r="G115" i="2"/>
  <c r="G121" i="2"/>
  <c r="F129" i="2"/>
  <c r="G13" i="2"/>
  <c r="K44" i="2"/>
  <c r="L44" i="2" s="1"/>
  <c r="J71" i="2"/>
  <c r="K88" i="2"/>
  <c r="L88" i="2" s="1"/>
  <c r="G88" i="2"/>
  <c r="G94" i="2"/>
  <c r="G118" i="2"/>
  <c r="G136" i="2"/>
  <c r="K139" i="2"/>
  <c r="L139" i="2" s="1"/>
  <c r="K146" i="2"/>
  <c r="L146" i="2" s="1"/>
  <c r="G146" i="2"/>
  <c r="F153" i="2"/>
  <c r="F97" i="2"/>
  <c r="G104" i="2"/>
  <c r="G110" i="2"/>
  <c r="G66" i="2"/>
  <c r="J143" i="2"/>
  <c r="K18" i="2"/>
  <c r="L18" i="2" s="1"/>
  <c r="G28" i="2"/>
  <c r="K30" i="2"/>
  <c r="L30" i="2" s="1"/>
  <c r="G39" i="2"/>
  <c r="J42" i="2"/>
  <c r="G53" i="2"/>
  <c r="J55" i="2"/>
  <c r="G58" i="2"/>
  <c r="K68" i="2"/>
  <c r="L68" i="2" s="1"/>
  <c r="G80" i="2"/>
  <c r="J83" i="2"/>
  <c r="F98" i="2"/>
  <c r="I98" i="2"/>
  <c r="J98" i="2" s="1"/>
  <c r="J107" i="2"/>
  <c r="G127" i="2"/>
  <c r="G137" i="2"/>
  <c r="F159" i="2"/>
  <c r="K33" i="2"/>
  <c r="L33" i="2" s="1"/>
  <c r="K43" i="2"/>
  <c r="L43" i="2" s="1"/>
  <c r="I75" i="2"/>
  <c r="J75" i="2" s="1"/>
  <c r="K84" i="2"/>
  <c r="L84" i="2" s="1"/>
  <c r="G92" i="2"/>
  <c r="K108" i="2"/>
  <c r="L108" i="2" s="1"/>
  <c r="G125" i="2"/>
  <c r="G134" i="2"/>
  <c r="G144" i="2"/>
  <c r="K154" i="2"/>
  <c r="L154" i="2" s="1"/>
  <c r="G154" i="2"/>
  <c r="F157" i="2"/>
  <c r="K57" i="2"/>
  <c r="L57" i="2" s="1"/>
  <c r="K133" i="2"/>
  <c r="L133" i="2" s="1"/>
  <c r="G133" i="2"/>
  <c r="G23" i="2"/>
  <c r="G35" i="2"/>
  <c r="G60" i="2"/>
  <c r="G77" i="2"/>
  <c r="K124" i="2"/>
  <c r="L124" i="2" s="1"/>
  <c r="G156" i="2"/>
  <c r="K156" i="2"/>
  <c r="L156" i="2" s="1"/>
  <c r="F45" i="2"/>
  <c r="I63" i="2"/>
  <c r="J63" i="2" s="1"/>
  <c r="F63" i="2"/>
  <c r="G91" i="2"/>
  <c r="G16" i="2"/>
  <c r="K89" i="2"/>
  <c r="L89" i="2" s="1"/>
  <c r="G89" i="2"/>
  <c r="F95" i="2"/>
  <c r="K102" i="2"/>
  <c r="L102" i="2" s="1"/>
  <c r="G102" i="2"/>
  <c r="G116" i="2"/>
  <c r="G119" i="2"/>
  <c r="G147" i="2"/>
  <c r="G43" i="2"/>
  <c r="K46" i="2"/>
  <c r="L46" i="2" s="1"/>
  <c r="G46" i="2"/>
  <c r="K56" i="2"/>
  <c r="L56" i="2" s="1"/>
  <c r="K78" i="2"/>
  <c r="L78" i="2" s="1"/>
  <c r="G78" i="2"/>
  <c r="G84" i="2"/>
  <c r="G108" i="2"/>
  <c r="K148" i="2"/>
  <c r="L148" i="2" s="1"/>
  <c r="G142" i="2"/>
  <c r="K41" i="2"/>
  <c r="L41" i="2" s="1"/>
  <c r="K114" i="2"/>
  <c r="L114" i="2" s="1"/>
  <c r="G114" i="2"/>
  <c r="K123" i="2"/>
  <c r="L123" i="2" s="1"/>
  <c r="K86" i="2"/>
  <c r="L86" i="2" s="1"/>
  <c r="K112" i="2"/>
  <c r="L112" i="2" s="1"/>
  <c r="K132" i="2"/>
  <c r="L132" i="2" s="1"/>
  <c r="K50" i="2"/>
  <c r="L50" i="2" s="1"/>
  <c r="K76" i="2"/>
  <c r="L76" i="2" s="1"/>
  <c r="K48" i="2"/>
  <c r="L48" i="2" s="1"/>
  <c r="G50" i="2"/>
  <c r="F67" i="2"/>
  <c r="G76" i="2"/>
  <c r="G140" i="2"/>
  <c r="G152" i="2"/>
  <c r="K122" i="2"/>
  <c r="L122" i="2" s="1"/>
  <c r="K138" i="2"/>
  <c r="L138" i="2" s="1"/>
  <c r="K150" i="2"/>
  <c r="L150" i="2" s="1"/>
  <c r="K120" i="2"/>
  <c r="L120" i="2" s="1"/>
  <c r="G122" i="2"/>
  <c r="G138" i="2"/>
  <c r="G150" i="2"/>
  <c r="H75" i="1"/>
  <c r="G63" i="1"/>
  <c r="L63" i="1" s="1"/>
  <c r="M63" i="1" s="1"/>
  <c r="J75" i="1"/>
  <c r="K75" i="1" s="1"/>
  <c r="L79" i="1"/>
  <c r="M79" i="1" s="1"/>
  <c r="L87" i="1"/>
  <c r="M87" i="1" s="1"/>
  <c r="L112" i="1"/>
  <c r="M112" i="1" s="1"/>
  <c r="L116" i="1"/>
  <c r="M116" i="1" s="1"/>
  <c r="L51" i="1"/>
  <c r="M51" i="1" s="1"/>
  <c r="L55" i="1"/>
  <c r="M55" i="1" s="1"/>
  <c r="L59" i="1"/>
  <c r="M59" i="1" s="1"/>
  <c r="L91" i="1"/>
  <c r="M91" i="1" s="1"/>
  <c r="L96" i="1"/>
  <c r="M96" i="1" s="1"/>
  <c r="L108" i="1"/>
  <c r="M108" i="1" s="1"/>
  <c r="L113" i="1"/>
  <c r="M113" i="1" s="1"/>
  <c r="L117" i="1"/>
  <c r="M117" i="1" s="1"/>
  <c r="L34" i="1"/>
  <c r="M34" i="1" s="1"/>
  <c r="L47" i="1"/>
  <c r="M47" i="1" s="1"/>
  <c r="G69" i="1"/>
  <c r="L69" i="1" s="1"/>
  <c r="M69" i="1" s="1"/>
  <c r="L120" i="1"/>
  <c r="M120" i="1" s="1"/>
  <c r="L132" i="1"/>
  <c r="M132" i="1" s="1"/>
  <c r="L14" i="1"/>
  <c r="M14" i="1" s="1"/>
  <c r="L30" i="1"/>
  <c r="M30" i="1" s="1"/>
  <c r="L83" i="1"/>
  <c r="M83" i="1" s="1"/>
  <c r="L109" i="1"/>
  <c r="M109" i="1" s="1"/>
  <c r="L156" i="1"/>
  <c r="M156" i="1" s="1"/>
  <c r="L18" i="1"/>
  <c r="M18" i="1" s="1"/>
  <c r="K52" i="1"/>
  <c r="L60" i="1"/>
  <c r="M60" i="1" s="1"/>
  <c r="L88" i="1"/>
  <c r="M88" i="1" s="1"/>
  <c r="K92" i="1"/>
  <c r="G129" i="1"/>
  <c r="L129" i="1" s="1"/>
  <c r="M129" i="1" s="1"/>
  <c r="J135" i="1"/>
  <c r="K135" i="1" s="1"/>
  <c r="L44" i="1"/>
  <c r="M44" i="1" s="1"/>
  <c r="L135" i="1"/>
  <c r="M135" i="1" s="1"/>
  <c r="L56" i="1"/>
  <c r="M56" i="1" s="1"/>
  <c r="L22" i="1"/>
  <c r="M22" i="1" s="1"/>
  <c r="J157" i="1"/>
  <c r="K157" i="1" s="1"/>
  <c r="L72" i="1"/>
  <c r="M72" i="1" s="1"/>
  <c r="L39" i="1"/>
  <c r="M39" i="1" s="1"/>
  <c r="L46" i="1"/>
  <c r="M46" i="1" s="1"/>
  <c r="G123" i="1"/>
  <c r="H123" i="1" s="1"/>
  <c r="H46" i="1"/>
  <c r="L101" i="1"/>
  <c r="M101" i="1" s="1"/>
  <c r="L119" i="1"/>
  <c r="M119" i="1" s="1"/>
  <c r="L148" i="1"/>
  <c r="M148" i="1" s="1"/>
  <c r="L152" i="1"/>
  <c r="M152" i="1" s="1"/>
  <c r="K97" i="1"/>
  <c r="L134" i="1"/>
  <c r="M134" i="1" s="1"/>
  <c r="H134" i="1"/>
  <c r="L29" i="1"/>
  <c r="M29" i="1" s="1"/>
  <c r="K12" i="1"/>
  <c r="L16" i="1"/>
  <c r="M16" i="1" s="1"/>
  <c r="H16" i="1"/>
  <c r="L19" i="1"/>
  <c r="M19" i="1" s="1"/>
  <c r="H19" i="1"/>
  <c r="L25" i="1"/>
  <c r="M25" i="1" s="1"/>
  <c r="L32" i="1"/>
  <c r="M32" i="1" s="1"/>
  <c r="H32" i="1"/>
  <c r="L35" i="1"/>
  <c r="M35" i="1" s="1"/>
  <c r="H35" i="1"/>
  <c r="L43" i="1"/>
  <c r="M43" i="1" s="1"/>
  <c r="L64" i="1"/>
  <c r="M64" i="1" s="1"/>
  <c r="K64" i="1"/>
  <c r="L102" i="1"/>
  <c r="M102" i="1" s="1"/>
  <c r="H102" i="1"/>
  <c r="L41" i="1"/>
  <c r="M41" i="1" s="1"/>
  <c r="H41" i="1"/>
  <c r="J95" i="1"/>
  <c r="K95" i="1" s="1"/>
  <c r="G95" i="1"/>
  <c r="L103" i="1"/>
  <c r="M103" i="1" s="1"/>
  <c r="K103" i="1"/>
  <c r="L131" i="1"/>
  <c r="M131" i="1" s="1"/>
  <c r="K131" i="1"/>
  <c r="L13" i="1"/>
  <c r="M13" i="1" s="1"/>
  <c r="H157" i="1"/>
  <c r="L17" i="1"/>
  <c r="M17" i="1" s="1"/>
  <c r="L24" i="1"/>
  <c r="M24" i="1" s="1"/>
  <c r="H24" i="1"/>
  <c r="L27" i="1"/>
  <c r="M27" i="1" s="1"/>
  <c r="H27" i="1"/>
  <c r="L33" i="1"/>
  <c r="M33" i="1" s="1"/>
  <c r="L42" i="1"/>
  <c r="M42" i="1" s="1"/>
  <c r="H42" i="1"/>
  <c r="L71" i="1"/>
  <c r="M71" i="1" s="1"/>
  <c r="K71" i="1"/>
  <c r="H135" i="1"/>
  <c r="L20" i="1"/>
  <c r="M20" i="1" s="1"/>
  <c r="H20" i="1"/>
  <c r="L74" i="1"/>
  <c r="M74" i="1" s="1"/>
  <c r="H74" i="1"/>
  <c r="J45" i="1"/>
  <c r="K45" i="1" s="1"/>
  <c r="G45" i="1"/>
  <c r="L23" i="1"/>
  <c r="M23" i="1" s="1"/>
  <c r="H23" i="1"/>
  <c r="L37" i="1"/>
  <c r="M37" i="1" s="1"/>
  <c r="H37" i="1"/>
  <c r="L12" i="1"/>
  <c r="H12" i="1"/>
  <c r="L15" i="1"/>
  <c r="M15" i="1" s="1"/>
  <c r="H15" i="1"/>
  <c r="L21" i="1"/>
  <c r="M21" i="1" s="1"/>
  <c r="L28" i="1"/>
  <c r="M28" i="1" s="1"/>
  <c r="H28" i="1"/>
  <c r="L31" i="1"/>
  <c r="M31" i="1" s="1"/>
  <c r="H31" i="1"/>
  <c r="L38" i="1"/>
  <c r="M38" i="1" s="1"/>
  <c r="J128" i="1"/>
  <c r="K128" i="1" s="1"/>
  <c r="G128" i="1"/>
  <c r="J155" i="1"/>
  <c r="K155" i="1" s="1"/>
  <c r="G155" i="1"/>
  <c r="J68" i="1"/>
  <c r="K68" i="1" s="1"/>
  <c r="G68" i="1"/>
  <c r="L124" i="1"/>
  <c r="M124" i="1" s="1"/>
  <c r="K124" i="1"/>
  <c r="H50" i="1"/>
  <c r="K51" i="1"/>
  <c r="H54" i="1"/>
  <c r="K55" i="1"/>
  <c r="H58" i="1"/>
  <c r="K59" i="1"/>
  <c r="H62" i="1"/>
  <c r="G67" i="1"/>
  <c r="H78" i="1"/>
  <c r="K79" i="1"/>
  <c r="H82" i="1"/>
  <c r="K83" i="1"/>
  <c r="H86" i="1"/>
  <c r="K87" i="1"/>
  <c r="H90" i="1"/>
  <c r="K91" i="1"/>
  <c r="K96" i="1"/>
  <c r="H106" i="1"/>
  <c r="K107" i="1"/>
  <c r="H110" i="1"/>
  <c r="K111" i="1"/>
  <c r="H114" i="1"/>
  <c r="K115" i="1"/>
  <c r="H118" i="1"/>
  <c r="K119" i="1"/>
  <c r="H122" i="1"/>
  <c r="G127" i="1"/>
  <c r="H138" i="1"/>
  <c r="K139" i="1"/>
  <c r="H142" i="1"/>
  <c r="K143" i="1"/>
  <c r="H146" i="1"/>
  <c r="K147" i="1"/>
  <c r="H150" i="1"/>
  <c r="K151" i="1"/>
  <c r="K156" i="1"/>
  <c r="H73" i="1"/>
  <c r="H94" i="1"/>
  <c r="H101" i="1"/>
  <c r="G105" i="1"/>
  <c r="H133" i="1"/>
  <c r="H154" i="1"/>
  <c r="H49" i="1"/>
  <c r="H53" i="1"/>
  <c r="H57" i="1"/>
  <c r="H61" i="1"/>
  <c r="H66" i="1"/>
  <c r="H77" i="1"/>
  <c r="H81" i="1"/>
  <c r="H85" i="1"/>
  <c r="H89" i="1"/>
  <c r="G93" i="1"/>
  <c r="G99" i="1"/>
  <c r="H109" i="1"/>
  <c r="H113" i="1"/>
  <c r="H117" i="1"/>
  <c r="H121" i="1"/>
  <c r="H126" i="1"/>
  <c r="H137" i="1"/>
  <c r="H141" i="1"/>
  <c r="H145" i="1"/>
  <c r="H149" i="1"/>
  <c r="G153" i="1"/>
  <c r="G159" i="1"/>
  <c r="G65" i="1"/>
  <c r="G98" i="1"/>
  <c r="G125" i="1"/>
  <c r="G158" i="1"/>
  <c r="H69" i="1" l="1"/>
  <c r="H129" i="1"/>
  <c r="L123" i="1"/>
  <c r="M123" i="1" s="1"/>
  <c r="L97" i="1"/>
  <c r="M97" i="1" s="1"/>
  <c r="L157" i="1"/>
  <c r="M157" i="1" s="1"/>
  <c r="H63" i="1"/>
  <c r="K97" i="2"/>
  <c r="L97" i="2" s="1"/>
  <c r="G97" i="2"/>
  <c r="G160" i="2" s="1"/>
  <c r="K153" i="2"/>
  <c r="L153" i="2" s="1"/>
  <c r="G153" i="2"/>
  <c r="K129" i="2"/>
  <c r="L129" i="2" s="1"/>
  <c r="G129" i="2"/>
  <c r="J160" i="2"/>
  <c r="G63" i="2"/>
  <c r="K63" i="2"/>
  <c r="L63" i="2" s="1"/>
  <c r="L12" i="2"/>
  <c r="G157" i="2"/>
  <c r="K157" i="2"/>
  <c r="L157" i="2" s="1"/>
  <c r="K159" i="2"/>
  <c r="L159" i="2" s="1"/>
  <c r="G159" i="2"/>
  <c r="I160" i="2"/>
  <c r="K45" i="2"/>
  <c r="L45" i="2" s="1"/>
  <c r="G45" i="2"/>
  <c r="G99" i="2"/>
  <c r="K99" i="2"/>
  <c r="L99" i="2" s="1"/>
  <c r="G67" i="2"/>
  <c r="K67" i="2"/>
  <c r="L67" i="2" s="1"/>
  <c r="K135" i="2"/>
  <c r="L135" i="2" s="1"/>
  <c r="G135" i="2"/>
  <c r="K98" i="2"/>
  <c r="L98" i="2" s="1"/>
  <c r="G98" i="2"/>
  <c r="K75" i="2"/>
  <c r="L75" i="2" s="1"/>
  <c r="K95" i="2"/>
  <c r="L95" i="2" s="1"/>
  <c r="G95" i="2"/>
  <c r="G65" i="2"/>
  <c r="K65" i="2"/>
  <c r="L65" i="2" s="1"/>
  <c r="F160" i="2"/>
  <c r="K93" i="2"/>
  <c r="L93" i="2" s="1"/>
  <c r="G93" i="2"/>
  <c r="J160" i="1"/>
  <c r="L75" i="1"/>
  <c r="M75" i="1" s="1"/>
  <c r="H153" i="1"/>
  <c r="L153" i="1"/>
  <c r="M153" i="1" s="1"/>
  <c r="G160" i="1"/>
  <c r="L45" i="1"/>
  <c r="M45" i="1" s="1"/>
  <c r="H45" i="1"/>
  <c r="L68" i="1"/>
  <c r="M68" i="1" s="1"/>
  <c r="H68" i="1"/>
  <c r="M12" i="1"/>
  <c r="H159" i="1"/>
  <c r="L159" i="1"/>
  <c r="M159" i="1" s="1"/>
  <c r="L105" i="1"/>
  <c r="M105" i="1" s="1"/>
  <c r="H105" i="1"/>
  <c r="L67" i="1"/>
  <c r="M67" i="1" s="1"/>
  <c r="H67" i="1"/>
  <c r="K160" i="1"/>
  <c r="H99" i="1"/>
  <c r="L99" i="1"/>
  <c r="M99" i="1" s="1"/>
  <c r="L95" i="1"/>
  <c r="M95" i="1" s="1"/>
  <c r="H95" i="1"/>
  <c r="H158" i="1"/>
  <c r="L158" i="1"/>
  <c r="M158" i="1" s="1"/>
  <c r="H93" i="1"/>
  <c r="L93" i="1"/>
  <c r="M93" i="1" s="1"/>
  <c r="L155" i="1"/>
  <c r="M155" i="1" s="1"/>
  <c r="H155" i="1"/>
  <c r="H125" i="1"/>
  <c r="L125" i="1"/>
  <c r="M125" i="1" s="1"/>
  <c r="L127" i="1"/>
  <c r="M127" i="1" s="1"/>
  <c r="H127" i="1"/>
  <c r="H98" i="1"/>
  <c r="L98" i="1"/>
  <c r="M98" i="1" s="1"/>
  <c r="L128" i="1"/>
  <c r="M128" i="1" s="1"/>
  <c r="H128" i="1"/>
  <c r="H65" i="1"/>
  <c r="L65" i="1"/>
  <c r="M65" i="1" s="1"/>
  <c r="K160" i="2" l="1"/>
  <c r="L160" i="2"/>
  <c r="H160" i="1"/>
  <c r="L160" i="1"/>
  <c r="M160" i="1"/>
</calcChain>
</file>

<file path=xl/sharedStrings.xml><?xml version="1.0" encoding="utf-8"?>
<sst xmlns="http://schemas.openxmlformats.org/spreadsheetml/2006/main" count="1767" uniqueCount="373">
  <si>
    <t>№ п/п</t>
  </si>
  <si>
    <t>Наименование материалов</t>
  </si>
  <si>
    <t>Ед.изм</t>
  </si>
  <si>
    <t>Кол-во</t>
  </si>
  <si>
    <t>ООО "КиКГЕОСТРОЙ" титул Пути и стрелки у ЛЦ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</si>
  <si>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</si>
  <si>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</si>
  <si>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</si>
  <si>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</si>
  <si>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</si>
  <si>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</si>
  <si>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</si>
  <si>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</si>
  <si>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</si>
  <si>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</si>
  <si>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</si>
  <si>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</si>
  <si>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</si>
  <si>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</si>
  <si>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</si>
  <si>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</si>
  <si>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</si>
  <si>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</si>
  <si>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</si>
  <si>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</si>
  <si>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</si>
  <si>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</si>
  <si>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</si>
  <si>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</si>
  <si>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</si>
  <si>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</si>
  <si>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</si>
  <si>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</si>
  <si>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Шпала ж.б в сборе со скреплением КБ65 </t>
  </si>
  <si>
    <t>1.9</t>
  </si>
  <si>
    <t>м</t>
  </si>
  <si>
    <t>1.10</t>
  </si>
  <si>
    <t>Рельс Р65</t>
  </si>
  <si>
    <t>1.11</t>
  </si>
  <si>
    <t>Резка рельс при стыковке с сущ. путями</t>
  </si>
  <si>
    <t>1.12</t>
  </si>
  <si>
    <t>Монтаж стыковочных накладок Р-65 (6-ти отверстных)</t>
  </si>
  <si>
    <t>к-т</t>
  </si>
  <si>
    <t>1.13</t>
  </si>
  <si>
    <t>Накладка Р-65</t>
  </si>
  <si>
    <t>шт</t>
  </si>
  <si>
    <t>1.14</t>
  </si>
  <si>
    <t>Накладка Р-65/50 (переходная)</t>
  </si>
  <si>
    <t>1.15</t>
  </si>
  <si>
    <t>Болт стыковой в сборе</t>
  </si>
  <si>
    <t>1.16</t>
  </si>
  <si>
    <t>Балластировка путей</t>
  </si>
  <si>
    <t>1.17</t>
  </si>
  <si>
    <t>1.18</t>
  </si>
  <si>
    <t>Выправка пути</t>
  </si>
  <si>
    <t>1.19</t>
  </si>
  <si>
    <t>1.20</t>
  </si>
  <si>
    <t>Рихтовка пути</t>
  </si>
  <si>
    <t>1.21</t>
  </si>
  <si>
    <t>Послеосадочный ремонт пути</t>
  </si>
  <si>
    <t>1.22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</si>
  <si>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</si>
  <si>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</si>
  <si>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1.23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</si>
  <si>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</si>
  <si>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1.24</t>
  </si>
  <si>
    <t>Погрузка и перевозка до 2 х км. демонтированной шпалы в грузовые автомобили механизированным способом</t>
  </si>
  <si>
    <t>Демонтаж СП15 1/9,  правая</t>
  </si>
  <si>
    <t>4.1</t>
  </si>
  <si>
    <t>Разборка и демонтаж стр.перевода</t>
  </si>
  <si>
    <t>4.2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</si>
  <si>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</si>
  <si>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4.3</t>
  </si>
  <si>
    <t>Погрузка и перевозка до 2 х км. Демонтированных брусьев и шпалы в грузовые автомобили механизированным способом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</si>
  <si>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</si>
  <si>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</si>
  <si>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</si>
  <si>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</si>
  <si>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</si>
  <si>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</si>
  <si>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</si>
  <si>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</si>
  <si>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</si>
  <si>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</si>
  <si>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</si>
  <si>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Брусья полимерные композитные</t>
  </si>
  <si>
    <t>компл.</t>
  </si>
  <si>
    <t>5.8</t>
  </si>
  <si>
    <t>Сборка и монтаж стрелочного перевода</t>
  </si>
  <si>
    <t>5.9</t>
  </si>
  <si>
    <t>Стрелочный перевод тип Р65 марка 1/7 проект ЛПTП.665121.103M, левый</t>
  </si>
  <si>
    <t>5.10</t>
  </si>
  <si>
    <t>Монтаж брусьев полимерных композитных под переводные механизмы</t>
  </si>
  <si>
    <t>5.11</t>
  </si>
  <si>
    <t xml:space="preserve">Брусья полимерные композитные L-4.50м. </t>
  </si>
  <si>
    <t>5.12</t>
  </si>
  <si>
    <t>Монтаж переводного механизма (флюгарки)</t>
  </si>
  <si>
    <t>5.13</t>
  </si>
  <si>
    <t>Переводной механизм ручной (флюгарка)</t>
  </si>
  <si>
    <t>5.14</t>
  </si>
  <si>
    <t xml:space="preserve">Запорная закладка с проушинами </t>
  </si>
  <si>
    <t>5.15</t>
  </si>
  <si>
    <t>Закладка стрелочная</t>
  </si>
  <si>
    <t>5.16</t>
  </si>
  <si>
    <t>Лак битумный БТ-577 (Кузбасслак)</t>
  </si>
  <si>
    <t>л</t>
  </si>
  <si>
    <t>5.17</t>
  </si>
  <si>
    <t>Эмаль ПФ-115 белая</t>
  </si>
  <si>
    <t>кг</t>
  </si>
  <si>
    <t>5.18</t>
  </si>
  <si>
    <t>Эмаль ПФ-115 черная</t>
  </si>
  <si>
    <t>5.19</t>
  </si>
  <si>
    <t>5.20</t>
  </si>
  <si>
    <t>5.21</t>
  </si>
  <si>
    <t>5.22</t>
  </si>
  <si>
    <t>Балластировка стрелочного перевода</t>
  </si>
  <si>
    <t>5.23</t>
  </si>
  <si>
    <t>5.24</t>
  </si>
  <si>
    <t>Выправка стрелочного перевода</t>
  </si>
  <si>
    <t>5.25</t>
  </si>
  <si>
    <t>5.26</t>
  </si>
  <si>
    <t>Рихтовка стрелочного перевода</t>
  </si>
  <si>
    <t>5.27</t>
  </si>
  <si>
    <t>Погрузка и перевозка до 2 х км. загрезнённого щебня,  грунта и мусора в самосвалы механизированным способом</t>
  </si>
  <si>
    <t>5.28</t>
  </si>
  <si>
    <t>5.29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</si>
  <si>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</si>
  <si>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</si>
  <si>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</si>
  <si>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</si>
  <si>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</si>
  <si>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</si>
  <si>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</si>
  <si>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</si>
  <si>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</si>
  <si>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</si>
  <si>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</si>
  <si>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</si>
  <si>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</si>
  <si>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</si>
  <si>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</si>
  <si>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</si>
  <si>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</si>
  <si>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</si>
  <si>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</si>
  <si>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</si>
  <si>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</si>
  <si>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</si>
  <si>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</si>
  <si>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</si>
  <si>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</si>
  <si>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</si>
  <si>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</si>
  <si>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</si>
  <si>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</si>
  <si>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</si>
  <si>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</si>
  <si>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</si>
  <si>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</si>
  <si>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</si>
  <si>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</si>
  <si>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</si>
  <si>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</si>
  <si>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</si>
  <si>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</si>
  <si>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</si>
  <si>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</si>
  <si>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</si>
  <si>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</si>
  <si>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</si>
  <si>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</si>
  <si>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</si>
  <si>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</si>
  <si>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</si>
  <si>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</si>
  <si>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</si>
  <si>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</si>
  <si>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</si>
  <si>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</si>
  <si>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</si>
  <si>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</si>
  <si>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</si>
  <si>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</si>
  <si>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</si>
  <si>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</si>
  <si>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</si>
  <si>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</si>
  <si>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</si>
  <si>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</si>
  <si>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</si>
  <si>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</si>
  <si>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</si>
  <si>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</si>
  <si>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</si>
  <si>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</si>
  <si>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</si>
  <si>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</si>
  <si>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</si>
  <si>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</si>
  <si>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</si>
  <si>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</si>
  <si>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</si>
  <si>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</si>
  <si>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</si>
  <si>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</si>
  <si>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</si>
  <si>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</si>
  <si>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</si>
  <si>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</si>
  <si>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</si>
  <si>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</si>
  <si>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</si>
  <si>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</si>
  <si>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</si>
  <si>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</si>
  <si>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</si>
  <si>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Итого</t>
  </si>
  <si>
    <t>Укладка и скрепление рельс по 12,5м ,</t>
  </si>
  <si>
    <t>вопросы СДО</t>
  </si>
  <si>
    <t>км пути?</t>
  </si>
  <si>
    <t>механизированно или вручную?</t>
  </si>
  <si>
    <t>толщ, м3-?</t>
  </si>
  <si>
    <t>Укладка и скрепление рельс по 12,5м</t>
  </si>
  <si>
    <t xml:space="preserve">сидит в расценке, но можно попробовать, тогда, м реза-? </t>
  </si>
  <si>
    <t>шпалы-дерев или ж/б?</t>
  </si>
  <si>
    <t>150 м пути</t>
  </si>
  <si>
    <t>сидит в расценке на балластировку пути</t>
  </si>
  <si>
    <t>сколько комплектов-?</t>
  </si>
  <si>
    <t xml:space="preserve">все деревяное? </t>
  </si>
  <si>
    <t>м3-?</t>
  </si>
  <si>
    <t>сидит в расценке на стрел. перевод</t>
  </si>
  <si>
    <t>сверление требуется? Шт-?</t>
  </si>
  <si>
    <t>ОСТАЛИСЬ ВОПРОСЫ ПО метрам реза (резка рельс), по БРУСЬЯМ СТР.ПЕРЕВОДОВ-ДЕР ИЛИ ЖБ и ПЛОЩАДЬ ПОКРАСКИ</t>
  </si>
  <si>
    <t>СДО</t>
  </si>
  <si>
    <t>деревянные шпалы? Или жб?</t>
  </si>
  <si>
    <r>
      <t>Уплотнение основания выемки вибротрамбовками-</t>
    </r>
    <r>
      <rPr>
        <b/>
        <u/>
        <sz val="11"/>
        <rFont val="Times New Roman"/>
        <family val="1"/>
        <charset val="204"/>
      </rPr>
      <t>10 СМ</t>
    </r>
  </si>
  <si>
    <t>все равно, нужна толщина (ковшом например вынули грунт (балласт) понятно,что разрыхлили, ну хоть на сколько - 3- 5-10 см? мне нужны КУБЫ</t>
  </si>
  <si>
    <t xml:space="preserve">Укладка и скрепление рельс по 12,5м </t>
  </si>
  <si>
    <t>м реза!!! - ?</t>
  </si>
  <si>
    <t>Демонтаж СП б/н 1/6,  правая</t>
  </si>
  <si>
    <t>2.1</t>
  </si>
  <si>
    <t>на дер брусьях?</t>
  </si>
  <si>
    <t>2.2</t>
  </si>
  <si>
    <t>2.3</t>
  </si>
  <si>
    <t>Демонтаж СП3 1/6,  правая</t>
  </si>
  <si>
    <t>3.1</t>
  </si>
  <si>
    <t>3.2</t>
  </si>
  <si>
    <t>3.3</t>
  </si>
  <si>
    <t>толщ, кубы?</t>
  </si>
  <si>
    <t>что красим? Площадь покраски, м2-?</t>
  </si>
  <si>
    <t>площадь покраски</t>
  </si>
  <si>
    <t>Замена СП7 1/7,  левая</t>
  </si>
  <si>
    <t>6.1</t>
  </si>
  <si>
    <t>6.2</t>
  </si>
  <si>
    <t>6.3</t>
  </si>
  <si>
    <t>кубы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</si>
  <si>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</si>
  <si>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</si>
  <si>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</si>
  <si>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</si>
  <si>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</si>
  <si>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</si>
  <si>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</si>
  <si>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</si>
  <si>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</si>
  <si>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</si>
  <si>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</si>
  <si>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</si>
  <si>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</si>
  <si>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</si>
  <si>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</si>
  <si>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</si>
  <si>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</si>
  <si>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</si>
  <si>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</si>
  <si>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</si>
  <si>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</si>
  <si>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</si>
  <si>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</si>
  <si>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</si>
  <si>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</si>
  <si>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</si>
  <si>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Замена СП8 1/7,  левая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</si>
  <si>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</si>
  <si>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</si>
  <si>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</si>
  <si>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</si>
  <si>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</si>
  <si>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</si>
  <si>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</si>
  <si>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</si>
  <si>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</si>
  <si>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</si>
  <si>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</si>
  <si>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</si>
  <si>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</si>
  <si>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</si>
  <si>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</si>
  <si>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</si>
  <si>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</si>
  <si>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</si>
  <si>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</si>
  <si>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</si>
  <si>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</si>
  <si>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</si>
  <si>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</si>
  <si>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</si>
  <si>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</si>
  <si>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</si>
  <si>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</si>
  <si>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</si>
  <si>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</si>
  <si>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Замена СП13 1/7,  левая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</si>
  <si>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</si>
  <si>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</si>
  <si>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</si>
  <si>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</si>
  <si>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</si>
  <si>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</si>
  <si>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</si>
  <si>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</si>
  <si>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</si>
  <si>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</si>
  <si>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</si>
  <si>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</si>
  <si>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</si>
  <si>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</si>
  <si>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</si>
  <si>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</si>
  <si>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</si>
  <si>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</si>
  <si>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</si>
  <si>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</si>
  <si>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</si>
  <si>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</si>
  <si>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</si>
  <si>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</si>
  <si>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</si>
  <si>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</si>
  <si>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</si>
  <si>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</si>
  <si>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</si>
  <si>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Замена СП14 1/7,  правая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</si>
  <si>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</si>
  <si>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</si>
  <si>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</si>
  <si>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</si>
  <si>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</si>
  <si>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</si>
  <si>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</si>
  <si>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</si>
  <si>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</si>
  <si>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</si>
  <si>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</si>
  <si>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</si>
  <si>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</si>
  <si>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</si>
  <si>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</si>
  <si>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</si>
  <si>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</si>
  <si>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</si>
  <si>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</si>
  <si>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</si>
  <si>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</si>
  <si>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</si>
  <si>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</si>
  <si>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</si>
  <si>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</si>
  <si>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</si>
  <si>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</si>
  <si>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</si>
  <si>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</si>
  <si>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464 М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</si>
</sst>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.0_-;\-* #,##0.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5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0" xfId="1" applyNumberFormat="1" applyFont="1" applyAlignment="1">
      <alignment wrapText="1"/>
    </xf>
    <xf numFmtId="164" fontId="0" fillId="0" borderId="0" xfId="1" applyFont="1" applyAlignment="1">
      <alignment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4" fontId="3" fillId="0" borderId="1" xfId="3" applyNumberFormat="1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7" fillId="0" borderId="1" xfId="1" applyFont="1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6" fillId="3" borderId="1" xfId="5" applyFont="1" applyFill="1" applyBorder="1" applyAlignment="1">
      <alignment vertical="center" wrapText="1"/>
    </xf>
    <xf numFmtId="43" fontId="6" fillId="3" borderId="9" xfId="6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164" fontId="0" fillId="0" borderId="0" xfId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9" fontId="0" fillId="0" borderId="0" xfId="2" applyFont="1" applyAlignment="1">
      <alignment horizontal="center" wrapText="1"/>
    </xf>
    <xf numFmtId="4" fontId="0" fillId="0" borderId="0" xfId="0" applyNumberFormat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0" borderId="13" xfId="1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center" vertical="center" wrapText="1"/>
    </xf>
    <xf numFmtId="4" fontId="6" fillId="3" borderId="1" xfId="6" applyNumberFormat="1" applyFont="1" applyFill="1" applyBorder="1" applyAlignment="1">
      <alignment horizontal="center" vertical="center" wrapText="1"/>
    </xf>
    <xf numFmtId="0" fontId="3" fillId="5" borderId="10" xfId="4" applyFont="1" applyFill="1" applyBorder="1" applyAlignment="1">
      <alignment horizontal="center" vertical="center" wrapText="1"/>
    </xf>
    <xf numFmtId="0" fontId="3" fillId="5" borderId="9" xfId="4" applyFont="1" applyFill="1" applyBorder="1" applyAlignment="1">
      <alignment horizontal="center" vertical="center" wrapText="1"/>
    </xf>
    <xf numFmtId="0" fontId="3" fillId="5" borderId="1" xfId="4" applyFont="1" applyFill="1" applyBorder="1" applyAlignment="1">
      <alignment vertical="center" wrapText="1"/>
    </xf>
    <xf numFmtId="4" fontId="3" fillId="5" borderId="1" xfId="4" applyNumberFormat="1" applyFont="1" applyFill="1" applyBorder="1" applyAlignment="1">
      <alignment horizontal="center" vertical="center" wrapText="1"/>
    </xf>
    <xf numFmtId="164" fontId="4" fillId="5" borderId="1" xfId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6" fontId="0" fillId="0" borderId="0" xfId="0" applyNumberFormat="1" applyAlignment="1">
      <alignment horizontal="right" vertical="center" wrapText="1"/>
    </xf>
    <xf numFmtId="165" fontId="0" fillId="0" borderId="0" xfId="6" applyNumberFormat="1" applyFont="1" applyAlignment="1">
      <alignment wrapText="1"/>
    </xf>
    <xf numFmtId="43" fontId="0" fillId="0" borderId="0" xfId="6" applyFont="1" applyAlignment="1">
      <alignment wrapText="1"/>
    </xf>
    <xf numFmtId="4" fontId="9" fillId="5" borderId="2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10" fillId="0" borderId="1" xfId="4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3" fontId="7" fillId="0" borderId="1" xfId="6" applyFont="1" applyBorder="1" applyAlignment="1">
      <alignment vertical="center" wrapText="1"/>
    </xf>
    <xf numFmtId="0" fontId="6" fillId="5" borderId="1" xfId="4" applyFont="1" applyFill="1" applyBorder="1" applyAlignment="1">
      <alignment vertical="center" wrapText="1"/>
    </xf>
    <xf numFmtId="0" fontId="10" fillId="5" borderId="1" xfId="4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43" fontId="7" fillId="5" borderId="1" xfId="6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3" fontId="7" fillId="3" borderId="1" xfId="6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4" applyFont="1" applyFill="1" applyBorder="1" applyAlignment="1">
      <alignment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4" applyFont="1" applyFill="1" applyBorder="1" applyAlignment="1">
      <alignment vertical="center" wrapText="1"/>
    </xf>
    <xf numFmtId="43" fontId="6" fillId="0" borderId="1" xfId="0" applyNumberFormat="1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166" fontId="6" fillId="5" borderId="1" xfId="6" applyNumberFormat="1" applyFont="1" applyFill="1" applyBorder="1" applyAlignment="1">
      <alignment vertical="center" wrapText="1"/>
    </xf>
    <xf numFmtId="166" fontId="6" fillId="3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66" fontId="6" fillId="0" borderId="13" xfId="6" applyNumberFormat="1" applyFont="1" applyFill="1" applyBorder="1" applyAlignment="1">
      <alignment vertical="center" wrapText="1"/>
    </xf>
    <xf numFmtId="166" fontId="6" fillId="3" borderId="1" xfId="6" applyNumberFormat="1" applyFont="1" applyFill="1" applyBorder="1" applyAlignment="1">
      <alignment vertical="center" wrapText="1"/>
    </xf>
    <xf numFmtId="0" fontId="10" fillId="0" borderId="1" xfId="5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10" fillId="3" borderId="1" xfId="5" applyFont="1" applyFill="1" applyBorder="1" applyAlignment="1">
      <alignment vertical="center" wrapText="1"/>
    </xf>
    <xf numFmtId="2" fontId="6" fillId="3" borderId="1" xfId="6" applyNumberFormat="1" applyFont="1" applyFill="1" applyBorder="1" applyAlignment="1">
      <alignment vertical="center" wrapText="1"/>
    </xf>
    <xf numFmtId="166" fontId="6" fillId="0" borderId="1" xfId="6" applyNumberFormat="1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vertical="center" wrapText="1"/>
    </xf>
    <xf numFmtId="0" fontId="9" fillId="5" borderId="9" xfId="4" applyFont="1" applyFill="1" applyBorder="1" applyAlignment="1">
      <alignment horizontal="center" vertical="center" wrapText="1"/>
    </xf>
    <xf numFmtId="43" fontId="4" fillId="5" borderId="1" xfId="6" applyFont="1" applyFill="1" applyBorder="1" applyAlignment="1">
      <alignment vertical="center" wrapText="1"/>
    </xf>
    <xf numFmtId="43" fontId="0" fillId="0" borderId="0" xfId="6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4" applyFont="1" applyBorder="1" applyAlignment="1">
      <alignment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43" fontId="9" fillId="0" borderId="1" xfId="6" applyFont="1" applyBorder="1" applyAlignment="1">
      <alignment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4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43" fontId="13" fillId="6" borderId="1" xfId="6" applyFont="1" applyFill="1" applyBorder="1" applyAlignment="1">
      <alignment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164" fontId="13" fillId="6" borderId="1" xfId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center" vertical="center" wrapText="1"/>
    </xf>
  </cellXfs>
  <cellStyles count="7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2 2" xfId="5" xr:uid="{00000000-0005-0000-0000-000003000000}"/>
    <cellStyle name="Процентный" xfId="2" builtinId="5"/>
    <cellStyle name="Финансовый" xfId="1" builtinId="3"/>
    <cellStyle name="Финансовый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6C6E-19FD-42D6-860D-AF7F176BBC83}">
  <dimension ref="A1:L167"/>
  <sheetViews>
    <sheetView topLeftCell="A12" workbookViewId="0">
      <selection activeCell="B21" sqref="B21"/>
    </sheetView>
  </sheetViews>
  <sheetFormatPr defaultColWidth="8.85546875" defaultRowHeight="15" x14ac:dyDescent="0.25"/>
  <cols>
    <col min="1" max="1" width="7" style="1" bestFit="1" customWidth="1"/>
    <col min="2" max="2" width="91.28515625" style="2" customWidth="1"/>
    <col min="3" max="3" width="8" style="1" bestFit="1" customWidth="1"/>
    <col min="4" max="4" width="9.5703125" style="45" bestFit="1" customWidth="1"/>
    <col min="5" max="5" width="14" style="2" bestFit="1" customWidth="1"/>
    <col min="6" max="7" width="15.28515625" style="2" bestFit="1" customWidth="1"/>
    <col min="8" max="8" width="14" style="2" bestFit="1" customWidth="1"/>
    <col min="9" max="11" width="16.5703125" style="2" bestFit="1" customWidth="1"/>
    <col min="12" max="12" width="16.42578125" style="2" bestFit="1" customWidth="1"/>
    <col min="13" max="16384" width="8.85546875" style="2"/>
  </cols>
  <sheetData>
    <row r="1" spans="1:12" ht="15" hidden="1" customHeight="1" x14ac:dyDescent="0.25"/>
    <row r="2" spans="1:12" hidden="1" x14ac:dyDescent="0.25"/>
    <row r="3" spans="1:12" hidden="1" x14ac:dyDescent="0.25"/>
    <row r="4" spans="1:12" hidden="1" x14ac:dyDescent="0.25">
      <c r="E4" s="2">
        <v>1.55</v>
      </c>
      <c r="G4" s="3"/>
      <c r="H4" s="4">
        <v>1.3</v>
      </c>
    </row>
    <row r="5" spans="1:12" hidden="1" x14ac:dyDescent="0.25"/>
    <row r="6" spans="1:12" ht="40.5" customHeight="1" x14ac:dyDescent="0.25">
      <c r="A6" s="117" t="s">
        <v>0</v>
      </c>
      <c r="B6" s="118" t="s">
        <v>1</v>
      </c>
      <c r="C6" s="117" t="s">
        <v>2</v>
      </c>
      <c r="D6" s="117" t="s">
        <v>3</v>
      </c>
      <c r="E6" s="121" t="s">
        <v>4</v>
      </c>
      <c r="F6" s="122"/>
      <c r="G6" s="122"/>
      <c r="H6" s="122"/>
      <c r="I6" s="122"/>
      <c r="J6" s="122"/>
      <c r="K6" s="122"/>
      <c r="L6" s="118"/>
    </row>
    <row r="7" spans="1:12" ht="14.65" customHeight="1" x14ac:dyDescent="0.25">
      <c r="A7" s="117"/>
      <c r="B7" s="119"/>
      <c r="C7" s="117"/>
      <c r="D7" s="117"/>
      <c r="E7" s="123"/>
      <c r="F7" s="124"/>
      <c r="G7" s="124"/>
      <c r="H7" s="124"/>
      <c r="I7" s="124"/>
      <c r="J7" s="124"/>
      <c r="K7" s="124"/>
      <c r="L7" s="120"/>
    </row>
    <row r="8" spans="1:12" ht="27.75" customHeight="1" x14ac:dyDescent="0.25">
      <c r="A8" s="117"/>
      <c r="B8" s="119"/>
      <c r="C8" s="117"/>
      <c r="D8" s="117"/>
      <c r="E8" s="125" t="s">
        <v>5</v>
      </c>
      <c r="F8" s="126"/>
      <c r="G8" s="127"/>
      <c r="H8" s="125" t="s">
        <v>6</v>
      </c>
      <c r="I8" s="126"/>
      <c r="J8" s="127"/>
      <c r="K8" s="128" t="s">
        <v>7</v>
      </c>
      <c r="L8" s="129"/>
    </row>
    <row r="9" spans="1:12" ht="56.25" customHeight="1" x14ac:dyDescent="0.25">
      <c r="A9" s="117"/>
      <c r="B9" s="120"/>
      <c r="C9" s="117"/>
      <c r="D9" s="117"/>
      <c r="E9" s="8" t="s">
        <v>8</v>
      </c>
      <c r="F9" s="8" t="s">
        <v>9</v>
      </c>
      <c r="G9" s="8" t="s">
        <v>10</v>
      </c>
      <c r="H9" s="8" t="s">
        <v>8</v>
      </c>
      <c r="I9" s="8" t="s">
        <v>9</v>
      </c>
      <c r="J9" s="8" t="s">
        <v>10</v>
      </c>
      <c r="K9" s="8" t="s">
        <v>11</v>
      </c>
      <c r="L9" s="8" t="s">
        <v>12</v>
      </c>
    </row>
    <row r="10" spans="1:12" x14ac:dyDescent="0.25">
      <c r="A10" s="9">
        <v>1</v>
      </c>
      <c r="B10" s="9">
        <v>2</v>
      </c>
      <c r="C10" s="9">
        <v>3</v>
      </c>
      <c r="D10" s="10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</row>
    <row r="11" spans="1:12" ht="20.25" customHeight="1" x14ac:dyDescent="0.25">
      <c r="A11" s="12">
        <v>1</v>
      </c>
      <c r="B11" s="13" t="s">
        <v>13</v>
      </c>
      <c r="C11" s="14"/>
      <c r="D11" s="46"/>
      <c r="E11" s="15"/>
      <c r="F11" s="15"/>
      <c r="G11" s="15"/>
      <c r="H11" s="15"/>
      <c r="I11" s="15"/>
      <c r="J11" s="15"/>
      <c r="K11" s="15"/>
      <c r="L11" s="15"/>
    </row>
    <row r="12" spans="1:12" ht="27.75" customHeight="1" x14ac:dyDescent="0.25">
      <c r="A12" s="16" t="s">
        <v>14</v>
      </c>
      <c r="B12" s="17" t="s">
        <v>15</v>
      </c>
      <c r="C12" s="16" t="s">
        <v>16</v>
      </c>
      <c r="D12" s="18">
        <v>6.15</v>
      </c>
      <c r="E12" s="19">
        <v>2790</v>
      </c>
      <c r="F12" s="19">
        <f t="shared" ref="F12:F35" si="0">E12*D12</f>
        <v>17158.5</v>
      </c>
      <c r="G12" s="19">
        <f t="shared" ref="G12:G69" si="1">F12*1.2</f>
        <v>20590.2</v>
      </c>
      <c r="H12" s="19">
        <v>0</v>
      </c>
      <c r="I12" s="19">
        <f t="shared" ref="I12:I35" si="2">H12*D12</f>
        <v>0</v>
      </c>
      <c r="J12" s="19">
        <f t="shared" ref="J12:J69" si="3">I12*1.2</f>
        <v>0</v>
      </c>
      <c r="K12" s="19">
        <f t="shared" ref="K12:K69" si="4">F12+I12</f>
        <v>17158.5</v>
      </c>
      <c r="L12" s="19">
        <f t="shared" ref="L12:L69" si="5">K12*1.2</f>
        <v>20590.2</v>
      </c>
    </row>
    <row r="13" spans="1:12" ht="27.75" customHeight="1" x14ac:dyDescent="0.25">
      <c r="A13" s="16" t="s">
        <v>17</v>
      </c>
      <c r="B13" s="17" t="s">
        <v>18</v>
      </c>
      <c r="C13" s="16" t="s">
        <v>19</v>
      </c>
      <c r="D13" s="18">
        <v>0.28000000000000003</v>
      </c>
      <c r="E13" s="19">
        <v>3068690</v>
      </c>
      <c r="F13" s="19">
        <f t="shared" si="0"/>
        <v>859233.20000000007</v>
      </c>
      <c r="G13" s="19">
        <f t="shared" si="1"/>
        <v>1031079.8400000001</v>
      </c>
      <c r="H13" s="19">
        <v>0</v>
      </c>
      <c r="I13" s="19">
        <f t="shared" si="2"/>
        <v>0</v>
      </c>
      <c r="J13" s="19">
        <f t="shared" si="3"/>
        <v>0</v>
      </c>
      <c r="K13" s="19">
        <f t="shared" si="4"/>
        <v>859233.20000000007</v>
      </c>
      <c r="L13" s="19">
        <f t="shared" si="5"/>
        <v>1031079.8400000001</v>
      </c>
    </row>
    <row r="14" spans="1:12" ht="30.75" customHeight="1" x14ac:dyDescent="0.25">
      <c r="A14" s="16" t="s">
        <v>20</v>
      </c>
      <c r="B14" s="17" t="s">
        <v>21</v>
      </c>
      <c r="C14" s="16" t="s">
        <v>16</v>
      </c>
      <c r="D14" s="20">
        <v>146.1088</v>
      </c>
      <c r="E14" s="19">
        <v>2526.5</v>
      </c>
      <c r="F14" s="19">
        <f t="shared" si="0"/>
        <v>369143.88319999998</v>
      </c>
      <c r="G14" s="19">
        <f t="shared" si="1"/>
        <v>442972.65983999998</v>
      </c>
      <c r="H14" s="19">
        <v>0</v>
      </c>
      <c r="I14" s="19">
        <f t="shared" si="2"/>
        <v>0</v>
      </c>
      <c r="J14" s="19">
        <f t="shared" si="3"/>
        <v>0</v>
      </c>
      <c r="K14" s="19">
        <f t="shared" si="4"/>
        <v>369143.88319999998</v>
      </c>
      <c r="L14" s="19">
        <f t="shared" si="5"/>
        <v>442972.65983999998</v>
      </c>
    </row>
    <row r="15" spans="1:12" ht="27.75" customHeight="1" x14ac:dyDescent="0.25">
      <c r="A15" s="16" t="s">
        <v>22</v>
      </c>
      <c r="B15" s="17" t="s">
        <v>23</v>
      </c>
      <c r="C15" s="16" t="s">
        <v>24</v>
      </c>
      <c r="D15" s="20">
        <v>665.58720000000005</v>
      </c>
      <c r="E15" s="19">
        <v>157.32500000000002</v>
      </c>
      <c r="F15" s="19">
        <f t="shared" si="0"/>
        <v>104713.50624000002</v>
      </c>
      <c r="G15" s="19">
        <f t="shared" si="1"/>
        <v>125656.20748800001</v>
      </c>
      <c r="H15" s="19">
        <v>0</v>
      </c>
      <c r="I15" s="19">
        <f t="shared" si="2"/>
        <v>0</v>
      </c>
      <c r="J15" s="19">
        <f t="shared" si="3"/>
        <v>0</v>
      </c>
      <c r="K15" s="19">
        <f t="shared" si="4"/>
        <v>104713.50624000002</v>
      </c>
      <c r="L15" s="19">
        <f t="shared" si="5"/>
        <v>125656.20748800001</v>
      </c>
    </row>
    <row r="16" spans="1:12" ht="27.75" customHeight="1" x14ac:dyDescent="0.25">
      <c r="A16" s="16" t="s">
        <v>25</v>
      </c>
      <c r="B16" s="17" t="s">
        <v>26</v>
      </c>
      <c r="C16" s="16" t="s">
        <v>16</v>
      </c>
      <c r="D16" s="20">
        <v>66.56</v>
      </c>
      <c r="E16" s="19">
        <v>3989.2969999999996</v>
      </c>
      <c r="F16" s="19">
        <f t="shared" si="0"/>
        <v>265527.60832</v>
      </c>
      <c r="G16" s="19">
        <f t="shared" si="1"/>
        <v>318633.129984</v>
      </c>
      <c r="H16" s="19">
        <v>0</v>
      </c>
      <c r="I16" s="19">
        <f t="shared" si="2"/>
        <v>0</v>
      </c>
      <c r="J16" s="19">
        <f t="shared" si="3"/>
        <v>0</v>
      </c>
      <c r="K16" s="19">
        <f t="shared" si="4"/>
        <v>265527.60832</v>
      </c>
      <c r="L16" s="19">
        <f t="shared" si="5"/>
        <v>318633.129984</v>
      </c>
    </row>
    <row r="17" spans="1:12" ht="27.75" customHeight="1" x14ac:dyDescent="0.25">
      <c r="A17" s="21" t="s">
        <v>27</v>
      </c>
      <c r="B17" s="22" t="s">
        <v>28</v>
      </c>
      <c r="C17" s="21" t="s">
        <v>16</v>
      </c>
      <c r="D17" s="23">
        <v>83.865600000000001</v>
      </c>
      <c r="E17" s="24">
        <v>0</v>
      </c>
      <c r="F17" s="24">
        <f t="shared" si="0"/>
        <v>0</v>
      </c>
      <c r="G17" s="24">
        <f t="shared" si="1"/>
        <v>0</v>
      </c>
      <c r="H17" s="24">
        <v>6240</v>
      </c>
      <c r="I17" s="24">
        <f t="shared" si="2"/>
        <v>523321.34399999998</v>
      </c>
      <c r="J17" s="24">
        <f t="shared" si="3"/>
        <v>627985.6128</v>
      </c>
      <c r="K17" s="24">
        <f t="shared" si="4"/>
        <v>523321.34399999998</v>
      </c>
      <c r="L17" s="24">
        <f t="shared" si="5"/>
        <v>627985.6128</v>
      </c>
    </row>
    <row r="18" spans="1:12" ht="27.75" customHeight="1" x14ac:dyDescent="0.25">
      <c r="A18" s="16" t="s">
        <v>29</v>
      </c>
      <c r="B18" s="17" t="s">
        <v>30</v>
      </c>
      <c r="C18" s="16" t="s">
        <v>31</v>
      </c>
      <c r="D18" s="18">
        <v>273</v>
      </c>
      <c r="E18" s="19">
        <v>3348</v>
      </c>
      <c r="F18" s="19">
        <f t="shared" si="0"/>
        <v>914004</v>
      </c>
      <c r="G18" s="19">
        <f t="shared" si="1"/>
        <v>1096804.8</v>
      </c>
      <c r="H18" s="19">
        <v>0</v>
      </c>
      <c r="I18" s="19">
        <f t="shared" si="2"/>
        <v>0</v>
      </c>
      <c r="J18" s="19">
        <f t="shared" si="3"/>
        <v>0</v>
      </c>
      <c r="K18" s="19">
        <f t="shared" si="4"/>
        <v>914004</v>
      </c>
      <c r="L18" s="19">
        <f t="shared" si="5"/>
        <v>1096804.8</v>
      </c>
    </row>
    <row r="19" spans="1:12" ht="27.75" customHeight="1" x14ac:dyDescent="0.25">
      <c r="A19" s="21" t="s">
        <v>32</v>
      </c>
      <c r="B19" s="22" t="s">
        <v>33</v>
      </c>
      <c r="C19" s="21" t="s">
        <v>31</v>
      </c>
      <c r="D19" s="25">
        <v>273</v>
      </c>
      <c r="E19" s="24">
        <v>0</v>
      </c>
      <c r="F19" s="24">
        <f t="shared" si="0"/>
        <v>0</v>
      </c>
      <c r="G19" s="24">
        <f t="shared" si="1"/>
        <v>0</v>
      </c>
      <c r="H19" s="24">
        <v>15957.5</v>
      </c>
      <c r="I19" s="24">
        <f t="shared" si="2"/>
        <v>4356397.5</v>
      </c>
      <c r="J19" s="24">
        <f t="shared" si="3"/>
        <v>5227677</v>
      </c>
      <c r="K19" s="24">
        <f t="shared" si="4"/>
        <v>4356397.5</v>
      </c>
      <c r="L19" s="24">
        <f t="shared" si="5"/>
        <v>5227677</v>
      </c>
    </row>
    <row r="20" spans="1:12" ht="27.75" customHeight="1" x14ac:dyDescent="0.25">
      <c r="A20" s="16" t="s">
        <v>34</v>
      </c>
      <c r="B20" s="17" t="s">
        <v>217</v>
      </c>
      <c r="C20" s="16" t="s">
        <v>35</v>
      </c>
      <c r="D20" s="18">
        <v>300</v>
      </c>
      <c r="E20" s="19">
        <v>2976</v>
      </c>
      <c r="F20" s="19">
        <f t="shared" si="0"/>
        <v>892800</v>
      </c>
      <c r="G20" s="19">
        <f t="shared" si="1"/>
        <v>1071360</v>
      </c>
      <c r="H20" s="19">
        <v>0</v>
      </c>
      <c r="I20" s="19">
        <f t="shared" si="2"/>
        <v>0</v>
      </c>
      <c r="J20" s="19">
        <f t="shared" si="3"/>
        <v>0</v>
      </c>
      <c r="K20" s="19">
        <f t="shared" si="4"/>
        <v>892800</v>
      </c>
      <c r="L20" s="19">
        <f t="shared" si="5"/>
        <v>1071360</v>
      </c>
    </row>
    <row r="21" spans="1:12" ht="27.75" customHeight="1" x14ac:dyDescent="0.25">
      <c r="A21" s="21" t="s">
        <v>36</v>
      </c>
      <c r="B21" s="22" t="s">
        <v>37</v>
      </c>
      <c r="C21" s="21" t="s">
        <v>31</v>
      </c>
      <c r="D21" s="25">
        <v>24</v>
      </c>
      <c r="E21" s="24">
        <v>0</v>
      </c>
      <c r="F21" s="24">
        <f t="shared" si="0"/>
        <v>0</v>
      </c>
      <c r="G21" s="24">
        <f t="shared" si="1"/>
        <v>0</v>
      </c>
      <c r="H21" s="24">
        <v>187135</v>
      </c>
      <c r="I21" s="24">
        <f t="shared" si="2"/>
        <v>4491240</v>
      </c>
      <c r="J21" s="24">
        <f t="shared" si="3"/>
        <v>5389488</v>
      </c>
      <c r="K21" s="24">
        <f t="shared" si="4"/>
        <v>4491240</v>
      </c>
      <c r="L21" s="24">
        <f t="shared" si="5"/>
        <v>5389488</v>
      </c>
    </row>
    <row r="22" spans="1:12" ht="27.75" customHeight="1" x14ac:dyDescent="0.25">
      <c r="A22" s="26" t="s">
        <v>38</v>
      </c>
      <c r="B22" s="27" t="s">
        <v>39</v>
      </c>
      <c r="C22" s="26" t="s">
        <v>31</v>
      </c>
      <c r="D22" s="18">
        <v>12</v>
      </c>
      <c r="E22" s="19">
        <v>1736</v>
      </c>
      <c r="F22" s="19">
        <f t="shared" si="0"/>
        <v>20832</v>
      </c>
      <c r="G22" s="19">
        <f t="shared" si="1"/>
        <v>24998.399999999998</v>
      </c>
      <c r="H22" s="19">
        <v>0</v>
      </c>
      <c r="I22" s="19">
        <f t="shared" si="2"/>
        <v>0</v>
      </c>
      <c r="J22" s="19">
        <f t="shared" si="3"/>
        <v>0</v>
      </c>
      <c r="K22" s="19">
        <f t="shared" si="4"/>
        <v>20832</v>
      </c>
      <c r="L22" s="19">
        <f t="shared" si="5"/>
        <v>24998.399999999998</v>
      </c>
    </row>
    <row r="23" spans="1:12" ht="27.75" customHeight="1" x14ac:dyDescent="0.25">
      <c r="A23" s="16" t="s">
        <v>40</v>
      </c>
      <c r="B23" s="17" t="s">
        <v>41</v>
      </c>
      <c r="C23" s="16" t="s">
        <v>42</v>
      </c>
      <c r="D23" s="18">
        <v>39</v>
      </c>
      <c r="E23" s="19">
        <v>2052.2000000000003</v>
      </c>
      <c r="F23" s="19">
        <f t="shared" si="0"/>
        <v>80035.800000000017</v>
      </c>
      <c r="G23" s="19">
        <f t="shared" si="1"/>
        <v>96042.960000000021</v>
      </c>
      <c r="H23" s="19">
        <v>0</v>
      </c>
      <c r="I23" s="19">
        <f t="shared" si="2"/>
        <v>0</v>
      </c>
      <c r="J23" s="19">
        <f t="shared" si="3"/>
        <v>0</v>
      </c>
      <c r="K23" s="19">
        <f t="shared" si="4"/>
        <v>80035.800000000017</v>
      </c>
      <c r="L23" s="19">
        <f t="shared" si="5"/>
        <v>96042.960000000021</v>
      </c>
    </row>
    <row r="24" spans="1:12" ht="27.75" customHeight="1" x14ac:dyDescent="0.25">
      <c r="A24" s="28" t="s">
        <v>43</v>
      </c>
      <c r="B24" s="29" t="s">
        <v>44</v>
      </c>
      <c r="C24" s="28" t="s">
        <v>45</v>
      </c>
      <c r="D24" s="25">
        <v>33</v>
      </c>
      <c r="E24" s="24">
        <v>0</v>
      </c>
      <c r="F24" s="24">
        <f t="shared" si="0"/>
        <v>0</v>
      </c>
      <c r="G24" s="24">
        <f t="shared" si="1"/>
        <v>0</v>
      </c>
      <c r="H24" s="24">
        <v>10465</v>
      </c>
      <c r="I24" s="24">
        <f t="shared" si="2"/>
        <v>345345</v>
      </c>
      <c r="J24" s="24">
        <f t="shared" si="3"/>
        <v>414414</v>
      </c>
      <c r="K24" s="24">
        <f t="shared" si="4"/>
        <v>345345</v>
      </c>
      <c r="L24" s="24">
        <f t="shared" si="5"/>
        <v>414414</v>
      </c>
    </row>
    <row r="25" spans="1:12" ht="27.75" customHeight="1" x14ac:dyDescent="0.25">
      <c r="A25" s="28" t="s">
        <v>46</v>
      </c>
      <c r="B25" s="29" t="s">
        <v>47</v>
      </c>
      <c r="C25" s="28" t="s">
        <v>45</v>
      </c>
      <c r="D25" s="25">
        <v>6</v>
      </c>
      <c r="E25" s="24">
        <v>0</v>
      </c>
      <c r="F25" s="24">
        <f t="shared" si="0"/>
        <v>0</v>
      </c>
      <c r="G25" s="24">
        <f t="shared" si="1"/>
        <v>0</v>
      </c>
      <c r="H25" s="24">
        <v>15730</v>
      </c>
      <c r="I25" s="24">
        <f t="shared" si="2"/>
        <v>94380</v>
      </c>
      <c r="J25" s="24">
        <f t="shared" si="3"/>
        <v>113256</v>
      </c>
      <c r="K25" s="24">
        <f t="shared" si="4"/>
        <v>94380</v>
      </c>
      <c r="L25" s="24">
        <f t="shared" si="5"/>
        <v>113256</v>
      </c>
    </row>
    <row r="26" spans="1:12" ht="27.75" customHeight="1" x14ac:dyDescent="0.25">
      <c r="A26" s="21" t="s">
        <v>48</v>
      </c>
      <c r="B26" s="30" t="s">
        <v>49</v>
      </c>
      <c r="C26" s="21" t="s">
        <v>31</v>
      </c>
      <c r="D26" s="25">
        <v>228</v>
      </c>
      <c r="E26" s="24">
        <v>0</v>
      </c>
      <c r="F26" s="24">
        <f t="shared" si="0"/>
        <v>0</v>
      </c>
      <c r="G26" s="24">
        <f t="shared" si="1"/>
        <v>0</v>
      </c>
      <c r="H26" s="24">
        <v>305.5</v>
      </c>
      <c r="I26" s="24">
        <f t="shared" si="2"/>
        <v>69654</v>
      </c>
      <c r="J26" s="24">
        <f t="shared" si="3"/>
        <v>83584.800000000003</v>
      </c>
      <c r="K26" s="24">
        <f t="shared" si="4"/>
        <v>69654</v>
      </c>
      <c r="L26" s="24">
        <f t="shared" si="5"/>
        <v>83584.800000000003</v>
      </c>
    </row>
    <row r="27" spans="1:12" ht="27.75" customHeight="1" x14ac:dyDescent="0.25">
      <c r="A27" s="16" t="s">
        <v>50</v>
      </c>
      <c r="B27" s="17" t="s">
        <v>51</v>
      </c>
      <c r="C27" s="16" t="s">
        <v>16</v>
      </c>
      <c r="D27" s="20">
        <v>59.663999999999994</v>
      </c>
      <c r="E27" s="19">
        <v>2996.46</v>
      </c>
      <c r="F27" s="19">
        <f t="shared" si="0"/>
        <v>178780.78943999999</v>
      </c>
      <c r="G27" s="19">
        <f t="shared" si="1"/>
        <v>214536.94732799998</v>
      </c>
      <c r="H27" s="19">
        <v>0</v>
      </c>
      <c r="I27" s="19">
        <f t="shared" si="2"/>
        <v>0</v>
      </c>
      <c r="J27" s="19">
        <f t="shared" si="3"/>
        <v>0</v>
      </c>
      <c r="K27" s="19">
        <f t="shared" si="4"/>
        <v>178780.78943999999</v>
      </c>
      <c r="L27" s="19">
        <f t="shared" si="5"/>
        <v>214536.94732799998</v>
      </c>
    </row>
    <row r="28" spans="1:12" ht="27.75" customHeight="1" x14ac:dyDescent="0.25">
      <c r="A28" s="21" t="s">
        <v>52</v>
      </c>
      <c r="B28" s="30" t="s">
        <v>28</v>
      </c>
      <c r="C28" s="21" t="s">
        <v>16</v>
      </c>
      <c r="D28" s="23">
        <v>75.176640000000006</v>
      </c>
      <c r="E28" s="24">
        <v>0</v>
      </c>
      <c r="F28" s="24">
        <f t="shared" si="0"/>
        <v>0</v>
      </c>
      <c r="G28" s="24">
        <f t="shared" si="1"/>
        <v>0</v>
      </c>
      <c r="H28" s="24">
        <v>6240</v>
      </c>
      <c r="I28" s="24">
        <f t="shared" si="2"/>
        <v>469102.23360000004</v>
      </c>
      <c r="J28" s="24">
        <f t="shared" si="3"/>
        <v>562922.68032000004</v>
      </c>
      <c r="K28" s="24">
        <f t="shared" si="4"/>
        <v>469102.23360000004</v>
      </c>
      <c r="L28" s="24">
        <f t="shared" si="5"/>
        <v>562922.68032000004</v>
      </c>
    </row>
    <row r="29" spans="1:12" ht="27.75" customHeight="1" x14ac:dyDescent="0.25">
      <c r="A29" s="16" t="s">
        <v>53</v>
      </c>
      <c r="B29" s="17" t="s">
        <v>54</v>
      </c>
      <c r="C29" s="16" t="s">
        <v>16</v>
      </c>
      <c r="D29" s="20">
        <v>5.9664000000000001</v>
      </c>
      <c r="E29" s="19">
        <v>2247.3450000000003</v>
      </c>
      <c r="F29" s="19">
        <f t="shared" si="0"/>
        <v>13408.559208000002</v>
      </c>
      <c r="G29" s="19">
        <f t="shared" si="1"/>
        <v>16090.271049600002</v>
      </c>
      <c r="H29" s="19">
        <v>0</v>
      </c>
      <c r="I29" s="19">
        <f t="shared" si="2"/>
        <v>0</v>
      </c>
      <c r="J29" s="19">
        <f t="shared" si="3"/>
        <v>0</v>
      </c>
      <c r="K29" s="19">
        <f t="shared" si="4"/>
        <v>13408.559208000002</v>
      </c>
      <c r="L29" s="19">
        <f t="shared" si="5"/>
        <v>16090.271049600002</v>
      </c>
    </row>
    <row r="30" spans="1:12" ht="27.75" customHeight="1" x14ac:dyDescent="0.25">
      <c r="A30" s="21" t="s">
        <v>55</v>
      </c>
      <c r="B30" s="22" t="s">
        <v>28</v>
      </c>
      <c r="C30" s="21" t="s">
        <v>16</v>
      </c>
      <c r="D30" s="23">
        <v>7.5176639999999999</v>
      </c>
      <c r="E30" s="24">
        <v>0</v>
      </c>
      <c r="F30" s="24">
        <f t="shared" si="0"/>
        <v>0</v>
      </c>
      <c r="G30" s="24">
        <f t="shared" si="1"/>
        <v>0</v>
      </c>
      <c r="H30" s="24">
        <v>6240</v>
      </c>
      <c r="I30" s="24">
        <f t="shared" si="2"/>
        <v>46910.223359999996</v>
      </c>
      <c r="J30" s="24">
        <f t="shared" si="3"/>
        <v>56292.268031999993</v>
      </c>
      <c r="K30" s="24">
        <f t="shared" si="4"/>
        <v>46910.223359999996</v>
      </c>
      <c r="L30" s="24">
        <f t="shared" si="5"/>
        <v>56292.268031999993</v>
      </c>
    </row>
    <row r="31" spans="1:12" ht="27.75" customHeight="1" x14ac:dyDescent="0.25">
      <c r="A31" s="16" t="s">
        <v>56</v>
      </c>
      <c r="B31" s="17" t="s">
        <v>57</v>
      </c>
      <c r="C31" s="16" t="s">
        <v>19</v>
      </c>
      <c r="D31" s="18">
        <v>0.15</v>
      </c>
      <c r="E31" s="19">
        <v>1465215</v>
      </c>
      <c r="F31" s="19">
        <f t="shared" si="0"/>
        <v>219782.25</v>
      </c>
      <c r="G31" s="19">
        <f t="shared" si="1"/>
        <v>263738.7</v>
      </c>
      <c r="H31" s="19">
        <v>0</v>
      </c>
      <c r="I31" s="19">
        <f t="shared" si="2"/>
        <v>0</v>
      </c>
      <c r="J31" s="19">
        <f t="shared" si="3"/>
        <v>0</v>
      </c>
      <c r="K31" s="19">
        <f t="shared" si="4"/>
        <v>219782.25</v>
      </c>
      <c r="L31" s="19">
        <f t="shared" si="5"/>
        <v>263738.7</v>
      </c>
    </row>
    <row r="32" spans="1:12" ht="27.75" customHeight="1" x14ac:dyDescent="0.25">
      <c r="A32" s="31" t="s">
        <v>58</v>
      </c>
      <c r="B32" s="32" t="s">
        <v>59</v>
      </c>
      <c r="C32" s="31" t="s">
        <v>19</v>
      </c>
      <c r="D32" s="33">
        <v>0.15</v>
      </c>
      <c r="E32" s="19">
        <v>1098919</v>
      </c>
      <c r="F32" s="19">
        <f t="shared" si="0"/>
        <v>164837.85</v>
      </c>
      <c r="G32" s="19">
        <f t="shared" si="1"/>
        <v>197805.42</v>
      </c>
      <c r="H32" s="19">
        <v>0</v>
      </c>
      <c r="I32" s="19">
        <f t="shared" si="2"/>
        <v>0</v>
      </c>
      <c r="J32" s="19">
        <f t="shared" si="3"/>
        <v>0</v>
      </c>
      <c r="K32" s="19">
        <f t="shared" si="4"/>
        <v>164837.85</v>
      </c>
      <c r="L32" s="19">
        <f t="shared" si="5"/>
        <v>197805.42</v>
      </c>
    </row>
    <row r="33" spans="1:12" ht="27.75" customHeight="1" x14ac:dyDescent="0.25">
      <c r="A33" s="16" t="s">
        <v>60</v>
      </c>
      <c r="B33" s="17" t="s">
        <v>61</v>
      </c>
      <c r="C33" s="16" t="s">
        <v>62</v>
      </c>
      <c r="D33" s="20">
        <v>265.52</v>
      </c>
      <c r="E33" s="19">
        <v>1085</v>
      </c>
      <c r="F33" s="19">
        <f t="shared" si="0"/>
        <v>288089.19999999995</v>
      </c>
      <c r="G33" s="19">
        <f t="shared" si="1"/>
        <v>345707.03999999992</v>
      </c>
      <c r="H33" s="19">
        <v>0</v>
      </c>
      <c r="I33" s="19">
        <f t="shared" si="2"/>
        <v>0</v>
      </c>
      <c r="J33" s="19">
        <f t="shared" si="3"/>
        <v>0</v>
      </c>
      <c r="K33" s="19">
        <f t="shared" si="4"/>
        <v>288089.19999999995</v>
      </c>
      <c r="L33" s="19">
        <f t="shared" si="5"/>
        <v>345707.03999999992</v>
      </c>
    </row>
    <row r="34" spans="1:12" ht="41.25" customHeight="1" x14ac:dyDescent="0.25">
      <c r="A34" s="16" t="s">
        <v>63</v>
      </c>
      <c r="B34" s="17" t="s">
        <v>64</v>
      </c>
      <c r="C34" s="16" t="s">
        <v>62</v>
      </c>
      <c r="D34" s="20">
        <v>27.639167999999994</v>
      </c>
      <c r="E34" s="19">
        <v>1767</v>
      </c>
      <c r="F34" s="19">
        <f t="shared" si="0"/>
        <v>48838.409855999991</v>
      </c>
      <c r="G34" s="19">
        <f t="shared" si="1"/>
        <v>58606.091827199991</v>
      </c>
      <c r="H34" s="19">
        <v>0</v>
      </c>
      <c r="I34" s="19">
        <f t="shared" si="2"/>
        <v>0</v>
      </c>
      <c r="J34" s="19">
        <f t="shared" si="3"/>
        <v>0</v>
      </c>
      <c r="K34" s="19">
        <f t="shared" si="4"/>
        <v>48838.409855999991</v>
      </c>
      <c r="L34" s="19">
        <f t="shared" si="5"/>
        <v>58606.091827199991</v>
      </c>
    </row>
    <row r="35" spans="1:12" ht="27.75" customHeight="1" x14ac:dyDescent="0.25">
      <c r="A35" s="16" t="s">
        <v>65</v>
      </c>
      <c r="B35" s="17" t="s">
        <v>66</v>
      </c>
      <c r="C35" s="16" t="s">
        <v>62</v>
      </c>
      <c r="D35" s="20">
        <v>42.7776</v>
      </c>
      <c r="E35" s="19">
        <v>1767</v>
      </c>
      <c r="F35" s="19">
        <f t="shared" si="0"/>
        <v>75588.019199999995</v>
      </c>
      <c r="G35" s="19">
        <f t="shared" si="1"/>
        <v>90705.623039999991</v>
      </c>
      <c r="H35" s="19">
        <v>0</v>
      </c>
      <c r="I35" s="19">
        <f t="shared" si="2"/>
        <v>0</v>
      </c>
      <c r="J35" s="19">
        <f t="shared" si="3"/>
        <v>0</v>
      </c>
      <c r="K35" s="19">
        <f t="shared" si="4"/>
        <v>75588.019199999995</v>
      </c>
      <c r="L35" s="19">
        <f t="shared" si="5"/>
        <v>90705.623039999991</v>
      </c>
    </row>
    <row r="36" spans="1:12" ht="27.75" customHeight="1" x14ac:dyDescent="0.25">
      <c r="A36" s="34">
        <v>4</v>
      </c>
      <c r="B36" s="13" t="s">
        <v>67</v>
      </c>
      <c r="C36" s="14"/>
      <c r="D36" s="46"/>
      <c r="E36" s="15"/>
      <c r="F36" s="15"/>
      <c r="G36" s="15"/>
      <c r="H36" s="15"/>
      <c r="I36" s="15"/>
      <c r="J36" s="15"/>
      <c r="K36" s="15"/>
      <c r="L36" s="15"/>
    </row>
    <row r="37" spans="1:12" ht="27.75" customHeight="1" x14ac:dyDescent="0.25">
      <c r="A37" s="16" t="s">
        <v>68</v>
      </c>
      <c r="B37" s="17" t="s">
        <v>69</v>
      </c>
      <c r="C37" s="16" t="s">
        <v>62</v>
      </c>
      <c r="D37" s="35">
        <v>11.71</v>
      </c>
      <c r="E37" s="19">
        <v>13542.35</v>
      </c>
      <c r="F37" s="19">
        <f>E37*D37</f>
        <v>158580.91850000003</v>
      </c>
      <c r="G37" s="19">
        <f t="shared" si="1"/>
        <v>190297.10220000002</v>
      </c>
      <c r="H37" s="19">
        <v>0</v>
      </c>
      <c r="I37" s="19">
        <f>H37*D37</f>
        <v>0</v>
      </c>
      <c r="J37" s="19">
        <f t="shared" si="3"/>
        <v>0</v>
      </c>
      <c r="K37" s="19">
        <f t="shared" si="4"/>
        <v>158580.91850000003</v>
      </c>
      <c r="L37" s="19">
        <f t="shared" si="5"/>
        <v>190297.10220000002</v>
      </c>
    </row>
    <row r="38" spans="1:12" ht="27.75" customHeight="1" x14ac:dyDescent="0.25">
      <c r="A38" s="16" t="s">
        <v>70</v>
      </c>
      <c r="B38" s="17" t="s">
        <v>71</v>
      </c>
      <c r="C38" s="16" t="s">
        <v>62</v>
      </c>
      <c r="D38" s="35">
        <v>11.71</v>
      </c>
      <c r="E38" s="19">
        <v>1767</v>
      </c>
      <c r="F38" s="19">
        <f>E38*D38</f>
        <v>20691.57</v>
      </c>
      <c r="G38" s="19">
        <f t="shared" si="1"/>
        <v>24829.883999999998</v>
      </c>
      <c r="H38" s="19">
        <v>0</v>
      </c>
      <c r="I38" s="19">
        <f>H38*D38</f>
        <v>0</v>
      </c>
      <c r="J38" s="19">
        <f t="shared" si="3"/>
        <v>0</v>
      </c>
      <c r="K38" s="19">
        <f t="shared" si="4"/>
        <v>20691.57</v>
      </c>
      <c r="L38" s="19">
        <f t="shared" si="5"/>
        <v>24829.883999999998</v>
      </c>
    </row>
    <row r="39" spans="1:12" ht="27.75" customHeight="1" x14ac:dyDescent="0.25">
      <c r="A39" s="16" t="s">
        <v>72</v>
      </c>
      <c r="B39" s="17" t="s">
        <v>73</v>
      </c>
      <c r="C39" s="16" t="s">
        <v>62</v>
      </c>
      <c r="D39" s="35">
        <v>5.04</v>
      </c>
      <c r="E39" s="19">
        <v>1767</v>
      </c>
      <c r="F39" s="19">
        <f>E39*D39</f>
        <v>8905.68</v>
      </c>
      <c r="G39" s="19">
        <f t="shared" si="1"/>
        <v>10686.816000000001</v>
      </c>
      <c r="H39" s="19">
        <v>0</v>
      </c>
      <c r="I39" s="19">
        <f>H39*D39</f>
        <v>0</v>
      </c>
      <c r="J39" s="19">
        <f t="shared" si="3"/>
        <v>0</v>
      </c>
      <c r="K39" s="19">
        <f t="shared" si="4"/>
        <v>8905.68</v>
      </c>
      <c r="L39" s="19">
        <f t="shared" si="5"/>
        <v>10686.816000000001</v>
      </c>
    </row>
    <row r="40" spans="1:12" ht="27.75" customHeight="1" x14ac:dyDescent="0.25">
      <c r="A40" s="34">
        <v>5</v>
      </c>
      <c r="B40" s="13" t="s">
        <v>74</v>
      </c>
      <c r="C40" s="14"/>
      <c r="D40" s="46"/>
      <c r="E40" s="15"/>
      <c r="F40" s="15"/>
      <c r="G40" s="15"/>
      <c r="H40" s="15"/>
      <c r="I40" s="15"/>
      <c r="J40" s="15"/>
      <c r="K40" s="15"/>
      <c r="L40" s="15"/>
    </row>
    <row r="41" spans="1:12" ht="27.75" customHeight="1" x14ac:dyDescent="0.25">
      <c r="A41" s="16" t="s">
        <v>75</v>
      </c>
      <c r="B41" s="17" t="s">
        <v>69</v>
      </c>
      <c r="C41" s="16" t="s">
        <v>62</v>
      </c>
      <c r="D41" s="35">
        <v>9.4700000000000006</v>
      </c>
      <c r="E41" s="19">
        <v>13542.35</v>
      </c>
      <c r="F41" s="19">
        <f t="shared" ref="F41:F69" si="6">E41*D41</f>
        <v>128246.05450000001</v>
      </c>
      <c r="G41" s="19">
        <f t="shared" si="1"/>
        <v>153895.2654</v>
      </c>
      <c r="H41" s="19">
        <v>0</v>
      </c>
      <c r="I41" s="19">
        <f t="shared" ref="I41:I69" si="7">H41*D41</f>
        <v>0</v>
      </c>
      <c r="J41" s="19">
        <f t="shared" si="3"/>
        <v>0</v>
      </c>
      <c r="K41" s="19">
        <f t="shared" si="4"/>
        <v>128246.05450000001</v>
      </c>
      <c r="L41" s="19">
        <f t="shared" si="5"/>
        <v>153895.2654</v>
      </c>
    </row>
    <row r="42" spans="1:12" ht="27.75" customHeight="1" x14ac:dyDescent="0.25">
      <c r="A42" s="16" t="s">
        <v>76</v>
      </c>
      <c r="B42" s="17" t="s">
        <v>77</v>
      </c>
      <c r="C42" s="16" t="s">
        <v>16</v>
      </c>
      <c r="D42" s="35">
        <v>34.03</v>
      </c>
      <c r="E42" s="19">
        <v>2526.5</v>
      </c>
      <c r="F42" s="19">
        <f t="shared" si="6"/>
        <v>85976.794999999998</v>
      </c>
      <c r="G42" s="19">
        <f t="shared" si="1"/>
        <v>103172.15399999999</v>
      </c>
      <c r="H42" s="19">
        <v>0</v>
      </c>
      <c r="I42" s="19">
        <f t="shared" si="7"/>
        <v>0</v>
      </c>
      <c r="J42" s="19">
        <f t="shared" si="3"/>
        <v>0</v>
      </c>
      <c r="K42" s="19">
        <f t="shared" si="4"/>
        <v>85976.794999999998</v>
      </c>
      <c r="L42" s="19">
        <f t="shared" si="5"/>
        <v>103172.15399999999</v>
      </c>
    </row>
    <row r="43" spans="1:12" ht="27.75" customHeight="1" x14ac:dyDescent="0.25">
      <c r="A43" s="16" t="s">
        <v>78</v>
      </c>
      <c r="B43" s="27" t="s">
        <v>23</v>
      </c>
      <c r="C43" s="16" t="s">
        <v>24</v>
      </c>
      <c r="D43" s="47">
        <v>155.38999999999999</v>
      </c>
      <c r="E43" s="19">
        <v>157.32500000000002</v>
      </c>
      <c r="F43" s="19">
        <f t="shared" si="6"/>
        <v>24446.731749999999</v>
      </c>
      <c r="G43" s="19">
        <f t="shared" si="1"/>
        <v>29336.078099999999</v>
      </c>
      <c r="H43" s="19">
        <v>0</v>
      </c>
      <c r="I43" s="19">
        <f t="shared" si="7"/>
        <v>0</v>
      </c>
      <c r="J43" s="19">
        <f t="shared" si="3"/>
        <v>0</v>
      </c>
      <c r="K43" s="19">
        <f t="shared" si="4"/>
        <v>24446.731749999999</v>
      </c>
      <c r="L43" s="19">
        <f t="shared" si="5"/>
        <v>29336.078099999999</v>
      </c>
    </row>
    <row r="44" spans="1:12" ht="27.75" customHeight="1" x14ac:dyDescent="0.25">
      <c r="A44" s="16" t="s">
        <v>79</v>
      </c>
      <c r="B44" s="17" t="s">
        <v>26</v>
      </c>
      <c r="C44" s="16" t="s">
        <v>16</v>
      </c>
      <c r="D44" s="35">
        <v>15.54</v>
      </c>
      <c r="E44" s="19">
        <v>3989.2969999999996</v>
      </c>
      <c r="F44" s="19">
        <f t="shared" si="6"/>
        <v>61993.675379999993</v>
      </c>
      <c r="G44" s="19">
        <f t="shared" si="1"/>
        <v>74392.410455999983</v>
      </c>
      <c r="H44" s="19">
        <v>0</v>
      </c>
      <c r="I44" s="19">
        <f t="shared" si="7"/>
        <v>0</v>
      </c>
      <c r="J44" s="19">
        <f t="shared" si="3"/>
        <v>0</v>
      </c>
      <c r="K44" s="19">
        <f t="shared" si="4"/>
        <v>61993.675379999993</v>
      </c>
      <c r="L44" s="19">
        <f t="shared" si="5"/>
        <v>74392.410455999983</v>
      </c>
    </row>
    <row r="45" spans="1:12" ht="27.75" customHeight="1" x14ac:dyDescent="0.25">
      <c r="A45" s="28" t="s">
        <v>80</v>
      </c>
      <c r="B45" s="29" t="s">
        <v>81</v>
      </c>
      <c r="C45" s="28" t="s">
        <v>16</v>
      </c>
      <c r="D45" s="48">
        <f>D44*1.26</f>
        <v>19.580399999999997</v>
      </c>
      <c r="E45" s="24">
        <v>0</v>
      </c>
      <c r="F45" s="24">
        <f t="shared" si="6"/>
        <v>0</v>
      </c>
      <c r="G45" s="24">
        <f t="shared" si="1"/>
        <v>0</v>
      </c>
      <c r="H45" s="24">
        <v>6240</v>
      </c>
      <c r="I45" s="24">
        <f t="shared" si="7"/>
        <v>122181.69599999998</v>
      </c>
      <c r="J45" s="24">
        <f t="shared" si="3"/>
        <v>146618.03519999998</v>
      </c>
      <c r="K45" s="24">
        <f t="shared" si="4"/>
        <v>122181.69599999998</v>
      </c>
      <c r="L45" s="24">
        <f t="shared" si="5"/>
        <v>146618.03519999998</v>
      </c>
    </row>
    <row r="46" spans="1:12" ht="27.75" customHeight="1" x14ac:dyDescent="0.25">
      <c r="A46" s="16" t="s">
        <v>82</v>
      </c>
      <c r="B46" s="17" t="s">
        <v>83</v>
      </c>
      <c r="C46" s="16" t="s">
        <v>31</v>
      </c>
      <c r="D46" s="35">
        <v>47</v>
      </c>
      <c r="E46" s="19">
        <v>4577.0879999999997</v>
      </c>
      <c r="F46" s="19">
        <f t="shared" si="6"/>
        <v>215123.136</v>
      </c>
      <c r="G46" s="19">
        <f t="shared" si="1"/>
        <v>258147.76319999999</v>
      </c>
      <c r="H46" s="19">
        <v>0</v>
      </c>
      <c r="I46" s="19">
        <f t="shared" si="7"/>
        <v>0</v>
      </c>
      <c r="J46" s="19">
        <f t="shared" si="3"/>
        <v>0</v>
      </c>
      <c r="K46" s="19">
        <f t="shared" si="4"/>
        <v>215123.136</v>
      </c>
      <c r="L46" s="19">
        <f t="shared" si="5"/>
        <v>258147.76319999999</v>
      </c>
    </row>
    <row r="47" spans="1:12" ht="27.75" customHeight="1" x14ac:dyDescent="0.25">
      <c r="A47" s="28" t="s">
        <v>84</v>
      </c>
      <c r="B47" s="29" t="s">
        <v>85</v>
      </c>
      <c r="C47" s="28" t="s">
        <v>86</v>
      </c>
      <c r="D47" s="48">
        <v>1</v>
      </c>
      <c r="E47" s="24">
        <v>0</v>
      </c>
      <c r="F47" s="24">
        <f t="shared" si="6"/>
        <v>0</v>
      </c>
      <c r="G47" s="24">
        <f t="shared" si="1"/>
        <v>0</v>
      </c>
      <c r="H47" s="24">
        <v>1625000</v>
      </c>
      <c r="I47" s="24">
        <f t="shared" si="7"/>
        <v>1625000</v>
      </c>
      <c r="J47" s="24">
        <f t="shared" si="3"/>
        <v>1950000</v>
      </c>
      <c r="K47" s="24">
        <f t="shared" si="4"/>
        <v>1625000</v>
      </c>
      <c r="L47" s="24">
        <f t="shared" si="5"/>
        <v>1950000</v>
      </c>
    </row>
    <row r="48" spans="1:12" ht="27.75" customHeight="1" x14ac:dyDescent="0.25">
      <c r="A48" s="36" t="s">
        <v>87</v>
      </c>
      <c r="B48" s="37" t="s">
        <v>88</v>
      </c>
      <c r="C48" s="36" t="s">
        <v>62</v>
      </c>
      <c r="D48" s="49">
        <v>9.4700000000000006</v>
      </c>
      <c r="E48" s="19">
        <v>16927.9375</v>
      </c>
      <c r="F48" s="19">
        <f t="shared" si="6"/>
        <v>160307.56812500002</v>
      </c>
      <c r="G48" s="19">
        <f t="shared" si="1"/>
        <v>192369.08175000001</v>
      </c>
      <c r="H48" s="19">
        <v>0</v>
      </c>
      <c r="I48" s="19">
        <f t="shared" si="7"/>
        <v>0</v>
      </c>
      <c r="J48" s="19">
        <f t="shared" si="3"/>
        <v>0</v>
      </c>
      <c r="K48" s="19">
        <f t="shared" si="4"/>
        <v>160307.56812500002</v>
      </c>
      <c r="L48" s="19">
        <f t="shared" si="5"/>
        <v>192369.08175000001</v>
      </c>
    </row>
    <row r="49" spans="1:12" ht="27.75" customHeight="1" x14ac:dyDescent="0.25">
      <c r="A49" s="28" t="s">
        <v>89</v>
      </c>
      <c r="B49" s="22" t="s">
        <v>90</v>
      </c>
      <c r="C49" s="28" t="s">
        <v>86</v>
      </c>
      <c r="D49" s="50">
        <v>1</v>
      </c>
      <c r="E49" s="24">
        <v>0</v>
      </c>
      <c r="F49" s="24">
        <f t="shared" si="6"/>
        <v>0</v>
      </c>
      <c r="G49" s="24">
        <f t="shared" si="1"/>
        <v>0</v>
      </c>
      <c r="H49" s="24">
        <v>3549000</v>
      </c>
      <c r="I49" s="24">
        <f t="shared" si="7"/>
        <v>3549000</v>
      </c>
      <c r="J49" s="24">
        <f t="shared" si="3"/>
        <v>4258800</v>
      </c>
      <c r="K49" s="24">
        <f t="shared" si="4"/>
        <v>3549000</v>
      </c>
      <c r="L49" s="24">
        <f t="shared" si="5"/>
        <v>4258800</v>
      </c>
    </row>
    <row r="50" spans="1:12" ht="27.75" customHeight="1" x14ac:dyDescent="0.25">
      <c r="A50" s="16" t="s">
        <v>91</v>
      </c>
      <c r="B50" s="38" t="s">
        <v>92</v>
      </c>
      <c r="C50" s="16" t="s">
        <v>31</v>
      </c>
      <c r="D50" s="35">
        <v>2</v>
      </c>
      <c r="E50" s="19">
        <v>3890.5248000000001</v>
      </c>
      <c r="F50" s="19">
        <f t="shared" si="6"/>
        <v>7781.0496000000003</v>
      </c>
      <c r="G50" s="19">
        <f t="shared" si="1"/>
        <v>9337.2595199999996</v>
      </c>
      <c r="H50" s="19">
        <v>0</v>
      </c>
      <c r="I50" s="19">
        <f t="shared" si="7"/>
        <v>0</v>
      </c>
      <c r="J50" s="19">
        <f t="shared" si="3"/>
        <v>0</v>
      </c>
      <c r="K50" s="19">
        <f t="shared" si="4"/>
        <v>7781.0496000000003</v>
      </c>
      <c r="L50" s="19">
        <f t="shared" si="5"/>
        <v>9337.2595199999996</v>
      </c>
    </row>
    <row r="51" spans="1:12" ht="27.75" customHeight="1" x14ac:dyDescent="0.25">
      <c r="A51" s="28" t="s">
        <v>93</v>
      </c>
      <c r="B51" s="39" t="s">
        <v>94</v>
      </c>
      <c r="C51" s="28" t="s">
        <v>31</v>
      </c>
      <c r="D51" s="51">
        <v>2</v>
      </c>
      <c r="E51" s="40">
        <v>0</v>
      </c>
      <c r="F51" s="40">
        <f t="shared" si="6"/>
        <v>0</v>
      </c>
      <c r="G51" s="40">
        <f t="shared" si="1"/>
        <v>0</v>
      </c>
      <c r="H51" s="40">
        <v>42081</v>
      </c>
      <c r="I51" s="40">
        <f t="shared" si="7"/>
        <v>84162</v>
      </c>
      <c r="J51" s="40">
        <f t="shared" si="3"/>
        <v>100994.4</v>
      </c>
      <c r="K51" s="40">
        <f t="shared" si="4"/>
        <v>84162</v>
      </c>
      <c r="L51" s="40">
        <f t="shared" si="5"/>
        <v>100994.4</v>
      </c>
    </row>
    <row r="52" spans="1:12" ht="27.75" customHeight="1" x14ac:dyDescent="0.25">
      <c r="A52" s="16" t="s">
        <v>95</v>
      </c>
      <c r="B52" s="27" t="s">
        <v>96</v>
      </c>
      <c r="C52" s="16" t="s">
        <v>31</v>
      </c>
      <c r="D52" s="47">
        <v>1</v>
      </c>
      <c r="E52" s="19">
        <v>19344</v>
      </c>
      <c r="F52" s="19">
        <f t="shared" si="6"/>
        <v>19344</v>
      </c>
      <c r="G52" s="19">
        <f t="shared" si="1"/>
        <v>23212.799999999999</v>
      </c>
      <c r="H52" s="19">
        <v>0</v>
      </c>
      <c r="I52" s="19">
        <f t="shared" si="7"/>
        <v>0</v>
      </c>
      <c r="J52" s="19">
        <f t="shared" si="3"/>
        <v>0</v>
      </c>
      <c r="K52" s="19">
        <f t="shared" si="4"/>
        <v>19344</v>
      </c>
      <c r="L52" s="19">
        <f t="shared" si="5"/>
        <v>23212.799999999999</v>
      </c>
    </row>
    <row r="53" spans="1:12" ht="27.75" customHeight="1" x14ac:dyDescent="0.25">
      <c r="A53" s="28" t="s">
        <v>97</v>
      </c>
      <c r="B53" s="22" t="s">
        <v>98</v>
      </c>
      <c r="C53" s="28" t="s">
        <v>31</v>
      </c>
      <c r="D53" s="50">
        <v>1</v>
      </c>
      <c r="E53" s="24">
        <v>0</v>
      </c>
      <c r="F53" s="24">
        <f t="shared" si="6"/>
        <v>0</v>
      </c>
      <c r="G53" s="24">
        <f t="shared" si="1"/>
        <v>0</v>
      </c>
      <c r="H53" s="24">
        <v>145600</v>
      </c>
      <c r="I53" s="24">
        <f t="shared" si="7"/>
        <v>145600</v>
      </c>
      <c r="J53" s="24">
        <f t="shared" si="3"/>
        <v>174720</v>
      </c>
      <c r="K53" s="24">
        <f t="shared" si="4"/>
        <v>145600</v>
      </c>
      <c r="L53" s="24">
        <f t="shared" si="5"/>
        <v>174720</v>
      </c>
    </row>
    <row r="54" spans="1:12" ht="27.75" customHeight="1" x14ac:dyDescent="0.25">
      <c r="A54" s="28" t="s">
        <v>99</v>
      </c>
      <c r="B54" s="22" t="s">
        <v>100</v>
      </c>
      <c r="C54" s="28" t="s">
        <v>45</v>
      </c>
      <c r="D54" s="50">
        <v>1</v>
      </c>
      <c r="E54" s="24">
        <v>0</v>
      </c>
      <c r="F54" s="24">
        <f t="shared" si="6"/>
        <v>0</v>
      </c>
      <c r="G54" s="24">
        <f t="shared" si="1"/>
        <v>0</v>
      </c>
      <c r="H54" s="24">
        <v>4810</v>
      </c>
      <c r="I54" s="24">
        <f t="shared" si="7"/>
        <v>4810</v>
      </c>
      <c r="J54" s="24">
        <f t="shared" si="3"/>
        <v>5772</v>
      </c>
      <c r="K54" s="24">
        <f t="shared" si="4"/>
        <v>4810</v>
      </c>
      <c r="L54" s="24">
        <f t="shared" si="5"/>
        <v>5772</v>
      </c>
    </row>
    <row r="55" spans="1:12" ht="27.75" customHeight="1" x14ac:dyDescent="0.25">
      <c r="A55" s="28" t="s">
        <v>101</v>
      </c>
      <c r="B55" s="22" t="s">
        <v>102</v>
      </c>
      <c r="C55" s="28" t="s">
        <v>31</v>
      </c>
      <c r="D55" s="50">
        <v>1</v>
      </c>
      <c r="E55" s="24">
        <v>0</v>
      </c>
      <c r="F55" s="24">
        <f t="shared" si="6"/>
        <v>0</v>
      </c>
      <c r="G55" s="24">
        <f t="shared" si="1"/>
        <v>0</v>
      </c>
      <c r="H55" s="24">
        <v>4810</v>
      </c>
      <c r="I55" s="24">
        <f t="shared" si="7"/>
        <v>4810</v>
      </c>
      <c r="J55" s="24">
        <f t="shared" si="3"/>
        <v>5772</v>
      </c>
      <c r="K55" s="24">
        <f t="shared" si="4"/>
        <v>4810</v>
      </c>
      <c r="L55" s="24">
        <f t="shared" si="5"/>
        <v>5772</v>
      </c>
    </row>
    <row r="56" spans="1:12" ht="27.75" customHeight="1" x14ac:dyDescent="0.25">
      <c r="A56" s="28" t="s">
        <v>103</v>
      </c>
      <c r="B56" s="22" t="s">
        <v>104</v>
      </c>
      <c r="C56" s="28" t="s">
        <v>105</v>
      </c>
      <c r="D56" s="50">
        <v>4</v>
      </c>
      <c r="E56" s="24">
        <v>0</v>
      </c>
      <c r="F56" s="24">
        <f t="shared" si="6"/>
        <v>0</v>
      </c>
      <c r="G56" s="24">
        <f t="shared" si="1"/>
        <v>0</v>
      </c>
      <c r="H56" s="24">
        <v>306.34500000000003</v>
      </c>
      <c r="I56" s="24">
        <f t="shared" si="7"/>
        <v>1225.3800000000001</v>
      </c>
      <c r="J56" s="24">
        <f t="shared" si="3"/>
        <v>1470.4560000000001</v>
      </c>
      <c r="K56" s="24">
        <f t="shared" si="4"/>
        <v>1225.3800000000001</v>
      </c>
      <c r="L56" s="24">
        <f t="shared" si="5"/>
        <v>1470.4560000000001</v>
      </c>
    </row>
    <row r="57" spans="1:12" ht="27.75" customHeight="1" x14ac:dyDescent="0.25">
      <c r="A57" s="28" t="s">
        <v>106</v>
      </c>
      <c r="B57" s="22" t="s">
        <v>107</v>
      </c>
      <c r="C57" s="28" t="s">
        <v>108</v>
      </c>
      <c r="D57" s="50">
        <v>0.76</v>
      </c>
      <c r="E57" s="24">
        <v>0</v>
      </c>
      <c r="F57" s="24">
        <f t="shared" si="6"/>
        <v>0</v>
      </c>
      <c r="G57" s="24">
        <f t="shared" si="1"/>
        <v>0</v>
      </c>
      <c r="H57" s="24">
        <v>477.65250000000003</v>
      </c>
      <c r="I57" s="24">
        <f t="shared" si="7"/>
        <v>363.01590000000004</v>
      </c>
      <c r="J57" s="24">
        <f t="shared" si="3"/>
        <v>435.61908000000005</v>
      </c>
      <c r="K57" s="24">
        <f t="shared" si="4"/>
        <v>363.01590000000004</v>
      </c>
      <c r="L57" s="24">
        <f t="shared" si="5"/>
        <v>435.61908000000005</v>
      </c>
    </row>
    <row r="58" spans="1:12" ht="27.75" customHeight="1" x14ac:dyDescent="0.25">
      <c r="A58" s="28" t="s">
        <v>109</v>
      </c>
      <c r="B58" s="22" t="s">
        <v>110</v>
      </c>
      <c r="C58" s="28" t="s">
        <v>108</v>
      </c>
      <c r="D58" s="50">
        <v>0.76</v>
      </c>
      <c r="E58" s="24">
        <v>0</v>
      </c>
      <c r="F58" s="24">
        <f t="shared" si="6"/>
        <v>0</v>
      </c>
      <c r="G58" s="24">
        <f t="shared" si="1"/>
        <v>0</v>
      </c>
      <c r="H58" s="24">
        <v>436.63749999999999</v>
      </c>
      <c r="I58" s="24">
        <f t="shared" si="7"/>
        <v>331.84449999999998</v>
      </c>
      <c r="J58" s="24">
        <f t="shared" si="3"/>
        <v>398.21339999999998</v>
      </c>
      <c r="K58" s="24">
        <f t="shared" si="4"/>
        <v>331.84449999999998</v>
      </c>
      <c r="L58" s="24">
        <f t="shared" si="5"/>
        <v>398.21339999999998</v>
      </c>
    </row>
    <row r="59" spans="1:12" ht="27.75" customHeight="1" x14ac:dyDescent="0.25">
      <c r="A59" s="16" t="s">
        <v>111</v>
      </c>
      <c r="B59" s="27" t="s">
        <v>41</v>
      </c>
      <c r="C59" s="16" t="s">
        <v>42</v>
      </c>
      <c r="D59" s="47">
        <v>6</v>
      </c>
      <c r="E59" s="19">
        <v>2052.2000000000003</v>
      </c>
      <c r="F59" s="19">
        <f t="shared" si="6"/>
        <v>12313.2</v>
      </c>
      <c r="G59" s="19">
        <f t="shared" si="1"/>
        <v>14775.84</v>
      </c>
      <c r="H59" s="19">
        <v>0</v>
      </c>
      <c r="I59" s="19">
        <f t="shared" si="7"/>
        <v>0</v>
      </c>
      <c r="J59" s="19">
        <f t="shared" si="3"/>
        <v>0</v>
      </c>
      <c r="K59" s="19">
        <f t="shared" si="4"/>
        <v>12313.2</v>
      </c>
      <c r="L59" s="19">
        <f t="shared" si="5"/>
        <v>14775.84</v>
      </c>
    </row>
    <row r="60" spans="1:12" ht="27.75" customHeight="1" x14ac:dyDescent="0.25">
      <c r="A60" s="28" t="s">
        <v>112</v>
      </c>
      <c r="B60" s="29" t="s">
        <v>44</v>
      </c>
      <c r="C60" s="28" t="s">
        <v>45</v>
      </c>
      <c r="D60" s="48">
        <v>12</v>
      </c>
      <c r="E60" s="24">
        <v>0</v>
      </c>
      <c r="F60" s="24">
        <f t="shared" si="6"/>
        <v>0</v>
      </c>
      <c r="G60" s="24">
        <f t="shared" si="1"/>
        <v>0</v>
      </c>
      <c r="H60" s="24">
        <v>10465</v>
      </c>
      <c r="I60" s="24">
        <f t="shared" si="7"/>
        <v>125580</v>
      </c>
      <c r="J60" s="24">
        <f t="shared" si="3"/>
        <v>150696</v>
      </c>
      <c r="K60" s="24">
        <f t="shared" si="4"/>
        <v>125580</v>
      </c>
      <c r="L60" s="24">
        <f t="shared" si="5"/>
        <v>150696</v>
      </c>
    </row>
    <row r="61" spans="1:12" ht="27.75" customHeight="1" x14ac:dyDescent="0.25">
      <c r="A61" s="28" t="s">
        <v>113</v>
      </c>
      <c r="B61" s="29" t="s">
        <v>49</v>
      </c>
      <c r="C61" s="28" t="s">
        <v>31</v>
      </c>
      <c r="D61" s="48">
        <v>36</v>
      </c>
      <c r="E61" s="24">
        <v>0</v>
      </c>
      <c r="F61" s="24">
        <f t="shared" si="6"/>
        <v>0</v>
      </c>
      <c r="G61" s="24">
        <f t="shared" si="1"/>
        <v>0</v>
      </c>
      <c r="H61" s="24">
        <v>305.5</v>
      </c>
      <c r="I61" s="24">
        <f t="shared" si="7"/>
        <v>10998</v>
      </c>
      <c r="J61" s="24">
        <f t="shared" si="3"/>
        <v>13197.6</v>
      </c>
      <c r="K61" s="24">
        <f t="shared" si="4"/>
        <v>10998</v>
      </c>
      <c r="L61" s="24">
        <f t="shared" si="5"/>
        <v>13197.6</v>
      </c>
    </row>
    <row r="62" spans="1:12" ht="27.75" customHeight="1" x14ac:dyDescent="0.25">
      <c r="A62" s="16" t="s">
        <v>114</v>
      </c>
      <c r="B62" s="17" t="s">
        <v>115</v>
      </c>
      <c r="C62" s="16" t="s">
        <v>16</v>
      </c>
      <c r="D62" s="35">
        <v>12.12</v>
      </c>
      <c r="E62" s="19">
        <v>3745.5750000000003</v>
      </c>
      <c r="F62" s="19">
        <f t="shared" si="6"/>
        <v>45396.368999999999</v>
      </c>
      <c r="G62" s="19">
        <f t="shared" si="1"/>
        <v>54475.642799999994</v>
      </c>
      <c r="H62" s="19">
        <v>0</v>
      </c>
      <c r="I62" s="19">
        <f t="shared" si="7"/>
        <v>0</v>
      </c>
      <c r="J62" s="19">
        <f t="shared" si="3"/>
        <v>0</v>
      </c>
      <c r="K62" s="19">
        <f t="shared" si="4"/>
        <v>45396.368999999999</v>
      </c>
      <c r="L62" s="19">
        <f t="shared" si="5"/>
        <v>54475.642799999994</v>
      </c>
    </row>
    <row r="63" spans="1:12" ht="27.75" customHeight="1" x14ac:dyDescent="0.25">
      <c r="A63" s="28" t="s">
        <v>116</v>
      </c>
      <c r="B63" s="22" t="s">
        <v>28</v>
      </c>
      <c r="C63" s="28" t="s">
        <v>16</v>
      </c>
      <c r="D63" s="50">
        <f>D62*1.26</f>
        <v>15.271199999999999</v>
      </c>
      <c r="E63" s="24">
        <v>0</v>
      </c>
      <c r="F63" s="24">
        <f t="shared" si="6"/>
        <v>0</v>
      </c>
      <c r="G63" s="24">
        <f t="shared" si="1"/>
        <v>0</v>
      </c>
      <c r="H63" s="24">
        <v>6240</v>
      </c>
      <c r="I63" s="24">
        <f t="shared" si="7"/>
        <v>95292.287999999986</v>
      </c>
      <c r="J63" s="24">
        <f t="shared" si="3"/>
        <v>114350.74559999998</v>
      </c>
      <c r="K63" s="24">
        <f t="shared" si="4"/>
        <v>95292.287999999986</v>
      </c>
      <c r="L63" s="24">
        <f t="shared" si="5"/>
        <v>114350.74559999998</v>
      </c>
    </row>
    <row r="64" spans="1:12" ht="27.75" customHeight="1" x14ac:dyDescent="0.25">
      <c r="A64" s="16" t="s">
        <v>117</v>
      </c>
      <c r="B64" s="17" t="s">
        <v>118</v>
      </c>
      <c r="C64" s="16" t="s">
        <v>16</v>
      </c>
      <c r="D64" s="35">
        <v>1.21</v>
      </c>
      <c r="E64" s="19">
        <v>3258.6502500000001</v>
      </c>
      <c r="F64" s="19">
        <f t="shared" si="6"/>
        <v>3942.9668025000001</v>
      </c>
      <c r="G64" s="19">
        <f t="shared" si="1"/>
        <v>4731.5601630000001</v>
      </c>
      <c r="H64" s="19">
        <v>0</v>
      </c>
      <c r="I64" s="19">
        <f t="shared" si="7"/>
        <v>0</v>
      </c>
      <c r="J64" s="19">
        <f t="shared" si="3"/>
        <v>0</v>
      </c>
      <c r="K64" s="19">
        <f t="shared" si="4"/>
        <v>3942.9668025000001</v>
      </c>
      <c r="L64" s="19">
        <f t="shared" si="5"/>
        <v>4731.5601630000001</v>
      </c>
    </row>
    <row r="65" spans="1:12" ht="27.75" customHeight="1" x14ac:dyDescent="0.25">
      <c r="A65" s="28" t="s">
        <v>119</v>
      </c>
      <c r="B65" s="29" t="s">
        <v>28</v>
      </c>
      <c r="C65" s="28" t="s">
        <v>16</v>
      </c>
      <c r="D65" s="48">
        <f>D64*1.26</f>
        <v>1.5246</v>
      </c>
      <c r="E65" s="24">
        <v>0</v>
      </c>
      <c r="F65" s="24">
        <f t="shared" si="6"/>
        <v>0</v>
      </c>
      <c r="G65" s="24">
        <f t="shared" si="1"/>
        <v>0</v>
      </c>
      <c r="H65" s="24">
        <v>6240</v>
      </c>
      <c r="I65" s="24">
        <f t="shared" si="7"/>
        <v>9513.503999999999</v>
      </c>
      <c r="J65" s="24">
        <f t="shared" si="3"/>
        <v>11416.204799999998</v>
      </c>
      <c r="K65" s="24">
        <f t="shared" si="4"/>
        <v>9513.503999999999</v>
      </c>
      <c r="L65" s="24">
        <f t="shared" si="5"/>
        <v>11416.204799999998</v>
      </c>
    </row>
    <row r="66" spans="1:12" ht="27.75" customHeight="1" x14ac:dyDescent="0.25">
      <c r="A66" s="16" t="s">
        <v>120</v>
      </c>
      <c r="B66" s="17" t="s">
        <v>121</v>
      </c>
      <c r="C66" s="16" t="s">
        <v>35</v>
      </c>
      <c r="D66" s="35">
        <v>22.42</v>
      </c>
      <c r="E66" s="19">
        <v>1831.51875</v>
      </c>
      <c r="F66" s="19">
        <f t="shared" si="6"/>
        <v>41062.650375000005</v>
      </c>
      <c r="G66" s="19">
        <f t="shared" si="1"/>
        <v>49275.180450000007</v>
      </c>
      <c r="H66" s="19">
        <v>0</v>
      </c>
      <c r="I66" s="19">
        <f t="shared" si="7"/>
        <v>0</v>
      </c>
      <c r="J66" s="19">
        <f t="shared" si="3"/>
        <v>0</v>
      </c>
      <c r="K66" s="19">
        <f t="shared" si="4"/>
        <v>41062.650375000005</v>
      </c>
      <c r="L66" s="19">
        <f t="shared" si="5"/>
        <v>49275.180450000007</v>
      </c>
    </row>
    <row r="67" spans="1:12" ht="27.75" customHeight="1" x14ac:dyDescent="0.25">
      <c r="A67" s="16" t="s">
        <v>122</v>
      </c>
      <c r="B67" s="17" t="s">
        <v>123</v>
      </c>
      <c r="C67" s="16" t="s">
        <v>62</v>
      </c>
      <c r="D67" s="35">
        <f>34.03*1.75</f>
        <v>59.552500000000002</v>
      </c>
      <c r="E67" s="19">
        <v>1085</v>
      </c>
      <c r="F67" s="19">
        <f t="shared" si="6"/>
        <v>64614.462500000001</v>
      </c>
      <c r="G67" s="19">
        <f t="shared" si="1"/>
        <v>77537.354999999996</v>
      </c>
      <c r="H67" s="19">
        <v>0</v>
      </c>
      <c r="I67" s="19">
        <f t="shared" si="7"/>
        <v>0</v>
      </c>
      <c r="J67" s="19">
        <f t="shared" si="3"/>
        <v>0</v>
      </c>
      <c r="K67" s="19">
        <f t="shared" si="4"/>
        <v>64614.462500000001</v>
      </c>
      <c r="L67" s="19">
        <f t="shared" si="5"/>
        <v>77537.354999999996</v>
      </c>
    </row>
    <row r="68" spans="1:12" ht="45" customHeight="1" x14ac:dyDescent="0.25">
      <c r="A68" s="16" t="s">
        <v>124</v>
      </c>
      <c r="B68" s="17" t="s">
        <v>71</v>
      </c>
      <c r="C68" s="16" t="s">
        <v>62</v>
      </c>
      <c r="D68" s="35">
        <f>9.47+0.15+0.0414*6</f>
        <v>9.8684000000000012</v>
      </c>
      <c r="E68" s="19">
        <v>1767</v>
      </c>
      <c r="F68" s="19">
        <f t="shared" si="6"/>
        <v>17437.462800000001</v>
      </c>
      <c r="G68" s="19">
        <f t="shared" si="1"/>
        <v>20924.95536</v>
      </c>
      <c r="H68" s="19">
        <v>0</v>
      </c>
      <c r="I68" s="19">
        <f t="shared" si="7"/>
        <v>0</v>
      </c>
      <c r="J68" s="19">
        <f t="shared" si="3"/>
        <v>0</v>
      </c>
      <c r="K68" s="19">
        <f t="shared" si="4"/>
        <v>17437.462800000001</v>
      </c>
      <c r="L68" s="19">
        <f t="shared" si="5"/>
        <v>20924.95536</v>
      </c>
    </row>
    <row r="69" spans="1:12" ht="27.75" customHeight="1" x14ac:dyDescent="0.25">
      <c r="A69" s="16" t="s">
        <v>125</v>
      </c>
      <c r="B69" s="17" t="s">
        <v>73</v>
      </c>
      <c r="C69" s="16" t="s">
        <v>62</v>
      </c>
      <c r="D69" s="35">
        <f>63*0.08</f>
        <v>5.04</v>
      </c>
      <c r="E69" s="19">
        <v>1767</v>
      </c>
      <c r="F69" s="19">
        <f t="shared" si="6"/>
        <v>8905.68</v>
      </c>
      <c r="G69" s="19">
        <f t="shared" si="1"/>
        <v>10686.816000000001</v>
      </c>
      <c r="H69" s="19">
        <v>0</v>
      </c>
      <c r="I69" s="19">
        <f t="shared" si="7"/>
        <v>0</v>
      </c>
      <c r="J69" s="19">
        <f t="shared" si="3"/>
        <v>0</v>
      </c>
      <c r="K69" s="19">
        <f t="shared" si="4"/>
        <v>8905.68</v>
      </c>
      <c r="L69" s="19">
        <f t="shared" si="5"/>
        <v>10686.816000000001</v>
      </c>
    </row>
    <row r="70" spans="1:12" ht="27.75" customHeight="1" x14ac:dyDescent="0.25">
      <c r="A70" s="34">
        <v>8</v>
      </c>
      <c r="B70" s="13" t="s">
        <v>126</v>
      </c>
      <c r="C70" s="14"/>
      <c r="D70" s="46"/>
      <c r="E70" s="15"/>
      <c r="F70" s="15"/>
      <c r="G70" s="15"/>
      <c r="H70" s="15"/>
      <c r="I70" s="15"/>
      <c r="J70" s="15"/>
      <c r="K70" s="15"/>
      <c r="L70" s="15"/>
    </row>
    <row r="71" spans="1:12" ht="27.75" customHeight="1" x14ac:dyDescent="0.25">
      <c r="A71" s="16" t="s">
        <v>127</v>
      </c>
      <c r="B71" s="17" t="s">
        <v>69</v>
      </c>
      <c r="C71" s="16" t="s">
        <v>62</v>
      </c>
      <c r="D71" s="35">
        <v>9.4700000000000006</v>
      </c>
      <c r="E71" s="19">
        <v>13542.35</v>
      </c>
      <c r="F71" s="19">
        <f t="shared" ref="F71:F99" si="8">E71*D71</f>
        <v>128246.05450000001</v>
      </c>
      <c r="G71" s="19">
        <f t="shared" ref="G71:G134" si="9">F71*1.2</f>
        <v>153895.2654</v>
      </c>
      <c r="H71" s="19">
        <v>0</v>
      </c>
      <c r="I71" s="19">
        <f t="shared" ref="I71:I99" si="10">H71*D71</f>
        <v>0</v>
      </c>
      <c r="J71" s="19">
        <f t="shared" ref="J71:J134" si="11">I71*1.2</f>
        <v>0</v>
      </c>
      <c r="K71" s="19">
        <f t="shared" ref="K71:K134" si="12">F71+I71</f>
        <v>128246.05450000001</v>
      </c>
      <c r="L71" s="19">
        <f t="shared" ref="L71:L134" si="13">K71*1.2</f>
        <v>153895.2654</v>
      </c>
    </row>
    <row r="72" spans="1:12" ht="27.75" customHeight="1" x14ac:dyDescent="0.25">
      <c r="A72" s="16" t="s">
        <v>128</v>
      </c>
      <c r="B72" s="17" t="s">
        <v>77</v>
      </c>
      <c r="C72" s="16" t="s">
        <v>16</v>
      </c>
      <c r="D72" s="35">
        <v>21.75</v>
      </c>
      <c r="E72" s="19">
        <v>2526.5</v>
      </c>
      <c r="F72" s="19">
        <f t="shared" si="8"/>
        <v>54951.375</v>
      </c>
      <c r="G72" s="19">
        <f t="shared" si="9"/>
        <v>65941.649999999994</v>
      </c>
      <c r="H72" s="19">
        <v>0</v>
      </c>
      <c r="I72" s="19">
        <f t="shared" si="10"/>
        <v>0</v>
      </c>
      <c r="J72" s="19">
        <f t="shared" si="11"/>
        <v>0</v>
      </c>
      <c r="K72" s="19">
        <f t="shared" si="12"/>
        <v>54951.375</v>
      </c>
      <c r="L72" s="19">
        <f t="shared" si="13"/>
        <v>65941.649999999994</v>
      </c>
    </row>
    <row r="73" spans="1:12" ht="27.75" customHeight="1" x14ac:dyDescent="0.25">
      <c r="A73" s="16" t="s">
        <v>129</v>
      </c>
      <c r="B73" s="27" t="s">
        <v>23</v>
      </c>
      <c r="C73" s="16" t="s">
        <v>24</v>
      </c>
      <c r="D73" s="47">
        <v>108.17</v>
      </c>
      <c r="E73" s="19">
        <v>157.32500000000002</v>
      </c>
      <c r="F73" s="19">
        <f t="shared" si="8"/>
        <v>17017.845250000002</v>
      </c>
      <c r="G73" s="19">
        <f t="shared" si="9"/>
        <v>20421.4143</v>
      </c>
      <c r="H73" s="19">
        <v>0</v>
      </c>
      <c r="I73" s="19">
        <f t="shared" si="10"/>
        <v>0</v>
      </c>
      <c r="J73" s="19">
        <f t="shared" si="11"/>
        <v>0</v>
      </c>
      <c r="K73" s="19">
        <f t="shared" si="12"/>
        <v>17017.845250000002</v>
      </c>
      <c r="L73" s="19">
        <f t="shared" si="13"/>
        <v>20421.4143</v>
      </c>
    </row>
    <row r="74" spans="1:12" ht="27.75" customHeight="1" x14ac:dyDescent="0.25">
      <c r="A74" s="16" t="s">
        <v>130</v>
      </c>
      <c r="B74" s="17" t="s">
        <v>26</v>
      </c>
      <c r="C74" s="16" t="s">
        <v>16</v>
      </c>
      <c r="D74" s="35">
        <v>10.82</v>
      </c>
      <c r="E74" s="19">
        <v>3989.2969999999996</v>
      </c>
      <c r="F74" s="19">
        <f t="shared" si="8"/>
        <v>43164.193539999993</v>
      </c>
      <c r="G74" s="19">
        <f t="shared" si="9"/>
        <v>51797.032247999989</v>
      </c>
      <c r="H74" s="19">
        <v>0</v>
      </c>
      <c r="I74" s="19">
        <f t="shared" si="10"/>
        <v>0</v>
      </c>
      <c r="J74" s="19">
        <f t="shared" si="11"/>
        <v>0</v>
      </c>
      <c r="K74" s="19">
        <f t="shared" si="12"/>
        <v>43164.193539999993</v>
      </c>
      <c r="L74" s="19">
        <f t="shared" si="13"/>
        <v>51797.032247999989</v>
      </c>
    </row>
    <row r="75" spans="1:12" ht="27.75" customHeight="1" x14ac:dyDescent="0.25">
      <c r="A75" s="28" t="s">
        <v>131</v>
      </c>
      <c r="B75" s="29" t="s">
        <v>81</v>
      </c>
      <c r="C75" s="28" t="s">
        <v>16</v>
      </c>
      <c r="D75" s="48">
        <f>D74*1.26</f>
        <v>13.6332</v>
      </c>
      <c r="E75" s="24">
        <v>0</v>
      </c>
      <c r="F75" s="24">
        <f t="shared" si="8"/>
        <v>0</v>
      </c>
      <c r="G75" s="24">
        <f t="shared" si="9"/>
        <v>0</v>
      </c>
      <c r="H75" s="24">
        <v>6240</v>
      </c>
      <c r="I75" s="24">
        <f t="shared" si="10"/>
        <v>85071.168000000005</v>
      </c>
      <c r="J75" s="24">
        <f t="shared" si="11"/>
        <v>102085.4016</v>
      </c>
      <c r="K75" s="24">
        <f t="shared" si="12"/>
        <v>85071.168000000005</v>
      </c>
      <c r="L75" s="24">
        <f t="shared" si="13"/>
        <v>102085.4016</v>
      </c>
    </row>
    <row r="76" spans="1:12" ht="27.75" customHeight="1" x14ac:dyDescent="0.25">
      <c r="A76" s="16" t="s">
        <v>132</v>
      </c>
      <c r="B76" s="17" t="s">
        <v>83</v>
      </c>
      <c r="C76" s="16" t="s">
        <v>31</v>
      </c>
      <c r="D76" s="35">
        <v>47</v>
      </c>
      <c r="E76" s="19">
        <v>4577.0879999999997</v>
      </c>
      <c r="F76" s="19">
        <f t="shared" si="8"/>
        <v>215123.136</v>
      </c>
      <c r="G76" s="19">
        <f t="shared" si="9"/>
        <v>258147.76319999999</v>
      </c>
      <c r="H76" s="19">
        <v>0</v>
      </c>
      <c r="I76" s="19">
        <f t="shared" si="10"/>
        <v>0</v>
      </c>
      <c r="J76" s="19">
        <f t="shared" si="11"/>
        <v>0</v>
      </c>
      <c r="K76" s="19">
        <f t="shared" si="12"/>
        <v>215123.136</v>
      </c>
      <c r="L76" s="19">
        <f t="shared" si="13"/>
        <v>258147.76319999999</v>
      </c>
    </row>
    <row r="77" spans="1:12" ht="27.75" customHeight="1" x14ac:dyDescent="0.25">
      <c r="A77" s="28" t="s">
        <v>133</v>
      </c>
      <c r="B77" s="29" t="s">
        <v>85</v>
      </c>
      <c r="C77" s="28" t="s">
        <v>86</v>
      </c>
      <c r="D77" s="48">
        <v>1</v>
      </c>
      <c r="E77" s="24">
        <v>0</v>
      </c>
      <c r="F77" s="24">
        <f t="shared" si="8"/>
        <v>0</v>
      </c>
      <c r="G77" s="24">
        <f t="shared" si="9"/>
        <v>0</v>
      </c>
      <c r="H77" s="24">
        <v>1625000</v>
      </c>
      <c r="I77" s="24">
        <f t="shared" si="10"/>
        <v>1625000</v>
      </c>
      <c r="J77" s="24">
        <f t="shared" si="11"/>
        <v>1950000</v>
      </c>
      <c r="K77" s="24">
        <f t="shared" si="12"/>
        <v>1625000</v>
      </c>
      <c r="L77" s="24">
        <f t="shared" si="13"/>
        <v>1950000</v>
      </c>
    </row>
    <row r="78" spans="1:12" ht="27.75" customHeight="1" x14ac:dyDescent="0.25">
      <c r="A78" s="36" t="s">
        <v>134</v>
      </c>
      <c r="B78" s="37" t="s">
        <v>88</v>
      </c>
      <c r="C78" s="36" t="s">
        <v>62</v>
      </c>
      <c r="D78" s="49">
        <v>9.4700000000000006</v>
      </c>
      <c r="E78" s="19">
        <v>16927.9375</v>
      </c>
      <c r="F78" s="19">
        <f t="shared" si="8"/>
        <v>160307.56812500002</v>
      </c>
      <c r="G78" s="19">
        <f t="shared" si="9"/>
        <v>192369.08175000001</v>
      </c>
      <c r="H78" s="19">
        <v>0</v>
      </c>
      <c r="I78" s="19">
        <f t="shared" si="10"/>
        <v>0</v>
      </c>
      <c r="J78" s="19">
        <f t="shared" si="11"/>
        <v>0</v>
      </c>
      <c r="K78" s="19">
        <f t="shared" si="12"/>
        <v>160307.56812500002</v>
      </c>
      <c r="L78" s="19">
        <f t="shared" si="13"/>
        <v>192369.08175000001</v>
      </c>
    </row>
    <row r="79" spans="1:12" ht="27.75" customHeight="1" x14ac:dyDescent="0.25">
      <c r="A79" s="28" t="s">
        <v>135</v>
      </c>
      <c r="B79" s="22" t="s">
        <v>90</v>
      </c>
      <c r="C79" s="28" t="s">
        <v>86</v>
      </c>
      <c r="D79" s="50">
        <v>1</v>
      </c>
      <c r="E79" s="24">
        <v>0</v>
      </c>
      <c r="F79" s="24">
        <f t="shared" si="8"/>
        <v>0</v>
      </c>
      <c r="G79" s="24">
        <f t="shared" si="9"/>
        <v>0</v>
      </c>
      <c r="H79" s="24">
        <v>3549000</v>
      </c>
      <c r="I79" s="24">
        <f t="shared" si="10"/>
        <v>3549000</v>
      </c>
      <c r="J79" s="24">
        <f t="shared" si="11"/>
        <v>4258800</v>
      </c>
      <c r="K79" s="24">
        <f t="shared" si="12"/>
        <v>3549000</v>
      </c>
      <c r="L79" s="24">
        <f t="shared" si="13"/>
        <v>4258800</v>
      </c>
    </row>
    <row r="80" spans="1:12" ht="27.75" customHeight="1" x14ac:dyDescent="0.25">
      <c r="A80" s="16" t="s">
        <v>136</v>
      </c>
      <c r="B80" s="38" t="s">
        <v>92</v>
      </c>
      <c r="C80" s="16" t="s">
        <v>31</v>
      </c>
      <c r="D80" s="35">
        <v>2</v>
      </c>
      <c r="E80" s="19">
        <v>3890.5248000000001</v>
      </c>
      <c r="F80" s="19">
        <f t="shared" si="8"/>
        <v>7781.0496000000003</v>
      </c>
      <c r="G80" s="19">
        <f t="shared" si="9"/>
        <v>9337.2595199999996</v>
      </c>
      <c r="H80" s="19">
        <v>0</v>
      </c>
      <c r="I80" s="19">
        <f t="shared" si="10"/>
        <v>0</v>
      </c>
      <c r="J80" s="19">
        <f t="shared" si="11"/>
        <v>0</v>
      </c>
      <c r="K80" s="19">
        <f t="shared" si="12"/>
        <v>7781.0496000000003</v>
      </c>
      <c r="L80" s="19">
        <f t="shared" si="13"/>
        <v>9337.2595199999996</v>
      </c>
    </row>
    <row r="81" spans="1:12" ht="27.75" customHeight="1" x14ac:dyDescent="0.25">
      <c r="A81" s="28" t="s">
        <v>137</v>
      </c>
      <c r="B81" s="39" t="s">
        <v>94</v>
      </c>
      <c r="C81" s="28" t="s">
        <v>31</v>
      </c>
      <c r="D81" s="51">
        <v>2</v>
      </c>
      <c r="E81" s="40">
        <v>0</v>
      </c>
      <c r="F81" s="40">
        <f t="shared" si="8"/>
        <v>0</v>
      </c>
      <c r="G81" s="40">
        <f t="shared" si="9"/>
        <v>0</v>
      </c>
      <c r="H81" s="40">
        <v>42081</v>
      </c>
      <c r="I81" s="40">
        <f t="shared" si="10"/>
        <v>84162</v>
      </c>
      <c r="J81" s="40">
        <f t="shared" si="11"/>
        <v>100994.4</v>
      </c>
      <c r="K81" s="40">
        <f t="shared" si="12"/>
        <v>84162</v>
      </c>
      <c r="L81" s="40">
        <f t="shared" si="13"/>
        <v>100994.4</v>
      </c>
    </row>
    <row r="82" spans="1:12" ht="27.75" customHeight="1" x14ac:dyDescent="0.25">
      <c r="A82" s="16" t="s">
        <v>138</v>
      </c>
      <c r="B82" s="27" t="s">
        <v>96</v>
      </c>
      <c r="C82" s="16" t="s">
        <v>31</v>
      </c>
      <c r="D82" s="47">
        <v>1</v>
      </c>
      <c r="E82" s="19">
        <v>19344</v>
      </c>
      <c r="F82" s="19">
        <f t="shared" si="8"/>
        <v>19344</v>
      </c>
      <c r="G82" s="19">
        <f t="shared" si="9"/>
        <v>23212.799999999999</v>
      </c>
      <c r="H82" s="19">
        <v>0</v>
      </c>
      <c r="I82" s="19">
        <f t="shared" si="10"/>
        <v>0</v>
      </c>
      <c r="J82" s="19">
        <f t="shared" si="11"/>
        <v>0</v>
      </c>
      <c r="K82" s="19">
        <f t="shared" si="12"/>
        <v>19344</v>
      </c>
      <c r="L82" s="19">
        <f t="shared" si="13"/>
        <v>23212.799999999999</v>
      </c>
    </row>
    <row r="83" spans="1:12" ht="27.75" customHeight="1" x14ac:dyDescent="0.25">
      <c r="A83" s="28" t="s">
        <v>139</v>
      </c>
      <c r="B83" s="22" t="s">
        <v>98</v>
      </c>
      <c r="C83" s="28" t="s">
        <v>31</v>
      </c>
      <c r="D83" s="50">
        <v>1</v>
      </c>
      <c r="E83" s="24">
        <v>0</v>
      </c>
      <c r="F83" s="24">
        <f t="shared" si="8"/>
        <v>0</v>
      </c>
      <c r="G83" s="24">
        <f t="shared" si="9"/>
        <v>0</v>
      </c>
      <c r="H83" s="24">
        <v>145600</v>
      </c>
      <c r="I83" s="24">
        <f t="shared" si="10"/>
        <v>145600</v>
      </c>
      <c r="J83" s="24">
        <f t="shared" si="11"/>
        <v>174720</v>
      </c>
      <c r="K83" s="24">
        <f t="shared" si="12"/>
        <v>145600</v>
      </c>
      <c r="L83" s="24">
        <f t="shared" si="13"/>
        <v>174720</v>
      </c>
    </row>
    <row r="84" spans="1:12" ht="27.75" customHeight="1" x14ac:dyDescent="0.25">
      <c r="A84" s="28" t="s">
        <v>140</v>
      </c>
      <c r="B84" s="22" t="s">
        <v>100</v>
      </c>
      <c r="C84" s="28" t="s">
        <v>45</v>
      </c>
      <c r="D84" s="50">
        <v>1</v>
      </c>
      <c r="E84" s="24">
        <v>0</v>
      </c>
      <c r="F84" s="24">
        <f t="shared" si="8"/>
        <v>0</v>
      </c>
      <c r="G84" s="24">
        <f t="shared" si="9"/>
        <v>0</v>
      </c>
      <c r="H84" s="24">
        <v>4810</v>
      </c>
      <c r="I84" s="24">
        <f t="shared" si="10"/>
        <v>4810</v>
      </c>
      <c r="J84" s="24">
        <f t="shared" si="11"/>
        <v>5772</v>
      </c>
      <c r="K84" s="24">
        <f t="shared" si="12"/>
        <v>4810</v>
      </c>
      <c r="L84" s="24">
        <f t="shared" si="13"/>
        <v>5772</v>
      </c>
    </row>
    <row r="85" spans="1:12" ht="27.75" customHeight="1" x14ac:dyDescent="0.25">
      <c r="A85" s="28" t="s">
        <v>141</v>
      </c>
      <c r="B85" s="22" t="s">
        <v>102</v>
      </c>
      <c r="C85" s="28" t="s">
        <v>31</v>
      </c>
      <c r="D85" s="50">
        <v>1</v>
      </c>
      <c r="E85" s="24">
        <v>0</v>
      </c>
      <c r="F85" s="24">
        <f t="shared" si="8"/>
        <v>0</v>
      </c>
      <c r="G85" s="24">
        <f t="shared" si="9"/>
        <v>0</v>
      </c>
      <c r="H85" s="24">
        <v>4810</v>
      </c>
      <c r="I85" s="24">
        <f t="shared" si="10"/>
        <v>4810</v>
      </c>
      <c r="J85" s="24">
        <f t="shared" si="11"/>
        <v>5772</v>
      </c>
      <c r="K85" s="24">
        <f t="shared" si="12"/>
        <v>4810</v>
      </c>
      <c r="L85" s="24">
        <f t="shared" si="13"/>
        <v>5772</v>
      </c>
    </row>
    <row r="86" spans="1:12" ht="27.75" customHeight="1" x14ac:dyDescent="0.25">
      <c r="A86" s="28" t="s">
        <v>142</v>
      </c>
      <c r="B86" s="22" t="s">
        <v>104</v>
      </c>
      <c r="C86" s="28" t="s">
        <v>105</v>
      </c>
      <c r="D86" s="50">
        <v>4</v>
      </c>
      <c r="E86" s="24">
        <v>0</v>
      </c>
      <c r="F86" s="24">
        <f t="shared" si="8"/>
        <v>0</v>
      </c>
      <c r="G86" s="24">
        <f t="shared" si="9"/>
        <v>0</v>
      </c>
      <c r="H86" s="24">
        <v>306.34500000000003</v>
      </c>
      <c r="I86" s="24">
        <f t="shared" si="10"/>
        <v>1225.3800000000001</v>
      </c>
      <c r="J86" s="24">
        <f t="shared" si="11"/>
        <v>1470.4560000000001</v>
      </c>
      <c r="K86" s="24">
        <f t="shared" si="12"/>
        <v>1225.3800000000001</v>
      </c>
      <c r="L86" s="24">
        <f t="shared" si="13"/>
        <v>1470.4560000000001</v>
      </c>
    </row>
    <row r="87" spans="1:12" ht="27.75" customHeight="1" x14ac:dyDescent="0.25">
      <c r="A87" s="28" t="s">
        <v>143</v>
      </c>
      <c r="B87" s="22" t="s">
        <v>107</v>
      </c>
      <c r="C87" s="28" t="s">
        <v>108</v>
      </c>
      <c r="D87" s="50">
        <v>0.76</v>
      </c>
      <c r="E87" s="24">
        <v>0</v>
      </c>
      <c r="F87" s="24">
        <f t="shared" si="8"/>
        <v>0</v>
      </c>
      <c r="G87" s="24">
        <f t="shared" si="9"/>
        <v>0</v>
      </c>
      <c r="H87" s="24">
        <v>477.65250000000003</v>
      </c>
      <c r="I87" s="24">
        <f t="shared" si="10"/>
        <v>363.01590000000004</v>
      </c>
      <c r="J87" s="24">
        <f t="shared" si="11"/>
        <v>435.61908000000005</v>
      </c>
      <c r="K87" s="24">
        <f t="shared" si="12"/>
        <v>363.01590000000004</v>
      </c>
      <c r="L87" s="24">
        <f t="shared" si="13"/>
        <v>435.61908000000005</v>
      </c>
    </row>
    <row r="88" spans="1:12" ht="27.75" customHeight="1" x14ac:dyDescent="0.25">
      <c r="A88" s="28" t="s">
        <v>144</v>
      </c>
      <c r="B88" s="22" t="s">
        <v>110</v>
      </c>
      <c r="C88" s="28" t="s">
        <v>108</v>
      </c>
      <c r="D88" s="50">
        <v>0.76</v>
      </c>
      <c r="E88" s="24">
        <v>0</v>
      </c>
      <c r="F88" s="24">
        <f t="shared" si="8"/>
        <v>0</v>
      </c>
      <c r="G88" s="24">
        <f t="shared" si="9"/>
        <v>0</v>
      </c>
      <c r="H88" s="24">
        <v>436.63749999999999</v>
      </c>
      <c r="I88" s="24">
        <f t="shared" si="10"/>
        <v>331.84449999999998</v>
      </c>
      <c r="J88" s="24">
        <f t="shared" si="11"/>
        <v>398.21339999999998</v>
      </c>
      <c r="K88" s="24">
        <f t="shared" si="12"/>
        <v>331.84449999999998</v>
      </c>
      <c r="L88" s="24">
        <f t="shared" si="13"/>
        <v>398.21339999999998</v>
      </c>
    </row>
    <row r="89" spans="1:12" ht="27.75" customHeight="1" x14ac:dyDescent="0.25">
      <c r="A89" s="16" t="s">
        <v>145</v>
      </c>
      <c r="B89" s="27" t="s">
        <v>41</v>
      </c>
      <c r="C89" s="16" t="s">
        <v>42</v>
      </c>
      <c r="D89" s="47">
        <v>6</v>
      </c>
      <c r="E89" s="19">
        <v>2052.2000000000003</v>
      </c>
      <c r="F89" s="19">
        <f t="shared" si="8"/>
        <v>12313.2</v>
      </c>
      <c r="G89" s="19">
        <f t="shared" si="9"/>
        <v>14775.84</v>
      </c>
      <c r="H89" s="19">
        <v>0</v>
      </c>
      <c r="I89" s="19">
        <f t="shared" si="10"/>
        <v>0</v>
      </c>
      <c r="J89" s="19">
        <f t="shared" si="11"/>
        <v>0</v>
      </c>
      <c r="K89" s="19">
        <f t="shared" si="12"/>
        <v>12313.2</v>
      </c>
      <c r="L89" s="19">
        <f t="shared" si="13"/>
        <v>14775.84</v>
      </c>
    </row>
    <row r="90" spans="1:12" ht="27.75" customHeight="1" x14ac:dyDescent="0.25">
      <c r="A90" s="28" t="s">
        <v>146</v>
      </c>
      <c r="B90" s="29" t="s">
        <v>44</v>
      </c>
      <c r="C90" s="28" t="s">
        <v>45</v>
      </c>
      <c r="D90" s="48">
        <v>12</v>
      </c>
      <c r="E90" s="24">
        <v>0</v>
      </c>
      <c r="F90" s="24">
        <f t="shared" si="8"/>
        <v>0</v>
      </c>
      <c r="G90" s="24">
        <f t="shared" si="9"/>
        <v>0</v>
      </c>
      <c r="H90" s="24">
        <v>10465</v>
      </c>
      <c r="I90" s="24">
        <f t="shared" si="10"/>
        <v>125580</v>
      </c>
      <c r="J90" s="24">
        <f t="shared" si="11"/>
        <v>150696</v>
      </c>
      <c r="K90" s="24">
        <f t="shared" si="12"/>
        <v>125580</v>
      </c>
      <c r="L90" s="24">
        <f t="shared" si="13"/>
        <v>150696</v>
      </c>
    </row>
    <row r="91" spans="1:12" ht="27.75" customHeight="1" x14ac:dyDescent="0.25">
      <c r="A91" s="28" t="s">
        <v>147</v>
      </c>
      <c r="B91" s="29" t="s">
        <v>49</v>
      </c>
      <c r="C91" s="28" t="s">
        <v>31</v>
      </c>
      <c r="D91" s="48">
        <v>36</v>
      </c>
      <c r="E91" s="24">
        <v>0</v>
      </c>
      <c r="F91" s="24">
        <f t="shared" si="8"/>
        <v>0</v>
      </c>
      <c r="G91" s="24">
        <f t="shared" si="9"/>
        <v>0</v>
      </c>
      <c r="H91" s="24">
        <v>305.5</v>
      </c>
      <c r="I91" s="24">
        <f t="shared" si="10"/>
        <v>10998</v>
      </c>
      <c r="J91" s="24">
        <f t="shared" si="11"/>
        <v>13197.6</v>
      </c>
      <c r="K91" s="24">
        <f t="shared" si="12"/>
        <v>10998</v>
      </c>
      <c r="L91" s="24">
        <f t="shared" si="13"/>
        <v>13197.6</v>
      </c>
    </row>
    <row r="92" spans="1:12" ht="27.75" customHeight="1" x14ac:dyDescent="0.25">
      <c r="A92" s="16" t="s">
        <v>148</v>
      </c>
      <c r="B92" s="17" t="s">
        <v>115</v>
      </c>
      <c r="C92" s="16" t="s">
        <v>16</v>
      </c>
      <c r="D92" s="35">
        <v>12.12</v>
      </c>
      <c r="E92" s="19">
        <v>3745.5750000000003</v>
      </c>
      <c r="F92" s="19">
        <f t="shared" si="8"/>
        <v>45396.368999999999</v>
      </c>
      <c r="G92" s="19">
        <f t="shared" si="9"/>
        <v>54475.642799999994</v>
      </c>
      <c r="H92" s="19">
        <v>0</v>
      </c>
      <c r="I92" s="19">
        <f t="shared" si="10"/>
        <v>0</v>
      </c>
      <c r="J92" s="19">
        <f t="shared" si="11"/>
        <v>0</v>
      </c>
      <c r="K92" s="19">
        <f t="shared" si="12"/>
        <v>45396.368999999999</v>
      </c>
      <c r="L92" s="19">
        <f t="shared" si="13"/>
        <v>54475.642799999994</v>
      </c>
    </row>
    <row r="93" spans="1:12" ht="27.75" customHeight="1" x14ac:dyDescent="0.25">
      <c r="A93" s="28" t="s">
        <v>149</v>
      </c>
      <c r="B93" s="22" t="s">
        <v>28</v>
      </c>
      <c r="C93" s="28" t="s">
        <v>16</v>
      </c>
      <c r="D93" s="50">
        <f>D92*1.26</f>
        <v>15.271199999999999</v>
      </c>
      <c r="E93" s="24">
        <v>0</v>
      </c>
      <c r="F93" s="24">
        <f t="shared" si="8"/>
        <v>0</v>
      </c>
      <c r="G93" s="24">
        <f t="shared" si="9"/>
        <v>0</v>
      </c>
      <c r="H93" s="24">
        <v>6240</v>
      </c>
      <c r="I93" s="24">
        <f t="shared" si="10"/>
        <v>95292.287999999986</v>
      </c>
      <c r="J93" s="24">
        <f t="shared" si="11"/>
        <v>114350.74559999998</v>
      </c>
      <c r="K93" s="24">
        <f t="shared" si="12"/>
        <v>95292.287999999986</v>
      </c>
      <c r="L93" s="24">
        <f t="shared" si="13"/>
        <v>114350.74559999998</v>
      </c>
    </row>
    <row r="94" spans="1:12" ht="27.75" customHeight="1" x14ac:dyDescent="0.25">
      <c r="A94" s="16" t="s">
        <v>150</v>
      </c>
      <c r="B94" s="17" t="s">
        <v>118</v>
      </c>
      <c r="C94" s="16" t="s">
        <v>16</v>
      </c>
      <c r="D94" s="35">
        <v>1.21</v>
      </c>
      <c r="E94" s="19">
        <v>3258.6502500000001</v>
      </c>
      <c r="F94" s="19">
        <f t="shared" si="8"/>
        <v>3942.9668025000001</v>
      </c>
      <c r="G94" s="19">
        <f t="shared" si="9"/>
        <v>4731.5601630000001</v>
      </c>
      <c r="H94" s="19">
        <v>0</v>
      </c>
      <c r="I94" s="19">
        <f t="shared" si="10"/>
        <v>0</v>
      </c>
      <c r="J94" s="19">
        <f t="shared" si="11"/>
        <v>0</v>
      </c>
      <c r="K94" s="19">
        <f t="shared" si="12"/>
        <v>3942.9668025000001</v>
      </c>
      <c r="L94" s="19">
        <f t="shared" si="13"/>
        <v>4731.5601630000001</v>
      </c>
    </row>
    <row r="95" spans="1:12" ht="27.75" customHeight="1" x14ac:dyDescent="0.25">
      <c r="A95" s="28" t="s">
        <v>151</v>
      </c>
      <c r="B95" s="29" t="s">
        <v>28</v>
      </c>
      <c r="C95" s="28" t="s">
        <v>16</v>
      </c>
      <c r="D95" s="48">
        <f>D94*1.26</f>
        <v>1.5246</v>
      </c>
      <c r="E95" s="24">
        <v>0</v>
      </c>
      <c r="F95" s="24">
        <f t="shared" si="8"/>
        <v>0</v>
      </c>
      <c r="G95" s="24">
        <f t="shared" si="9"/>
        <v>0</v>
      </c>
      <c r="H95" s="24">
        <v>6240</v>
      </c>
      <c r="I95" s="24">
        <f t="shared" si="10"/>
        <v>9513.503999999999</v>
      </c>
      <c r="J95" s="24">
        <f t="shared" si="11"/>
        <v>11416.204799999998</v>
      </c>
      <c r="K95" s="24">
        <f t="shared" si="12"/>
        <v>9513.503999999999</v>
      </c>
      <c r="L95" s="24">
        <f t="shared" si="13"/>
        <v>11416.204799999998</v>
      </c>
    </row>
    <row r="96" spans="1:12" ht="27.75" customHeight="1" x14ac:dyDescent="0.25">
      <c r="A96" s="16" t="s">
        <v>152</v>
      </c>
      <c r="B96" s="17" t="s">
        <v>121</v>
      </c>
      <c r="C96" s="16" t="s">
        <v>35</v>
      </c>
      <c r="D96" s="35">
        <v>22.42</v>
      </c>
      <c r="E96" s="19">
        <v>1831.51875</v>
      </c>
      <c r="F96" s="19">
        <f t="shared" si="8"/>
        <v>41062.650375000005</v>
      </c>
      <c r="G96" s="19">
        <f t="shared" si="9"/>
        <v>49275.180450000007</v>
      </c>
      <c r="H96" s="19">
        <v>0</v>
      </c>
      <c r="I96" s="19">
        <f t="shared" si="10"/>
        <v>0</v>
      </c>
      <c r="J96" s="19">
        <f t="shared" si="11"/>
        <v>0</v>
      </c>
      <c r="K96" s="19">
        <f t="shared" si="12"/>
        <v>41062.650375000005</v>
      </c>
      <c r="L96" s="19">
        <f t="shared" si="13"/>
        <v>49275.180450000007</v>
      </c>
    </row>
    <row r="97" spans="1:12" ht="27.75" customHeight="1" x14ac:dyDescent="0.25">
      <c r="A97" s="16" t="s">
        <v>153</v>
      </c>
      <c r="B97" s="17" t="s">
        <v>123</v>
      </c>
      <c r="C97" s="16" t="s">
        <v>62</v>
      </c>
      <c r="D97" s="35">
        <f>21.75*1.75</f>
        <v>38.0625</v>
      </c>
      <c r="E97" s="19">
        <v>1085</v>
      </c>
      <c r="F97" s="19">
        <f t="shared" si="8"/>
        <v>41297.8125</v>
      </c>
      <c r="G97" s="19">
        <f t="shared" si="9"/>
        <v>49557.375</v>
      </c>
      <c r="H97" s="19">
        <v>0</v>
      </c>
      <c r="I97" s="19">
        <f t="shared" si="10"/>
        <v>0</v>
      </c>
      <c r="J97" s="19">
        <f t="shared" si="11"/>
        <v>0</v>
      </c>
      <c r="K97" s="19">
        <f t="shared" si="12"/>
        <v>41297.8125</v>
      </c>
      <c r="L97" s="19">
        <f t="shared" si="13"/>
        <v>49557.375</v>
      </c>
    </row>
    <row r="98" spans="1:12" ht="30" x14ac:dyDescent="0.25">
      <c r="A98" s="16" t="s">
        <v>154</v>
      </c>
      <c r="B98" s="17" t="s">
        <v>71</v>
      </c>
      <c r="C98" s="16" t="s">
        <v>62</v>
      </c>
      <c r="D98" s="35">
        <f>9.47+0.15+0.0414*6</f>
        <v>9.8684000000000012</v>
      </c>
      <c r="E98" s="19">
        <v>1767</v>
      </c>
      <c r="F98" s="19">
        <f t="shared" si="8"/>
        <v>17437.462800000001</v>
      </c>
      <c r="G98" s="19">
        <f t="shared" si="9"/>
        <v>20924.95536</v>
      </c>
      <c r="H98" s="19">
        <v>0</v>
      </c>
      <c r="I98" s="19">
        <f t="shared" si="10"/>
        <v>0</v>
      </c>
      <c r="J98" s="19">
        <f t="shared" si="11"/>
        <v>0</v>
      </c>
      <c r="K98" s="19">
        <f t="shared" si="12"/>
        <v>17437.462800000001</v>
      </c>
      <c r="L98" s="19">
        <f t="shared" si="13"/>
        <v>20924.95536</v>
      </c>
    </row>
    <row r="99" spans="1:12" ht="27.75" customHeight="1" x14ac:dyDescent="0.25">
      <c r="A99" s="16" t="s">
        <v>155</v>
      </c>
      <c r="B99" s="17" t="s">
        <v>73</v>
      </c>
      <c r="C99" s="16" t="s">
        <v>62</v>
      </c>
      <c r="D99" s="35">
        <f>63*0.08</f>
        <v>5.04</v>
      </c>
      <c r="E99" s="19">
        <v>1767</v>
      </c>
      <c r="F99" s="19">
        <f t="shared" si="8"/>
        <v>8905.68</v>
      </c>
      <c r="G99" s="19">
        <f t="shared" si="9"/>
        <v>10686.816000000001</v>
      </c>
      <c r="H99" s="19">
        <v>0</v>
      </c>
      <c r="I99" s="19">
        <f t="shared" si="10"/>
        <v>0</v>
      </c>
      <c r="J99" s="19">
        <f t="shared" si="11"/>
        <v>0</v>
      </c>
      <c r="K99" s="19">
        <f t="shared" si="12"/>
        <v>8905.68</v>
      </c>
      <c r="L99" s="19">
        <f t="shared" si="13"/>
        <v>10686.816000000001</v>
      </c>
    </row>
    <row r="100" spans="1:12" ht="27.75" customHeight="1" x14ac:dyDescent="0.25">
      <c r="A100" s="34">
        <v>9</v>
      </c>
      <c r="B100" s="13" t="s">
        <v>156</v>
      </c>
      <c r="C100" s="14"/>
      <c r="D100" s="46"/>
      <c r="E100" s="15"/>
      <c r="F100" s="15"/>
      <c r="G100" s="15"/>
      <c r="H100" s="15"/>
      <c r="I100" s="15"/>
      <c r="J100" s="15"/>
      <c r="K100" s="15"/>
      <c r="L100" s="15"/>
    </row>
    <row r="101" spans="1:12" ht="27.75" customHeight="1" x14ac:dyDescent="0.25">
      <c r="A101" s="16" t="s">
        <v>157</v>
      </c>
      <c r="B101" s="17" t="s">
        <v>69</v>
      </c>
      <c r="C101" s="16" t="s">
        <v>62</v>
      </c>
      <c r="D101" s="35">
        <v>9.4700000000000006</v>
      </c>
      <c r="E101" s="19">
        <v>13542.35</v>
      </c>
      <c r="F101" s="19">
        <f t="shared" ref="F101:F129" si="14">E101*D101</f>
        <v>128246.05450000001</v>
      </c>
      <c r="G101" s="19">
        <f t="shared" si="9"/>
        <v>153895.2654</v>
      </c>
      <c r="H101" s="19">
        <v>0</v>
      </c>
      <c r="I101" s="19">
        <f t="shared" ref="I101:I129" si="15">H101*D101</f>
        <v>0</v>
      </c>
      <c r="J101" s="19">
        <f t="shared" si="11"/>
        <v>0</v>
      </c>
      <c r="K101" s="19">
        <f t="shared" si="12"/>
        <v>128246.05450000001</v>
      </c>
      <c r="L101" s="19">
        <f t="shared" si="13"/>
        <v>153895.2654</v>
      </c>
    </row>
    <row r="102" spans="1:12" ht="27.75" customHeight="1" x14ac:dyDescent="0.25">
      <c r="A102" s="16" t="s">
        <v>158</v>
      </c>
      <c r="B102" s="17" t="s">
        <v>77</v>
      </c>
      <c r="C102" s="16" t="s">
        <v>16</v>
      </c>
      <c r="D102" s="35">
        <v>29.9</v>
      </c>
      <c r="E102" s="19">
        <v>2526.5</v>
      </c>
      <c r="F102" s="19">
        <f t="shared" si="14"/>
        <v>75542.349999999991</v>
      </c>
      <c r="G102" s="19">
        <f t="shared" si="9"/>
        <v>90650.819999999992</v>
      </c>
      <c r="H102" s="19">
        <v>0</v>
      </c>
      <c r="I102" s="19">
        <f t="shared" si="15"/>
        <v>0</v>
      </c>
      <c r="J102" s="19">
        <f t="shared" si="11"/>
        <v>0</v>
      </c>
      <c r="K102" s="19">
        <f t="shared" si="12"/>
        <v>75542.349999999991</v>
      </c>
      <c r="L102" s="19">
        <f t="shared" si="13"/>
        <v>90650.819999999992</v>
      </c>
    </row>
    <row r="103" spans="1:12" ht="27.75" customHeight="1" x14ac:dyDescent="0.25">
      <c r="A103" s="16" t="s">
        <v>159</v>
      </c>
      <c r="B103" s="27" t="s">
        <v>23</v>
      </c>
      <c r="C103" s="16" t="s">
        <v>24</v>
      </c>
      <c r="D103" s="47">
        <v>139.53</v>
      </c>
      <c r="E103" s="19">
        <v>157.32500000000002</v>
      </c>
      <c r="F103" s="19">
        <f t="shared" si="14"/>
        <v>21951.557250000002</v>
      </c>
      <c r="G103" s="19">
        <f t="shared" si="9"/>
        <v>26341.868700000003</v>
      </c>
      <c r="H103" s="19">
        <v>0</v>
      </c>
      <c r="I103" s="19">
        <f t="shared" si="15"/>
        <v>0</v>
      </c>
      <c r="J103" s="19">
        <f t="shared" si="11"/>
        <v>0</v>
      </c>
      <c r="K103" s="19">
        <f t="shared" si="12"/>
        <v>21951.557250000002</v>
      </c>
      <c r="L103" s="19">
        <f t="shared" si="13"/>
        <v>26341.868700000003</v>
      </c>
    </row>
    <row r="104" spans="1:12" ht="27.75" customHeight="1" x14ac:dyDescent="0.25">
      <c r="A104" s="16" t="s">
        <v>160</v>
      </c>
      <c r="B104" s="17" t="s">
        <v>26</v>
      </c>
      <c r="C104" s="16" t="s">
        <v>16</v>
      </c>
      <c r="D104" s="35">
        <v>13.95</v>
      </c>
      <c r="E104" s="19">
        <v>3989.2969999999996</v>
      </c>
      <c r="F104" s="19">
        <f t="shared" si="14"/>
        <v>55650.693149999992</v>
      </c>
      <c r="G104" s="19">
        <f t="shared" si="9"/>
        <v>66780.831779999993</v>
      </c>
      <c r="H104" s="19">
        <v>0</v>
      </c>
      <c r="I104" s="19">
        <f t="shared" si="15"/>
        <v>0</v>
      </c>
      <c r="J104" s="19">
        <f t="shared" si="11"/>
        <v>0</v>
      </c>
      <c r="K104" s="19">
        <f t="shared" si="12"/>
        <v>55650.693149999992</v>
      </c>
      <c r="L104" s="19">
        <f t="shared" si="13"/>
        <v>66780.831779999993</v>
      </c>
    </row>
    <row r="105" spans="1:12" ht="27.75" customHeight="1" x14ac:dyDescent="0.25">
      <c r="A105" s="28" t="s">
        <v>161</v>
      </c>
      <c r="B105" s="29" t="s">
        <v>81</v>
      </c>
      <c r="C105" s="28" t="s">
        <v>16</v>
      </c>
      <c r="D105" s="48">
        <f>D104*1.26</f>
        <v>17.576999999999998</v>
      </c>
      <c r="E105" s="24">
        <v>0</v>
      </c>
      <c r="F105" s="24">
        <f t="shared" si="14"/>
        <v>0</v>
      </c>
      <c r="G105" s="24">
        <f t="shared" si="9"/>
        <v>0</v>
      </c>
      <c r="H105" s="24">
        <v>6240</v>
      </c>
      <c r="I105" s="24">
        <f t="shared" si="15"/>
        <v>109680.47999999998</v>
      </c>
      <c r="J105" s="24">
        <f t="shared" si="11"/>
        <v>131616.57599999997</v>
      </c>
      <c r="K105" s="24">
        <f t="shared" si="12"/>
        <v>109680.47999999998</v>
      </c>
      <c r="L105" s="24">
        <f t="shared" si="13"/>
        <v>131616.57599999997</v>
      </c>
    </row>
    <row r="106" spans="1:12" ht="27.75" customHeight="1" x14ac:dyDescent="0.25">
      <c r="A106" s="16" t="s">
        <v>162</v>
      </c>
      <c r="B106" s="17" t="s">
        <v>83</v>
      </c>
      <c r="C106" s="16" t="s">
        <v>31</v>
      </c>
      <c r="D106" s="35">
        <v>47</v>
      </c>
      <c r="E106" s="19">
        <v>4577.0879999999997</v>
      </c>
      <c r="F106" s="19">
        <f t="shared" si="14"/>
        <v>215123.136</v>
      </c>
      <c r="G106" s="19">
        <f t="shared" si="9"/>
        <v>258147.76319999999</v>
      </c>
      <c r="H106" s="19">
        <v>0</v>
      </c>
      <c r="I106" s="19">
        <f t="shared" si="15"/>
        <v>0</v>
      </c>
      <c r="J106" s="19">
        <f t="shared" si="11"/>
        <v>0</v>
      </c>
      <c r="K106" s="19">
        <f t="shared" si="12"/>
        <v>215123.136</v>
      </c>
      <c r="L106" s="19">
        <f t="shared" si="13"/>
        <v>258147.76319999999</v>
      </c>
    </row>
    <row r="107" spans="1:12" ht="27.75" customHeight="1" x14ac:dyDescent="0.25">
      <c r="A107" s="28" t="s">
        <v>163</v>
      </c>
      <c r="B107" s="29" t="s">
        <v>85</v>
      </c>
      <c r="C107" s="28" t="s">
        <v>86</v>
      </c>
      <c r="D107" s="48">
        <v>1</v>
      </c>
      <c r="E107" s="24">
        <v>0</v>
      </c>
      <c r="F107" s="24">
        <f t="shared" si="14"/>
        <v>0</v>
      </c>
      <c r="G107" s="24">
        <f t="shared" si="9"/>
        <v>0</v>
      </c>
      <c r="H107" s="24">
        <v>1625000</v>
      </c>
      <c r="I107" s="24">
        <f t="shared" si="15"/>
        <v>1625000</v>
      </c>
      <c r="J107" s="24">
        <f t="shared" si="11"/>
        <v>1950000</v>
      </c>
      <c r="K107" s="24">
        <f t="shared" si="12"/>
        <v>1625000</v>
      </c>
      <c r="L107" s="24">
        <f t="shared" si="13"/>
        <v>1950000</v>
      </c>
    </row>
    <row r="108" spans="1:12" ht="27.75" customHeight="1" x14ac:dyDescent="0.25">
      <c r="A108" s="36" t="s">
        <v>164</v>
      </c>
      <c r="B108" s="37" t="s">
        <v>88</v>
      </c>
      <c r="C108" s="36" t="s">
        <v>62</v>
      </c>
      <c r="D108" s="49">
        <v>9.4700000000000006</v>
      </c>
      <c r="E108" s="19">
        <v>16927.9375</v>
      </c>
      <c r="F108" s="19">
        <f t="shared" si="14"/>
        <v>160307.56812500002</v>
      </c>
      <c r="G108" s="19">
        <f t="shared" si="9"/>
        <v>192369.08175000001</v>
      </c>
      <c r="H108" s="19">
        <v>0</v>
      </c>
      <c r="I108" s="19">
        <f t="shared" si="15"/>
        <v>0</v>
      </c>
      <c r="J108" s="19">
        <f t="shared" si="11"/>
        <v>0</v>
      </c>
      <c r="K108" s="19">
        <f t="shared" si="12"/>
        <v>160307.56812500002</v>
      </c>
      <c r="L108" s="19">
        <f t="shared" si="13"/>
        <v>192369.08175000001</v>
      </c>
    </row>
    <row r="109" spans="1:12" ht="27.75" customHeight="1" x14ac:dyDescent="0.25">
      <c r="A109" s="28" t="s">
        <v>165</v>
      </c>
      <c r="B109" s="22" t="s">
        <v>90</v>
      </c>
      <c r="C109" s="28" t="s">
        <v>86</v>
      </c>
      <c r="D109" s="50">
        <v>1</v>
      </c>
      <c r="E109" s="24">
        <v>0</v>
      </c>
      <c r="F109" s="24">
        <f t="shared" si="14"/>
        <v>0</v>
      </c>
      <c r="G109" s="24">
        <f t="shared" si="9"/>
        <v>0</v>
      </c>
      <c r="H109" s="24">
        <v>3549000</v>
      </c>
      <c r="I109" s="24">
        <f t="shared" si="15"/>
        <v>3549000</v>
      </c>
      <c r="J109" s="24">
        <f t="shared" si="11"/>
        <v>4258800</v>
      </c>
      <c r="K109" s="24">
        <f t="shared" si="12"/>
        <v>3549000</v>
      </c>
      <c r="L109" s="24">
        <f t="shared" si="13"/>
        <v>4258800</v>
      </c>
    </row>
    <row r="110" spans="1:12" ht="27.75" customHeight="1" x14ac:dyDescent="0.25">
      <c r="A110" s="16" t="s">
        <v>166</v>
      </c>
      <c r="B110" s="38" t="s">
        <v>92</v>
      </c>
      <c r="C110" s="16" t="s">
        <v>31</v>
      </c>
      <c r="D110" s="35">
        <v>2</v>
      </c>
      <c r="E110" s="19">
        <v>3890.5248000000001</v>
      </c>
      <c r="F110" s="19">
        <f t="shared" si="14"/>
        <v>7781.0496000000003</v>
      </c>
      <c r="G110" s="19">
        <f t="shared" si="9"/>
        <v>9337.2595199999996</v>
      </c>
      <c r="H110" s="19">
        <v>0</v>
      </c>
      <c r="I110" s="19">
        <f t="shared" si="15"/>
        <v>0</v>
      </c>
      <c r="J110" s="19">
        <f t="shared" si="11"/>
        <v>0</v>
      </c>
      <c r="K110" s="19">
        <f t="shared" si="12"/>
        <v>7781.0496000000003</v>
      </c>
      <c r="L110" s="19">
        <f t="shared" si="13"/>
        <v>9337.2595199999996</v>
      </c>
    </row>
    <row r="111" spans="1:12" ht="27.75" customHeight="1" x14ac:dyDescent="0.25">
      <c r="A111" s="28" t="s">
        <v>167</v>
      </c>
      <c r="B111" s="39" t="s">
        <v>94</v>
      </c>
      <c r="C111" s="28" t="s">
        <v>31</v>
      </c>
      <c r="D111" s="51">
        <v>2</v>
      </c>
      <c r="E111" s="40">
        <v>0</v>
      </c>
      <c r="F111" s="40">
        <f t="shared" si="14"/>
        <v>0</v>
      </c>
      <c r="G111" s="40">
        <f t="shared" si="9"/>
        <v>0</v>
      </c>
      <c r="H111" s="40">
        <v>42081</v>
      </c>
      <c r="I111" s="40">
        <f t="shared" si="15"/>
        <v>84162</v>
      </c>
      <c r="J111" s="40">
        <f t="shared" si="11"/>
        <v>100994.4</v>
      </c>
      <c r="K111" s="40">
        <f t="shared" si="12"/>
        <v>84162</v>
      </c>
      <c r="L111" s="40">
        <f t="shared" si="13"/>
        <v>100994.4</v>
      </c>
    </row>
    <row r="112" spans="1:12" ht="27.75" customHeight="1" x14ac:dyDescent="0.25">
      <c r="A112" s="16" t="s">
        <v>168</v>
      </c>
      <c r="B112" s="27" t="s">
        <v>96</v>
      </c>
      <c r="C112" s="16" t="s">
        <v>31</v>
      </c>
      <c r="D112" s="47">
        <v>1</v>
      </c>
      <c r="E112" s="19">
        <v>19344</v>
      </c>
      <c r="F112" s="19">
        <f t="shared" si="14"/>
        <v>19344</v>
      </c>
      <c r="G112" s="19">
        <f t="shared" si="9"/>
        <v>23212.799999999999</v>
      </c>
      <c r="H112" s="19">
        <v>0</v>
      </c>
      <c r="I112" s="19">
        <f t="shared" si="15"/>
        <v>0</v>
      </c>
      <c r="J112" s="19">
        <f t="shared" si="11"/>
        <v>0</v>
      </c>
      <c r="K112" s="19">
        <f t="shared" si="12"/>
        <v>19344</v>
      </c>
      <c r="L112" s="19">
        <f t="shared" si="13"/>
        <v>23212.799999999999</v>
      </c>
    </row>
    <row r="113" spans="1:12" ht="27.75" customHeight="1" x14ac:dyDescent="0.25">
      <c r="A113" s="28" t="s">
        <v>169</v>
      </c>
      <c r="B113" s="22" t="s">
        <v>98</v>
      </c>
      <c r="C113" s="28" t="s">
        <v>31</v>
      </c>
      <c r="D113" s="50">
        <v>1</v>
      </c>
      <c r="E113" s="24">
        <v>0</v>
      </c>
      <c r="F113" s="24">
        <f t="shared" si="14"/>
        <v>0</v>
      </c>
      <c r="G113" s="24">
        <f t="shared" si="9"/>
        <v>0</v>
      </c>
      <c r="H113" s="24">
        <v>145600</v>
      </c>
      <c r="I113" s="24">
        <f t="shared" si="15"/>
        <v>145600</v>
      </c>
      <c r="J113" s="24">
        <f t="shared" si="11"/>
        <v>174720</v>
      </c>
      <c r="K113" s="24">
        <f t="shared" si="12"/>
        <v>145600</v>
      </c>
      <c r="L113" s="24">
        <f t="shared" si="13"/>
        <v>174720</v>
      </c>
    </row>
    <row r="114" spans="1:12" ht="27.75" customHeight="1" x14ac:dyDescent="0.25">
      <c r="A114" s="28" t="s">
        <v>170</v>
      </c>
      <c r="B114" s="22" t="s">
        <v>100</v>
      </c>
      <c r="C114" s="28" t="s">
        <v>45</v>
      </c>
      <c r="D114" s="50">
        <v>1</v>
      </c>
      <c r="E114" s="24">
        <v>0</v>
      </c>
      <c r="F114" s="24">
        <f t="shared" si="14"/>
        <v>0</v>
      </c>
      <c r="G114" s="24">
        <f t="shared" si="9"/>
        <v>0</v>
      </c>
      <c r="H114" s="24">
        <v>4810</v>
      </c>
      <c r="I114" s="24">
        <f t="shared" si="15"/>
        <v>4810</v>
      </c>
      <c r="J114" s="24">
        <f t="shared" si="11"/>
        <v>5772</v>
      </c>
      <c r="K114" s="24">
        <f t="shared" si="12"/>
        <v>4810</v>
      </c>
      <c r="L114" s="24">
        <f t="shared" si="13"/>
        <v>5772</v>
      </c>
    </row>
    <row r="115" spans="1:12" ht="27.75" customHeight="1" x14ac:dyDescent="0.25">
      <c r="A115" s="28" t="s">
        <v>171</v>
      </c>
      <c r="B115" s="22" t="s">
        <v>102</v>
      </c>
      <c r="C115" s="28" t="s">
        <v>31</v>
      </c>
      <c r="D115" s="50">
        <v>1</v>
      </c>
      <c r="E115" s="24">
        <v>0</v>
      </c>
      <c r="F115" s="24">
        <f t="shared" si="14"/>
        <v>0</v>
      </c>
      <c r="G115" s="24">
        <f t="shared" si="9"/>
        <v>0</v>
      </c>
      <c r="H115" s="24">
        <v>4810</v>
      </c>
      <c r="I115" s="24">
        <f t="shared" si="15"/>
        <v>4810</v>
      </c>
      <c r="J115" s="24">
        <f t="shared" si="11"/>
        <v>5772</v>
      </c>
      <c r="K115" s="24">
        <f t="shared" si="12"/>
        <v>4810</v>
      </c>
      <c r="L115" s="24">
        <f t="shared" si="13"/>
        <v>5772</v>
      </c>
    </row>
    <row r="116" spans="1:12" ht="27.75" customHeight="1" x14ac:dyDescent="0.25">
      <c r="A116" s="28" t="s">
        <v>172</v>
      </c>
      <c r="B116" s="22" t="s">
        <v>104</v>
      </c>
      <c r="C116" s="28" t="s">
        <v>105</v>
      </c>
      <c r="D116" s="50">
        <v>4</v>
      </c>
      <c r="E116" s="24">
        <v>0</v>
      </c>
      <c r="F116" s="24">
        <f t="shared" si="14"/>
        <v>0</v>
      </c>
      <c r="G116" s="24">
        <f t="shared" si="9"/>
        <v>0</v>
      </c>
      <c r="H116" s="24">
        <v>306.34500000000003</v>
      </c>
      <c r="I116" s="24">
        <f t="shared" si="15"/>
        <v>1225.3800000000001</v>
      </c>
      <c r="J116" s="24">
        <f t="shared" si="11"/>
        <v>1470.4560000000001</v>
      </c>
      <c r="K116" s="24">
        <f t="shared" si="12"/>
        <v>1225.3800000000001</v>
      </c>
      <c r="L116" s="24">
        <f t="shared" si="13"/>
        <v>1470.4560000000001</v>
      </c>
    </row>
    <row r="117" spans="1:12" ht="27.75" customHeight="1" x14ac:dyDescent="0.25">
      <c r="A117" s="28" t="s">
        <v>173</v>
      </c>
      <c r="B117" s="22" t="s">
        <v>107</v>
      </c>
      <c r="C117" s="28" t="s">
        <v>108</v>
      </c>
      <c r="D117" s="50">
        <v>0.76</v>
      </c>
      <c r="E117" s="24">
        <v>0</v>
      </c>
      <c r="F117" s="24">
        <f t="shared" si="14"/>
        <v>0</v>
      </c>
      <c r="G117" s="24">
        <f t="shared" si="9"/>
        <v>0</v>
      </c>
      <c r="H117" s="24">
        <v>477.65250000000003</v>
      </c>
      <c r="I117" s="24">
        <f t="shared" si="15"/>
        <v>363.01590000000004</v>
      </c>
      <c r="J117" s="24">
        <f t="shared" si="11"/>
        <v>435.61908000000005</v>
      </c>
      <c r="K117" s="24">
        <f t="shared" si="12"/>
        <v>363.01590000000004</v>
      </c>
      <c r="L117" s="24">
        <f t="shared" si="13"/>
        <v>435.61908000000005</v>
      </c>
    </row>
    <row r="118" spans="1:12" ht="27.75" customHeight="1" x14ac:dyDescent="0.25">
      <c r="A118" s="28" t="s">
        <v>174</v>
      </c>
      <c r="B118" s="22" t="s">
        <v>110</v>
      </c>
      <c r="C118" s="28" t="s">
        <v>108</v>
      </c>
      <c r="D118" s="50">
        <v>0.76</v>
      </c>
      <c r="E118" s="24">
        <v>0</v>
      </c>
      <c r="F118" s="24">
        <f t="shared" si="14"/>
        <v>0</v>
      </c>
      <c r="G118" s="24">
        <f t="shared" si="9"/>
        <v>0</v>
      </c>
      <c r="H118" s="24">
        <v>436.63749999999999</v>
      </c>
      <c r="I118" s="24">
        <f t="shared" si="15"/>
        <v>331.84449999999998</v>
      </c>
      <c r="J118" s="24">
        <f t="shared" si="11"/>
        <v>398.21339999999998</v>
      </c>
      <c r="K118" s="24">
        <f t="shared" si="12"/>
        <v>331.84449999999998</v>
      </c>
      <c r="L118" s="24">
        <f t="shared" si="13"/>
        <v>398.21339999999998</v>
      </c>
    </row>
    <row r="119" spans="1:12" ht="27.75" customHeight="1" x14ac:dyDescent="0.25">
      <c r="A119" s="16" t="s">
        <v>175</v>
      </c>
      <c r="B119" s="27" t="s">
        <v>41</v>
      </c>
      <c r="C119" s="16" t="s">
        <v>42</v>
      </c>
      <c r="D119" s="47">
        <v>6</v>
      </c>
      <c r="E119" s="19">
        <v>2052.2000000000003</v>
      </c>
      <c r="F119" s="19">
        <f t="shared" si="14"/>
        <v>12313.2</v>
      </c>
      <c r="G119" s="19">
        <f t="shared" si="9"/>
        <v>14775.84</v>
      </c>
      <c r="H119" s="19">
        <v>0</v>
      </c>
      <c r="I119" s="19">
        <f t="shared" si="15"/>
        <v>0</v>
      </c>
      <c r="J119" s="19">
        <f t="shared" si="11"/>
        <v>0</v>
      </c>
      <c r="K119" s="19">
        <f t="shared" si="12"/>
        <v>12313.2</v>
      </c>
      <c r="L119" s="19">
        <f t="shared" si="13"/>
        <v>14775.84</v>
      </c>
    </row>
    <row r="120" spans="1:12" ht="27.75" customHeight="1" x14ac:dyDescent="0.25">
      <c r="A120" s="28" t="s">
        <v>176</v>
      </c>
      <c r="B120" s="29" t="s">
        <v>44</v>
      </c>
      <c r="C120" s="28" t="s">
        <v>45</v>
      </c>
      <c r="D120" s="48">
        <v>12</v>
      </c>
      <c r="E120" s="24">
        <v>0</v>
      </c>
      <c r="F120" s="24">
        <f t="shared" si="14"/>
        <v>0</v>
      </c>
      <c r="G120" s="24">
        <f t="shared" si="9"/>
        <v>0</v>
      </c>
      <c r="H120" s="24">
        <v>10465</v>
      </c>
      <c r="I120" s="24">
        <f t="shared" si="15"/>
        <v>125580</v>
      </c>
      <c r="J120" s="24">
        <f t="shared" si="11"/>
        <v>150696</v>
      </c>
      <c r="K120" s="24">
        <f t="shared" si="12"/>
        <v>125580</v>
      </c>
      <c r="L120" s="24">
        <f t="shared" si="13"/>
        <v>150696</v>
      </c>
    </row>
    <row r="121" spans="1:12" ht="27.75" customHeight="1" x14ac:dyDescent="0.25">
      <c r="A121" s="28" t="s">
        <v>177</v>
      </c>
      <c r="B121" s="29" t="s">
        <v>49</v>
      </c>
      <c r="C121" s="28" t="s">
        <v>31</v>
      </c>
      <c r="D121" s="48">
        <v>36</v>
      </c>
      <c r="E121" s="24">
        <v>0</v>
      </c>
      <c r="F121" s="24">
        <f t="shared" si="14"/>
        <v>0</v>
      </c>
      <c r="G121" s="24">
        <f t="shared" si="9"/>
        <v>0</v>
      </c>
      <c r="H121" s="24">
        <v>305.5</v>
      </c>
      <c r="I121" s="24">
        <f t="shared" si="15"/>
        <v>10998</v>
      </c>
      <c r="J121" s="24">
        <f t="shared" si="11"/>
        <v>13197.6</v>
      </c>
      <c r="K121" s="24">
        <f t="shared" si="12"/>
        <v>10998</v>
      </c>
      <c r="L121" s="24">
        <f t="shared" si="13"/>
        <v>13197.6</v>
      </c>
    </row>
    <row r="122" spans="1:12" ht="27.75" customHeight="1" x14ac:dyDescent="0.25">
      <c r="A122" s="16" t="s">
        <v>178</v>
      </c>
      <c r="B122" s="17" t="s">
        <v>115</v>
      </c>
      <c r="C122" s="16" t="s">
        <v>16</v>
      </c>
      <c r="D122" s="35">
        <v>12.12</v>
      </c>
      <c r="E122" s="19">
        <v>3745.5750000000003</v>
      </c>
      <c r="F122" s="19">
        <f t="shared" si="14"/>
        <v>45396.368999999999</v>
      </c>
      <c r="G122" s="19">
        <f t="shared" si="9"/>
        <v>54475.642799999994</v>
      </c>
      <c r="H122" s="19">
        <v>0</v>
      </c>
      <c r="I122" s="19">
        <f t="shared" si="15"/>
        <v>0</v>
      </c>
      <c r="J122" s="19">
        <f t="shared" si="11"/>
        <v>0</v>
      </c>
      <c r="K122" s="19">
        <f t="shared" si="12"/>
        <v>45396.368999999999</v>
      </c>
      <c r="L122" s="19">
        <f t="shared" si="13"/>
        <v>54475.642799999994</v>
      </c>
    </row>
    <row r="123" spans="1:12" ht="27.75" customHeight="1" x14ac:dyDescent="0.25">
      <c r="A123" s="28" t="s">
        <v>179</v>
      </c>
      <c r="B123" s="22" t="s">
        <v>28</v>
      </c>
      <c r="C123" s="28" t="s">
        <v>16</v>
      </c>
      <c r="D123" s="50">
        <f>D122*1.26</f>
        <v>15.271199999999999</v>
      </c>
      <c r="E123" s="24">
        <v>0</v>
      </c>
      <c r="F123" s="24">
        <f t="shared" si="14"/>
        <v>0</v>
      </c>
      <c r="G123" s="24">
        <f t="shared" si="9"/>
        <v>0</v>
      </c>
      <c r="H123" s="24">
        <v>6240</v>
      </c>
      <c r="I123" s="24">
        <f t="shared" si="15"/>
        <v>95292.287999999986</v>
      </c>
      <c r="J123" s="24">
        <f t="shared" si="11"/>
        <v>114350.74559999998</v>
      </c>
      <c r="K123" s="24">
        <f t="shared" si="12"/>
        <v>95292.287999999986</v>
      </c>
      <c r="L123" s="24">
        <f t="shared" si="13"/>
        <v>114350.74559999998</v>
      </c>
    </row>
    <row r="124" spans="1:12" ht="27.75" customHeight="1" x14ac:dyDescent="0.25">
      <c r="A124" s="16" t="s">
        <v>180</v>
      </c>
      <c r="B124" s="17" t="s">
        <v>118</v>
      </c>
      <c r="C124" s="16" t="s">
        <v>16</v>
      </c>
      <c r="D124" s="35">
        <v>1.21</v>
      </c>
      <c r="E124" s="19">
        <v>3258.6502500000001</v>
      </c>
      <c r="F124" s="19">
        <f t="shared" si="14"/>
        <v>3942.9668025000001</v>
      </c>
      <c r="G124" s="19">
        <f t="shared" si="9"/>
        <v>4731.5601630000001</v>
      </c>
      <c r="H124" s="19">
        <v>0</v>
      </c>
      <c r="I124" s="19">
        <f t="shared" si="15"/>
        <v>0</v>
      </c>
      <c r="J124" s="19">
        <f t="shared" si="11"/>
        <v>0</v>
      </c>
      <c r="K124" s="19">
        <f t="shared" si="12"/>
        <v>3942.9668025000001</v>
      </c>
      <c r="L124" s="19">
        <f t="shared" si="13"/>
        <v>4731.5601630000001</v>
      </c>
    </row>
    <row r="125" spans="1:12" ht="27.75" customHeight="1" x14ac:dyDescent="0.25">
      <c r="A125" s="28" t="s">
        <v>181</v>
      </c>
      <c r="B125" s="29" t="s">
        <v>28</v>
      </c>
      <c r="C125" s="28" t="s">
        <v>16</v>
      </c>
      <c r="D125" s="48">
        <f>D124*1.26</f>
        <v>1.5246</v>
      </c>
      <c r="E125" s="24">
        <v>0</v>
      </c>
      <c r="F125" s="24">
        <f t="shared" si="14"/>
        <v>0</v>
      </c>
      <c r="G125" s="24">
        <f t="shared" si="9"/>
        <v>0</v>
      </c>
      <c r="H125" s="24">
        <v>6240</v>
      </c>
      <c r="I125" s="24">
        <f t="shared" si="15"/>
        <v>9513.503999999999</v>
      </c>
      <c r="J125" s="24">
        <f t="shared" si="11"/>
        <v>11416.204799999998</v>
      </c>
      <c r="K125" s="24">
        <f t="shared" si="12"/>
        <v>9513.503999999999</v>
      </c>
      <c r="L125" s="24">
        <f t="shared" si="13"/>
        <v>11416.204799999998</v>
      </c>
    </row>
    <row r="126" spans="1:12" ht="27.75" customHeight="1" x14ac:dyDescent="0.25">
      <c r="A126" s="16" t="s">
        <v>182</v>
      </c>
      <c r="B126" s="17" t="s">
        <v>121</v>
      </c>
      <c r="C126" s="16" t="s">
        <v>35</v>
      </c>
      <c r="D126" s="35">
        <v>22.42</v>
      </c>
      <c r="E126" s="19">
        <v>1831.51875</v>
      </c>
      <c r="F126" s="19">
        <f t="shared" si="14"/>
        <v>41062.650375000005</v>
      </c>
      <c r="G126" s="19">
        <f t="shared" si="9"/>
        <v>49275.180450000007</v>
      </c>
      <c r="H126" s="19">
        <v>0</v>
      </c>
      <c r="I126" s="19">
        <f t="shared" si="15"/>
        <v>0</v>
      </c>
      <c r="J126" s="19">
        <f t="shared" si="11"/>
        <v>0</v>
      </c>
      <c r="K126" s="19">
        <f t="shared" si="12"/>
        <v>41062.650375000005</v>
      </c>
      <c r="L126" s="19">
        <f t="shared" si="13"/>
        <v>49275.180450000007</v>
      </c>
    </row>
    <row r="127" spans="1:12" ht="27.75" customHeight="1" x14ac:dyDescent="0.25">
      <c r="A127" s="16" t="s">
        <v>183</v>
      </c>
      <c r="B127" s="17" t="s">
        <v>123</v>
      </c>
      <c r="C127" s="16" t="s">
        <v>62</v>
      </c>
      <c r="D127" s="35">
        <f>29.9*1.75</f>
        <v>52.324999999999996</v>
      </c>
      <c r="E127" s="19">
        <v>1085</v>
      </c>
      <c r="F127" s="19">
        <f t="shared" si="14"/>
        <v>56772.624999999993</v>
      </c>
      <c r="G127" s="19">
        <f t="shared" si="9"/>
        <v>68127.149999999994</v>
      </c>
      <c r="H127" s="19">
        <v>0</v>
      </c>
      <c r="I127" s="19">
        <f t="shared" si="15"/>
        <v>0</v>
      </c>
      <c r="J127" s="19">
        <f t="shared" si="11"/>
        <v>0</v>
      </c>
      <c r="K127" s="19">
        <f t="shared" si="12"/>
        <v>56772.624999999993</v>
      </c>
      <c r="L127" s="19">
        <f t="shared" si="13"/>
        <v>68127.149999999994</v>
      </c>
    </row>
    <row r="128" spans="1:12" ht="30" x14ac:dyDescent="0.25">
      <c r="A128" s="16" t="s">
        <v>184</v>
      </c>
      <c r="B128" s="17" t="s">
        <v>71</v>
      </c>
      <c r="C128" s="16" t="s">
        <v>62</v>
      </c>
      <c r="D128" s="35">
        <f>9.47+0.15+0.0414*6</f>
        <v>9.8684000000000012</v>
      </c>
      <c r="E128" s="19">
        <v>1767</v>
      </c>
      <c r="F128" s="19">
        <f t="shared" si="14"/>
        <v>17437.462800000001</v>
      </c>
      <c r="G128" s="19">
        <f t="shared" si="9"/>
        <v>20924.95536</v>
      </c>
      <c r="H128" s="19">
        <v>0</v>
      </c>
      <c r="I128" s="19">
        <f t="shared" si="15"/>
        <v>0</v>
      </c>
      <c r="J128" s="19">
        <f t="shared" si="11"/>
        <v>0</v>
      </c>
      <c r="K128" s="19">
        <f t="shared" si="12"/>
        <v>17437.462800000001</v>
      </c>
      <c r="L128" s="19">
        <f t="shared" si="13"/>
        <v>20924.95536</v>
      </c>
    </row>
    <row r="129" spans="1:12" ht="27.75" customHeight="1" x14ac:dyDescent="0.25">
      <c r="A129" s="16" t="s">
        <v>185</v>
      </c>
      <c r="B129" s="17" t="s">
        <v>73</v>
      </c>
      <c r="C129" s="16" t="s">
        <v>62</v>
      </c>
      <c r="D129" s="35">
        <f>63*0.08</f>
        <v>5.04</v>
      </c>
      <c r="E129" s="19">
        <v>1767</v>
      </c>
      <c r="F129" s="19">
        <f t="shared" si="14"/>
        <v>8905.68</v>
      </c>
      <c r="G129" s="19">
        <f t="shared" si="9"/>
        <v>10686.816000000001</v>
      </c>
      <c r="H129" s="19">
        <v>0</v>
      </c>
      <c r="I129" s="19">
        <f t="shared" si="15"/>
        <v>0</v>
      </c>
      <c r="J129" s="19">
        <f t="shared" si="11"/>
        <v>0</v>
      </c>
      <c r="K129" s="19">
        <f t="shared" si="12"/>
        <v>8905.68</v>
      </c>
      <c r="L129" s="19">
        <f t="shared" si="13"/>
        <v>10686.816000000001</v>
      </c>
    </row>
    <row r="130" spans="1:12" ht="27.75" customHeight="1" x14ac:dyDescent="0.25">
      <c r="A130" s="34">
        <v>10</v>
      </c>
      <c r="B130" s="13" t="s">
        <v>186</v>
      </c>
      <c r="C130" s="14"/>
      <c r="D130" s="46"/>
      <c r="E130" s="15"/>
      <c r="F130" s="15"/>
      <c r="G130" s="15"/>
      <c r="H130" s="15"/>
      <c r="I130" s="15"/>
      <c r="J130" s="15"/>
      <c r="K130" s="15"/>
      <c r="L130" s="15"/>
    </row>
    <row r="131" spans="1:12" ht="27.75" customHeight="1" x14ac:dyDescent="0.25">
      <c r="A131" s="16" t="s">
        <v>187</v>
      </c>
      <c r="B131" s="17" t="s">
        <v>69</v>
      </c>
      <c r="C131" s="16" t="s">
        <v>62</v>
      </c>
      <c r="D131" s="35">
        <v>11.71</v>
      </c>
      <c r="E131" s="19">
        <v>13542.35</v>
      </c>
      <c r="F131" s="19">
        <f t="shared" ref="F131:F159" si="16">E131*D131</f>
        <v>158580.91850000003</v>
      </c>
      <c r="G131" s="19">
        <f t="shared" si="9"/>
        <v>190297.10220000002</v>
      </c>
      <c r="H131" s="19">
        <v>0</v>
      </c>
      <c r="I131" s="19">
        <f t="shared" ref="I131:I159" si="17">H131*D131</f>
        <v>0</v>
      </c>
      <c r="J131" s="19">
        <f t="shared" si="11"/>
        <v>0</v>
      </c>
      <c r="K131" s="19">
        <f t="shared" si="12"/>
        <v>158580.91850000003</v>
      </c>
      <c r="L131" s="19">
        <f t="shared" si="13"/>
        <v>190297.10220000002</v>
      </c>
    </row>
    <row r="132" spans="1:12" ht="27.75" customHeight="1" x14ac:dyDescent="0.25">
      <c r="A132" s="16" t="s">
        <v>188</v>
      </c>
      <c r="B132" s="17" t="s">
        <v>77</v>
      </c>
      <c r="C132" s="16" t="s">
        <v>16</v>
      </c>
      <c r="D132" s="35">
        <v>23.69</v>
      </c>
      <c r="E132" s="19">
        <v>2526.5</v>
      </c>
      <c r="F132" s="19">
        <f t="shared" si="16"/>
        <v>59852.785000000003</v>
      </c>
      <c r="G132" s="19">
        <f t="shared" si="9"/>
        <v>71823.342000000004</v>
      </c>
      <c r="H132" s="19">
        <v>0</v>
      </c>
      <c r="I132" s="19">
        <f t="shared" si="17"/>
        <v>0</v>
      </c>
      <c r="J132" s="19">
        <f t="shared" si="11"/>
        <v>0</v>
      </c>
      <c r="K132" s="19">
        <f t="shared" si="12"/>
        <v>59852.785000000003</v>
      </c>
      <c r="L132" s="19">
        <f t="shared" si="13"/>
        <v>71823.342000000004</v>
      </c>
    </row>
    <row r="133" spans="1:12" ht="27.75" customHeight="1" x14ac:dyDescent="0.25">
      <c r="A133" s="16" t="s">
        <v>189</v>
      </c>
      <c r="B133" s="27" t="s">
        <v>23</v>
      </c>
      <c r="C133" s="16" t="s">
        <v>24</v>
      </c>
      <c r="D133" s="47">
        <v>115.63</v>
      </c>
      <c r="E133" s="19">
        <v>157.32500000000002</v>
      </c>
      <c r="F133" s="19">
        <f t="shared" si="16"/>
        <v>18191.489750000001</v>
      </c>
      <c r="G133" s="19">
        <f t="shared" si="9"/>
        <v>21829.787700000001</v>
      </c>
      <c r="H133" s="19">
        <v>0</v>
      </c>
      <c r="I133" s="19">
        <f t="shared" si="17"/>
        <v>0</v>
      </c>
      <c r="J133" s="19">
        <f t="shared" si="11"/>
        <v>0</v>
      </c>
      <c r="K133" s="19">
        <f t="shared" si="12"/>
        <v>18191.489750000001</v>
      </c>
      <c r="L133" s="19">
        <f t="shared" si="13"/>
        <v>21829.787700000001</v>
      </c>
    </row>
    <row r="134" spans="1:12" ht="27.75" customHeight="1" x14ac:dyDescent="0.25">
      <c r="A134" s="16" t="s">
        <v>190</v>
      </c>
      <c r="B134" s="17" t="s">
        <v>26</v>
      </c>
      <c r="C134" s="16" t="s">
        <v>16</v>
      </c>
      <c r="D134" s="35">
        <v>11.56</v>
      </c>
      <c r="E134" s="19">
        <v>3989.2969999999996</v>
      </c>
      <c r="F134" s="19">
        <f t="shared" si="16"/>
        <v>46116.27332</v>
      </c>
      <c r="G134" s="19">
        <f t="shared" si="9"/>
        <v>55339.527984</v>
      </c>
      <c r="H134" s="19">
        <v>0</v>
      </c>
      <c r="I134" s="19">
        <f t="shared" si="17"/>
        <v>0</v>
      </c>
      <c r="J134" s="19">
        <f t="shared" si="11"/>
        <v>0</v>
      </c>
      <c r="K134" s="19">
        <f t="shared" si="12"/>
        <v>46116.27332</v>
      </c>
      <c r="L134" s="19">
        <f t="shared" si="13"/>
        <v>55339.527984</v>
      </c>
    </row>
    <row r="135" spans="1:12" ht="27.75" customHeight="1" x14ac:dyDescent="0.25">
      <c r="A135" s="28" t="s">
        <v>191</v>
      </c>
      <c r="B135" s="29" t="s">
        <v>81</v>
      </c>
      <c r="C135" s="28" t="s">
        <v>16</v>
      </c>
      <c r="D135" s="48">
        <f>D134*1.26</f>
        <v>14.5656</v>
      </c>
      <c r="E135" s="24">
        <v>0</v>
      </c>
      <c r="F135" s="24">
        <f t="shared" si="16"/>
        <v>0</v>
      </c>
      <c r="G135" s="24">
        <f t="shared" ref="G135:G159" si="18">F135*1.2</f>
        <v>0</v>
      </c>
      <c r="H135" s="24">
        <v>6240</v>
      </c>
      <c r="I135" s="24">
        <f t="shared" si="17"/>
        <v>90889.343999999997</v>
      </c>
      <c r="J135" s="24">
        <f t="shared" ref="J135:J159" si="19">I135*1.2</f>
        <v>109067.21279999999</v>
      </c>
      <c r="K135" s="24">
        <f t="shared" ref="K135:K159" si="20">F135+I135</f>
        <v>90889.343999999997</v>
      </c>
      <c r="L135" s="24">
        <f t="shared" ref="L135:L159" si="21">K135*1.2</f>
        <v>109067.21279999999</v>
      </c>
    </row>
    <row r="136" spans="1:12" ht="27.75" customHeight="1" x14ac:dyDescent="0.25">
      <c r="A136" s="16" t="s">
        <v>192</v>
      </c>
      <c r="B136" s="17" t="s">
        <v>83</v>
      </c>
      <c r="C136" s="16" t="s">
        <v>31</v>
      </c>
      <c r="D136" s="35">
        <v>47</v>
      </c>
      <c r="E136" s="19">
        <v>4577.0879999999997</v>
      </c>
      <c r="F136" s="19">
        <f t="shared" si="16"/>
        <v>215123.136</v>
      </c>
      <c r="G136" s="19">
        <f t="shared" si="18"/>
        <v>258147.76319999999</v>
      </c>
      <c r="H136" s="19">
        <v>0</v>
      </c>
      <c r="I136" s="19">
        <f t="shared" si="17"/>
        <v>0</v>
      </c>
      <c r="J136" s="19">
        <f t="shared" si="19"/>
        <v>0</v>
      </c>
      <c r="K136" s="19">
        <f t="shared" si="20"/>
        <v>215123.136</v>
      </c>
      <c r="L136" s="19">
        <f t="shared" si="21"/>
        <v>258147.76319999999</v>
      </c>
    </row>
    <row r="137" spans="1:12" ht="27.75" customHeight="1" x14ac:dyDescent="0.25">
      <c r="A137" s="28" t="s">
        <v>193</v>
      </c>
      <c r="B137" s="29" t="s">
        <v>85</v>
      </c>
      <c r="C137" s="28" t="s">
        <v>86</v>
      </c>
      <c r="D137" s="48">
        <v>1</v>
      </c>
      <c r="E137" s="24">
        <v>0</v>
      </c>
      <c r="F137" s="24">
        <f t="shared" si="16"/>
        <v>0</v>
      </c>
      <c r="G137" s="24">
        <f t="shared" si="18"/>
        <v>0</v>
      </c>
      <c r="H137" s="24">
        <v>1625000</v>
      </c>
      <c r="I137" s="24">
        <f t="shared" si="17"/>
        <v>1625000</v>
      </c>
      <c r="J137" s="24">
        <f t="shared" si="19"/>
        <v>1950000</v>
      </c>
      <c r="K137" s="24">
        <f t="shared" si="20"/>
        <v>1625000</v>
      </c>
      <c r="L137" s="24">
        <f t="shared" si="21"/>
        <v>1950000</v>
      </c>
    </row>
    <row r="138" spans="1:12" ht="27.75" customHeight="1" x14ac:dyDescent="0.25">
      <c r="A138" s="36" t="s">
        <v>194</v>
      </c>
      <c r="B138" s="37" t="s">
        <v>88</v>
      </c>
      <c r="C138" s="36" t="s">
        <v>62</v>
      </c>
      <c r="D138" s="49">
        <v>9.4700000000000006</v>
      </c>
      <c r="E138" s="19">
        <v>16927.9375</v>
      </c>
      <c r="F138" s="19">
        <f t="shared" si="16"/>
        <v>160307.56812500002</v>
      </c>
      <c r="G138" s="19">
        <f t="shared" si="18"/>
        <v>192369.08175000001</v>
      </c>
      <c r="H138" s="19">
        <v>0</v>
      </c>
      <c r="I138" s="19">
        <f t="shared" si="17"/>
        <v>0</v>
      </c>
      <c r="J138" s="19">
        <f t="shared" si="19"/>
        <v>0</v>
      </c>
      <c r="K138" s="19">
        <f t="shared" si="20"/>
        <v>160307.56812500002</v>
      </c>
      <c r="L138" s="19">
        <f t="shared" si="21"/>
        <v>192369.08175000001</v>
      </c>
    </row>
    <row r="139" spans="1:12" ht="27.75" customHeight="1" x14ac:dyDescent="0.25">
      <c r="A139" s="28" t="s">
        <v>195</v>
      </c>
      <c r="B139" s="22" t="s">
        <v>90</v>
      </c>
      <c r="C139" s="28" t="s">
        <v>86</v>
      </c>
      <c r="D139" s="50">
        <v>1</v>
      </c>
      <c r="E139" s="24">
        <v>0</v>
      </c>
      <c r="F139" s="24">
        <f t="shared" si="16"/>
        <v>0</v>
      </c>
      <c r="G139" s="24">
        <f t="shared" si="18"/>
        <v>0</v>
      </c>
      <c r="H139" s="24">
        <v>3549000</v>
      </c>
      <c r="I139" s="24">
        <f t="shared" si="17"/>
        <v>3549000</v>
      </c>
      <c r="J139" s="24">
        <f t="shared" si="19"/>
        <v>4258800</v>
      </c>
      <c r="K139" s="24">
        <f t="shared" si="20"/>
        <v>3549000</v>
      </c>
      <c r="L139" s="24">
        <f t="shared" si="21"/>
        <v>4258800</v>
      </c>
    </row>
    <row r="140" spans="1:12" ht="27.75" customHeight="1" x14ac:dyDescent="0.25">
      <c r="A140" s="16" t="s">
        <v>196</v>
      </c>
      <c r="B140" s="38" t="s">
        <v>92</v>
      </c>
      <c r="C140" s="16" t="s">
        <v>31</v>
      </c>
      <c r="D140" s="35">
        <v>2</v>
      </c>
      <c r="E140" s="19">
        <v>3890.5248000000001</v>
      </c>
      <c r="F140" s="19">
        <f t="shared" si="16"/>
        <v>7781.0496000000003</v>
      </c>
      <c r="G140" s="19">
        <f t="shared" si="18"/>
        <v>9337.2595199999996</v>
      </c>
      <c r="H140" s="19">
        <v>0</v>
      </c>
      <c r="I140" s="19">
        <f t="shared" si="17"/>
        <v>0</v>
      </c>
      <c r="J140" s="19">
        <f t="shared" si="19"/>
        <v>0</v>
      </c>
      <c r="K140" s="19">
        <f t="shared" si="20"/>
        <v>7781.0496000000003</v>
      </c>
      <c r="L140" s="19">
        <f t="shared" si="21"/>
        <v>9337.2595199999996</v>
      </c>
    </row>
    <row r="141" spans="1:12" ht="27.75" customHeight="1" x14ac:dyDescent="0.25">
      <c r="A141" s="28" t="s">
        <v>197</v>
      </c>
      <c r="B141" s="39" t="s">
        <v>94</v>
      </c>
      <c r="C141" s="28" t="s">
        <v>31</v>
      </c>
      <c r="D141" s="51">
        <v>2</v>
      </c>
      <c r="E141" s="40">
        <v>0</v>
      </c>
      <c r="F141" s="40">
        <f t="shared" si="16"/>
        <v>0</v>
      </c>
      <c r="G141" s="40">
        <f t="shared" si="18"/>
        <v>0</v>
      </c>
      <c r="H141" s="40">
        <v>42081</v>
      </c>
      <c r="I141" s="40">
        <f t="shared" si="17"/>
        <v>84162</v>
      </c>
      <c r="J141" s="40">
        <f t="shared" si="19"/>
        <v>100994.4</v>
      </c>
      <c r="K141" s="40">
        <f t="shared" si="20"/>
        <v>84162</v>
      </c>
      <c r="L141" s="40">
        <f t="shared" si="21"/>
        <v>100994.4</v>
      </c>
    </row>
    <row r="142" spans="1:12" ht="27.75" customHeight="1" x14ac:dyDescent="0.25">
      <c r="A142" s="16" t="s">
        <v>198</v>
      </c>
      <c r="B142" s="27" t="s">
        <v>96</v>
      </c>
      <c r="C142" s="16" t="s">
        <v>31</v>
      </c>
      <c r="D142" s="47">
        <v>1</v>
      </c>
      <c r="E142" s="19">
        <v>19344</v>
      </c>
      <c r="F142" s="19">
        <f t="shared" si="16"/>
        <v>19344</v>
      </c>
      <c r="G142" s="19">
        <f t="shared" si="18"/>
        <v>23212.799999999999</v>
      </c>
      <c r="H142" s="19">
        <v>0</v>
      </c>
      <c r="I142" s="19">
        <f t="shared" si="17"/>
        <v>0</v>
      </c>
      <c r="J142" s="19">
        <f t="shared" si="19"/>
        <v>0</v>
      </c>
      <c r="K142" s="19">
        <f t="shared" si="20"/>
        <v>19344</v>
      </c>
      <c r="L142" s="19">
        <f t="shared" si="21"/>
        <v>23212.799999999999</v>
      </c>
    </row>
    <row r="143" spans="1:12" ht="27.75" customHeight="1" x14ac:dyDescent="0.25">
      <c r="A143" s="28" t="s">
        <v>199</v>
      </c>
      <c r="B143" s="22" t="s">
        <v>98</v>
      </c>
      <c r="C143" s="28" t="s">
        <v>31</v>
      </c>
      <c r="D143" s="50">
        <v>1</v>
      </c>
      <c r="E143" s="24">
        <v>0</v>
      </c>
      <c r="F143" s="24">
        <f t="shared" si="16"/>
        <v>0</v>
      </c>
      <c r="G143" s="24">
        <f t="shared" si="18"/>
        <v>0</v>
      </c>
      <c r="H143" s="24">
        <v>145600</v>
      </c>
      <c r="I143" s="24">
        <f t="shared" si="17"/>
        <v>145600</v>
      </c>
      <c r="J143" s="24">
        <f t="shared" si="19"/>
        <v>174720</v>
      </c>
      <c r="K143" s="24">
        <f t="shared" si="20"/>
        <v>145600</v>
      </c>
      <c r="L143" s="24">
        <f t="shared" si="21"/>
        <v>174720</v>
      </c>
    </row>
    <row r="144" spans="1:12" ht="27.75" customHeight="1" x14ac:dyDescent="0.25">
      <c r="A144" s="28" t="s">
        <v>200</v>
      </c>
      <c r="B144" s="22" t="s">
        <v>100</v>
      </c>
      <c r="C144" s="28" t="s">
        <v>45</v>
      </c>
      <c r="D144" s="50">
        <v>1</v>
      </c>
      <c r="E144" s="24">
        <v>0</v>
      </c>
      <c r="F144" s="24">
        <f t="shared" si="16"/>
        <v>0</v>
      </c>
      <c r="G144" s="24">
        <f t="shared" si="18"/>
        <v>0</v>
      </c>
      <c r="H144" s="24">
        <v>4810</v>
      </c>
      <c r="I144" s="24">
        <f t="shared" si="17"/>
        <v>4810</v>
      </c>
      <c r="J144" s="24">
        <f t="shared" si="19"/>
        <v>5772</v>
      </c>
      <c r="K144" s="24">
        <f t="shared" si="20"/>
        <v>4810</v>
      </c>
      <c r="L144" s="24">
        <f t="shared" si="21"/>
        <v>5772</v>
      </c>
    </row>
    <row r="145" spans="1:12" ht="27.75" customHeight="1" x14ac:dyDescent="0.25">
      <c r="A145" s="28" t="s">
        <v>201</v>
      </c>
      <c r="B145" s="22" t="s">
        <v>102</v>
      </c>
      <c r="C145" s="28" t="s">
        <v>31</v>
      </c>
      <c r="D145" s="50">
        <v>1</v>
      </c>
      <c r="E145" s="24">
        <v>0</v>
      </c>
      <c r="F145" s="24">
        <f t="shared" si="16"/>
        <v>0</v>
      </c>
      <c r="G145" s="24">
        <f t="shared" si="18"/>
        <v>0</v>
      </c>
      <c r="H145" s="24">
        <v>4810</v>
      </c>
      <c r="I145" s="24">
        <f t="shared" si="17"/>
        <v>4810</v>
      </c>
      <c r="J145" s="24">
        <f t="shared" si="19"/>
        <v>5772</v>
      </c>
      <c r="K145" s="24">
        <f t="shared" si="20"/>
        <v>4810</v>
      </c>
      <c r="L145" s="24">
        <f t="shared" si="21"/>
        <v>5772</v>
      </c>
    </row>
    <row r="146" spans="1:12" ht="27.75" customHeight="1" x14ac:dyDescent="0.25">
      <c r="A146" s="28" t="s">
        <v>202</v>
      </c>
      <c r="B146" s="22" t="s">
        <v>104</v>
      </c>
      <c r="C146" s="28" t="s">
        <v>105</v>
      </c>
      <c r="D146" s="50">
        <v>4</v>
      </c>
      <c r="E146" s="24">
        <v>0</v>
      </c>
      <c r="F146" s="24">
        <f t="shared" si="16"/>
        <v>0</v>
      </c>
      <c r="G146" s="24">
        <f t="shared" si="18"/>
        <v>0</v>
      </c>
      <c r="H146" s="24">
        <v>306.34500000000003</v>
      </c>
      <c r="I146" s="24">
        <f t="shared" si="17"/>
        <v>1225.3800000000001</v>
      </c>
      <c r="J146" s="24">
        <f t="shared" si="19"/>
        <v>1470.4560000000001</v>
      </c>
      <c r="K146" s="24">
        <f t="shared" si="20"/>
        <v>1225.3800000000001</v>
      </c>
      <c r="L146" s="24">
        <f t="shared" si="21"/>
        <v>1470.4560000000001</v>
      </c>
    </row>
    <row r="147" spans="1:12" ht="27.75" customHeight="1" x14ac:dyDescent="0.25">
      <c r="A147" s="28" t="s">
        <v>203</v>
      </c>
      <c r="B147" s="22" t="s">
        <v>107</v>
      </c>
      <c r="C147" s="28" t="s">
        <v>108</v>
      </c>
      <c r="D147" s="50">
        <v>0.76</v>
      </c>
      <c r="E147" s="24">
        <v>0</v>
      </c>
      <c r="F147" s="24">
        <f t="shared" si="16"/>
        <v>0</v>
      </c>
      <c r="G147" s="24">
        <f t="shared" si="18"/>
        <v>0</v>
      </c>
      <c r="H147" s="24">
        <v>477.65250000000003</v>
      </c>
      <c r="I147" s="24">
        <f t="shared" si="17"/>
        <v>363.01590000000004</v>
      </c>
      <c r="J147" s="24">
        <f t="shared" si="19"/>
        <v>435.61908000000005</v>
      </c>
      <c r="K147" s="24">
        <f t="shared" si="20"/>
        <v>363.01590000000004</v>
      </c>
      <c r="L147" s="24">
        <f t="shared" si="21"/>
        <v>435.61908000000005</v>
      </c>
    </row>
    <row r="148" spans="1:12" ht="27.75" customHeight="1" x14ac:dyDescent="0.25">
      <c r="A148" s="28" t="s">
        <v>204</v>
      </c>
      <c r="B148" s="22" t="s">
        <v>110</v>
      </c>
      <c r="C148" s="28" t="s">
        <v>108</v>
      </c>
      <c r="D148" s="50">
        <v>0.76</v>
      </c>
      <c r="E148" s="24">
        <v>0</v>
      </c>
      <c r="F148" s="24">
        <f t="shared" si="16"/>
        <v>0</v>
      </c>
      <c r="G148" s="24">
        <f t="shared" si="18"/>
        <v>0</v>
      </c>
      <c r="H148" s="24">
        <v>436.63749999999999</v>
      </c>
      <c r="I148" s="24">
        <f t="shared" si="17"/>
        <v>331.84449999999998</v>
      </c>
      <c r="J148" s="24">
        <f t="shared" si="19"/>
        <v>398.21339999999998</v>
      </c>
      <c r="K148" s="24">
        <f t="shared" si="20"/>
        <v>331.84449999999998</v>
      </c>
      <c r="L148" s="24">
        <f t="shared" si="21"/>
        <v>398.21339999999998</v>
      </c>
    </row>
    <row r="149" spans="1:12" ht="27.75" customHeight="1" x14ac:dyDescent="0.25">
      <c r="A149" s="16" t="s">
        <v>205</v>
      </c>
      <c r="B149" s="27" t="s">
        <v>41</v>
      </c>
      <c r="C149" s="16" t="s">
        <v>42</v>
      </c>
      <c r="D149" s="47">
        <v>6</v>
      </c>
      <c r="E149" s="19">
        <v>2052.2000000000003</v>
      </c>
      <c r="F149" s="19">
        <f t="shared" si="16"/>
        <v>12313.2</v>
      </c>
      <c r="G149" s="19">
        <f t="shared" si="18"/>
        <v>14775.84</v>
      </c>
      <c r="H149" s="19">
        <v>0</v>
      </c>
      <c r="I149" s="19">
        <f t="shared" si="17"/>
        <v>0</v>
      </c>
      <c r="J149" s="19">
        <f t="shared" si="19"/>
        <v>0</v>
      </c>
      <c r="K149" s="19">
        <f t="shared" si="20"/>
        <v>12313.2</v>
      </c>
      <c r="L149" s="19">
        <f t="shared" si="21"/>
        <v>14775.84</v>
      </c>
    </row>
    <row r="150" spans="1:12" ht="27.75" customHeight="1" x14ac:dyDescent="0.25">
      <c r="A150" s="28" t="s">
        <v>206</v>
      </c>
      <c r="B150" s="29" t="s">
        <v>44</v>
      </c>
      <c r="C150" s="28" t="s">
        <v>45</v>
      </c>
      <c r="D150" s="48">
        <v>12</v>
      </c>
      <c r="E150" s="24">
        <v>0</v>
      </c>
      <c r="F150" s="24">
        <f t="shared" si="16"/>
        <v>0</v>
      </c>
      <c r="G150" s="24">
        <f t="shared" si="18"/>
        <v>0</v>
      </c>
      <c r="H150" s="24">
        <v>10465</v>
      </c>
      <c r="I150" s="24">
        <f t="shared" si="17"/>
        <v>125580</v>
      </c>
      <c r="J150" s="24">
        <f t="shared" si="19"/>
        <v>150696</v>
      </c>
      <c r="K150" s="24">
        <f t="shared" si="20"/>
        <v>125580</v>
      </c>
      <c r="L150" s="24">
        <f t="shared" si="21"/>
        <v>150696</v>
      </c>
    </row>
    <row r="151" spans="1:12" ht="27.75" customHeight="1" x14ac:dyDescent="0.25">
      <c r="A151" s="28" t="s">
        <v>207</v>
      </c>
      <c r="B151" s="29" t="s">
        <v>49</v>
      </c>
      <c r="C151" s="28" t="s">
        <v>31</v>
      </c>
      <c r="D151" s="48">
        <v>36</v>
      </c>
      <c r="E151" s="24">
        <v>0</v>
      </c>
      <c r="F151" s="24">
        <f t="shared" si="16"/>
        <v>0</v>
      </c>
      <c r="G151" s="24">
        <f t="shared" si="18"/>
        <v>0</v>
      </c>
      <c r="H151" s="24">
        <v>305.5</v>
      </c>
      <c r="I151" s="24">
        <f t="shared" si="17"/>
        <v>10998</v>
      </c>
      <c r="J151" s="24">
        <f t="shared" si="19"/>
        <v>13197.6</v>
      </c>
      <c r="K151" s="24">
        <f t="shared" si="20"/>
        <v>10998</v>
      </c>
      <c r="L151" s="24">
        <f t="shared" si="21"/>
        <v>13197.6</v>
      </c>
    </row>
    <row r="152" spans="1:12" ht="27.75" customHeight="1" x14ac:dyDescent="0.25">
      <c r="A152" s="16" t="s">
        <v>208</v>
      </c>
      <c r="B152" s="17" t="s">
        <v>115</v>
      </c>
      <c r="C152" s="16" t="s">
        <v>16</v>
      </c>
      <c r="D152" s="35">
        <v>12.12</v>
      </c>
      <c r="E152" s="19">
        <v>3745.5750000000003</v>
      </c>
      <c r="F152" s="19">
        <f t="shared" si="16"/>
        <v>45396.368999999999</v>
      </c>
      <c r="G152" s="19">
        <f t="shared" si="18"/>
        <v>54475.642799999994</v>
      </c>
      <c r="H152" s="19">
        <v>0</v>
      </c>
      <c r="I152" s="19">
        <f t="shared" si="17"/>
        <v>0</v>
      </c>
      <c r="J152" s="19">
        <f t="shared" si="19"/>
        <v>0</v>
      </c>
      <c r="K152" s="19">
        <f t="shared" si="20"/>
        <v>45396.368999999999</v>
      </c>
      <c r="L152" s="19">
        <f t="shared" si="21"/>
        <v>54475.642799999994</v>
      </c>
    </row>
    <row r="153" spans="1:12" ht="27.75" customHeight="1" x14ac:dyDescent="0.25">
      <c r="A153" s="28" t="s">
        <v>209</v>
      </c>
      <c r="B153" s="22" t="s">
        <v>28</v>
      </c>
      <c r="C153" s="28" t="s">
        <v>16</v>
      </c>
      <c r="D153" s="50">
        <f>D152*1.26</f>
        <v>15.271199999999999</v>
      </c>
      <c r="E153" s="24">
        <v>0</v>
      </c>
      <c r="F153" s="24">
        <f t="shared" si="16"/>
        <v>0</v>
      </c>
      <c r="G153" s="24">
        <f t="shared" si="18"/>
        <v>0</v>
      </c>
      <c r="H153" s="24">
        <v>6240</v>
      </c>
      <c r="I153" s="24">
        <f t="shared" si="17"/>
        <v>95292.287999999986</v>
      </c>
      <c r="J153" s="24">
        <f t="shared" si="19"/>
        <v>114350.74559999998</v>
      </c>
      <c r="K153" s="24">
        <f t="shared" si="20"/>
        <v>95292.287999999986</v>
      </c>
      <c r="L153" s="24">
        <f t="shared" si="21"/>
        <v>114350.74559999998</v>
      </c>
    </row>
    <row r="154" spans="1:12" ht="27.75" customHeight="1" x14ac:dyDescent="0.25">
      <c r="A154" s="16" t="s">
        <v>210</v>
      </c>
      <c r="B154" s="17" t="s">
        <v>118</v>
      </c>
      <c r="C154" s="16" t="s">
        <v>16</v>
      </c>
      <c r="D154" s="35">
        <v>1.21</v>
      </c>
      <c r="E154" s="19">
        <v>3258.6502500000001</v>
      </c>
      <c r="F154" s="19">
        <f t="shared" si="16"/>
        <v>3942.9668025000001</v>
      </c>
      <c r="G154" s="19">
        <f t="shared" si="18"/>
        <v>4731.5601630000001</v>
      </c>
      <c r="H154" s="19">
        <v>0</v>
      </c>
      <c r="I154" s="19">
        <f t="shared" si="17"/>
        <v>0</v>
      </c>
      <c r="J154" s="19">
        <f t="shared" si="19"/>
        <v>0</v>
      </c>
      <c r="K154" s="19">
        <f t="shared" si="20"/>
        <v>3942.9668025000001</v>
      </c>
      <c r="L154" s="19">
        <f t="shared" si="21"/>
        <v>4731.5601630000001</v>
      </c>
    </row>
    <row r="155" spans="1:12" ht="27.75" customHeight="1" x14ac:dyDescent="0.25">
      <c r="A155" s="28" t="s">
        <v>211</v>
      </c>
      <c r="B155" s="29" t="s">
        <v>28</v>
      </c>
      <c r="C155" s="28" t="s">
        <v>16</v>
      </c>
      <c r="D155" s="48">
        <f>D154*1.26</f>
        <v>1.5246</v>
      </c>
      <c r="E155" s="24">
        <v>0</v>
      </c>
      <c r="F155" s="24">
        <f t="shared" si="16"/>
        <v>0</v>
      </c>
      <c r="G155" s="24">
        <f t="shared" si="18"/>
        <v>0</v>
      </c>
      <c r="H155" s="24">
        <v>6240</v>
      </c>
      <c r="I155" s="24">
        <f t="shared" si="17"/>
        <v>9513.503999999999</v>
      </c>
      <c r="J155" s="24">
        <f t="shared" si="19"/>
        <v>11416.204799999998</v>
      </c>
      <c r="K155" s="24">
        <f t="shared" si="20"/>
        <v>9513.503999999999</v>
      </c>
      <c r="L155" s="24">
        <f t="shared" si="21"/>
        <v>11416.204799999998</v>
      </c>
    </row>
    <row r="156" spans="1:12" ht="27.75" customHeight="1" x14ac:dyDescent="0.25">
      <c r="A156" s="16" t="s">
        <v>212</v>
      </c>
      <c r="B156" s="17" t="s">
        <v>121</v>
      </c>
      <c r="C156" s="16" t="s">
        <v>35</v>
      </c>
      <c r="D156" s="35">
        <v>22.42</v>
      </c>
      <c r="E156" s="19">
        <v>1831.51875</v>
      </c>
      <c r="F156" s="19">
        <f t="shared" si="16"/>
        <v>41062.650375000005</v>
      </c>
      <c r="G156" s="19">
        <f t="shared" si="18"/>
        <v>49275.180450000007</v>
      </c>
      <c r="H156" s="19">
        <v>0</v>
      </c>
      <c r="I156" s="19">
        <f t="shared" si="17"/>
        <v>0</v>
      </c>
      <c r="J156" s="19">
        <f t="shared" si="19"/>
        <v>0</v>
      </c>
      <c r="K156" s="19">
        <f t="shared" si="20"/>
        <v>41062.650375000005</v>
      </c>
      <c r="L156" s="19">
        <f t="shared" si="21"/>
        <v>49275.180450000007</v>
      </c>
    </row>
    <row r="157" spans="1:12" ht="27.75" customHeight="1" x14ac:dyDescent="0.25">
      <c r="A157" s="16" t="s">
        <v>213</v>
      </c>
      <c r="B157" s="17" t="s">
        <v>123</v>
      </c>
      <c r="C157" s="16" t="s">
        <v>62</v>
      </c>
      <c r="D157" s="35">
        <f>23.7*1.75</f>
        <v>41.475000000000001</v>
      </c>
      <c r="E157" s="19">
        <v>1085</v>
      </c>
      <c r="F157" s="19">
        <f t="shared" si="16"/>
        <v>45000.375</v>
      </c>
      <c r="G157" s="19">
        <f t="shared" si="18"/>
        <v>54000.45</v>
      </c>
      <c r="H157" s="19">
        <v>0</v>
      </c>
      <c r="I157" s="19">
        <f t="shared" si="17"/>
        <v>0</v>
      </c>
      <c r="J157" s="19">
        <f t="shared" si="19"/>
        <v>0</v>
      </c>
      <c r="K157" s="19">
        <f t="shared" si="20"/>
        <v>45000.375</v>
      </c>
      <c r="L157" s="19">
        <f t="shared" si="21"/>
        <v>54000.45</v>
      </c>
    </row>
    <row r="158" spans="1:12" ht="30" x14ac:dyDescent="0.25">
      <c r="A158" s="16" t="s">
        <v>214</v>
      </c>
      <c r="B158" s="17" t="s">
        <v>71</v>
      </c>
      <c r="C158" s="16" t="s">
        <v>62</v>
      </c>
      <c r="D158" s="35">
        <f>9.47+0.15+0.0414*6</f>
        <v>9.8684000000000012</v>
      </c>
      <c r="E158" s="19">
        <v>1767</v>
      </c>
      <c r="F158" s="19">
        <f t="shared" si="16"/>
        <v>17437.462800000001</v>
      </c>
      <c r="G158" s="19">
        <f t="shared" si="18"/>
        <v>20924.95536</v>
      </c>
      <c r="H158" s="19">
        <v>0</v>
      </c>
      <c r="I158" s="19">
        <f t="shared" si="17"/>
        <v>0</v>
      </c>
      <c r="J158" s="19">
        <f t="shared" si="19"/>
        <v>0</v>
      </c>
      <c r="K158" s="19">
        <f t="shared" si="20"/>
        <v>17437.462800000001</v>
      </c>
      <c r="L158" s="19">
        <f t="shared" si="21"/>
        <v>20924.95536</v>
      </c>
    </row>
    <row r="159" spans="1:12" ht="27.75" customHeight="1" x14ac:dyDescent="0.25">
      <c r="A159" s="16" t="s">
        <v>215</v>
      </c>
      <c r="B159" s="17" t="s">
        <v>73</v>
      </c>
      <c r="C159" s="16" t="s">
        <v>62</v>
      </c>
      <c r="D159" s="35">
        <f>63*0.08</f>
        <v>5.04</v>
      </c>
      <c r="E159" s="19">
        <v>1767</v>
      </c>
      <c r="F159" s="19">
        <f t="shared" si="16"/>
        <v>8905.68</v>
      </c>
      <c r="G159" s="19">
        <f t="shared" si="18"/>
        <v>10686.816000000001</v>
      </c>
      <c r="H159" s="19">
        <v>0</v>
      </c>
      <c r="I159" s="19">
        <f t="shared" si="17"/>
        <v>0</v>
      </c>
      <c r="J159" s="19">
        <f t="shared" si="19"/>
        <v>0</v>
      </c>
      <c r="K159" s="19">
        <f t="shared" si="20"/>
        <v>8905.68</v>
      </c>
      <c r="L159" s="19">
        <f t="shared" si="21"/>
        <v>10686.816000000001</v>
      </c>
    </row>
    <row r="160" spans="1:12" s="41" customFormat="1" ht="27.75" customHeight="1" x14ac:dyDescent="0.25">
      <c r="A160" s="52"/>
      <c r="B160" s="53" t="s">
        <v>216</v>
      </c>
      <c r="C160" s="54"/>
      <c r="D160" s="55"/>
      <c r="E160" s="56"/>
      <c r="F160" s="56">
        <f>SUM(F12:F159)</f>
        <v>8143268.1961639971</v>
      </c>
      <c r="G160" s="56">
        <f>SUM(G12:G159)</f>
        <v>9771921.8353967946</v>
      </c>
      <c r="H160" s="56"/>
      <c r="I160" s="56">
        <f>SUM(I12:I159)</f>
        <v>33430917.118560005</v>
      </c>
      <c r="J160" s="56">
        <f>SUM(J12:J159)</f>
        <v>40117100.542271994</v>
      </c>
      <c r="K160" s="56">
        <f>SUM(K11:K159)</f>
        <v>41574185.314724013</v>
      </c>
      <c r="L160" s="56">
        <f>SUM(L12:L159)</f>
        <v>49889022.37766882</v>
      </c>
    </row>
    <row r="161" spans="6:12" x14ac:dyDescent="0.25">
      <c r="F161" s="42"/>
      <c r="G161" s="42"/>
      <c r="I161" s="42"/>
      <c r="J161" s="42"/>
      <c r="L161" s="42"/>
    </row>
    <row r="162" spans="6:12" x14ac:dyDescent="0.25">
      <c r="G162" s="43"/>
      <c r="J162" s="43"/>
      <c r="L162" s="43"/>
    </row>
    <row r="163" spans="6:12" x14ac:dyDescent="0.25">
      <c r="G163" s="43"/>
      <c r="J163" s="43"/>
      <c r="L163" s="43"/>
    </row>
    <row r="164" spans="6:12" x14ac:dyDescent="0.25">
      <c r="G164" s="42"/>
      <c r="J164" s="42"/>
      <c r="L164" s="42"/>
    </row>
    <row r="165" spans="6:12" x14ac:dyDescent="0.25">
      <c r="G165" s="43"/>
      <c r="J165" s="43"/>
      <c r="L165" s="43"/>
    </row>
    <row r="166" spans="6:12" x14ac:dyDescent="0.25">
      <c r="G166" s="43"/>
      <c r="J166" s="43"/>
      <c r="L166" s="43"/>
    </row>
    <row r="167" spans="6:12" x14ac:dyDescent="0.25">
      <c r="G167" s="44"/>
      <c r="J167" s="44"/>
      <c r="L167" s="44"/>
    </row>
  </sheetData>
  <mergeCells count="8">
    <mergeCell ref="A6:A9"/>
    <mergeCell ref="B6:B9"/>
    <mergeCell ref="C6:C9"/>
    <mergeCell ref="D6:D9"/>
    <mergeCell ref="E6:L7"/>
    <mergeCell ref="E8:G8"/>
    <mergeCell ref="H8:J8"/>
    <mergeCell ref="K8:L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67"/>
  <sheetViews>
    <sheetView tabSelected="1" topLeftCell="A146" workbookViewId="0">
      <selection activeCell="E158" sqref="E158"/>
    </sheetView>
  </sheetViews>
  <sheetFormatPr defaultColWidth="8.85546875" defaultRowHeight="15" x14ac:dyDescent="0.25"/>
  <cols>
    <col min="1" max="1" width="7" style="1" bestFit="1" customWidth="1"/>
    <col min="2" max="2" width="45.5703125" style="2" customWidth="1"/>
    <col min="3" max="3" width="31.7109375" style="2" customWidth="1"/>
    <col min="4" max="4" width="8" style="1" bestFit="1" customWidth="1"/>
    <col min="5" max="5" width="9.5703125" style="45" bestFit="1" customWidth="1"/>
    <col min="6" max="6" width="14" style="2" bestFit="1" customWidth="1"/>
    <col min="7" max="8" width="15.28515625" style="2" bestFit="1" customWidth="1"/>
    <col min="9" max="9" width="14" style="2" bestFit="1" customWidth="1"/>
    <col min="10" max="12" width="16.5703125" style="2" bestFit="1" customWidth="1"/>
    <col min="13" max="13" width="16.42578125" style="2" bestFit="1" customWidth="1"/>
    <col min="14" max="16384" width="8.85546875" style="2"/>
  </cols>
  <sheetData>
    <row r="1" spans="1:13" ht="15" hidden="1" customHeight="1" x14ac:dyDescent="0.25"/>
    <row r="2" spans="1:13" hidden="1" x14ac:dyDescent="0.25"/>
    <row r="3" spans="1:13" hidden="1" x14ac:dyDescent="0.25"/>
    <row r="4" spans="1:13" hidden="1" x14ac:dyDescent="0.25">
      <c r="F4" s="2">
        <v>1.55</v>
      </c>
      <c r="H4" s="3"/>
      <c r="I4" s="4">
        <v>1.3</v>
      </c>
    </row>
    <row r="5" spans="1:13" hidden="1" x14ac:dyDescent="0.25"/>
    <row r="6" spans="1:13" ht="40.5" customHeight="1" x14ac:dyDescent="0.25">
      <c r="A6" s="117" t="s">
        <v>0</v>
      </c>
      <c r="B6" s="118" t="s">
        <v>1</v>
      </c>
      <c r="C6" s="5"/>
      <c r="D6" s="117" t="s">
        <v>2</v>
      </c>
      <c r="E6" s="117" t="s">
        <v>3</v>
      </c>
      <c r="F6" s="121" t="s">
        <v>4</v>
      </c>
      <c r="G6" s="122"/>
      <c r="H6" s="122"/>
      <c r="I6" s="122"/>
      <c r="J6" s="122"/>
      <c r="K6" s="122"/>
      <c r="L6" s="122"/>
      <c r="M6" s="118"/>
    </row>
    <row r="7" spans="1:13" ht="14.65" customHeight="1" x14ac:dyDescent="0.25">
      <c r="A7" s="117"/>
      <c r="B7" s="119"/>
      <c r="C7" s="6"/>
      <c r="D7" s="117"/>
      <c r="E7" s="117"/>
      <c r="F7" s="123"/>
      <c r="G7" s="124"/>
      <c r="H7" s="124"/>
      <c r="I7" s="124"/>
      <c r="J7" s="124"/>
      <c r="K7" s="124"/>
      <c r="L7" s="124"/>
      <c r="M7" s="120"/>
    </row>
    <row r="8" spans="1:13" ht="27.75" customHeight="1" x14ac:dyDescent="0.25">
      <c r="A8" s="117"/>
      <c r="B8" s="119"/>
      <c r="C8" s="6"/>
      <c r="D8" s="117"/>
      <c r="E8" s="117"/>
      <c r="F8" s="125" t="s">
        <v>5</v>
      </c>
      <c r="G8" s="126"/>
      <c r="H8" s="127"/>
      <c r="I8" s="125" t="s">
        <v>6</v>
      </c>
      <c r="J8" s="126"/>
      <c r="K8" s="127"/>
      <c r="L8" s="128" t="s">
        <v>7</v>
      </c>
      <c r="M8" s="129"/>
    </row>
    <row r="9" spans="1:13" ht="56.25" customHeight="1" x14ac:dyDescent="0.25">
      <c r="A9" s="117"/>
      <c r="B9" s="120"/>
      <c r="C9" s="7"/>
      <c r="D9" s="117"/>
      <c r="E9" s="117"/>
      <c r="F9" s="8" t="s">
        <v>8</v>
      </c>
      <c r="G9" s="8" t="s">
        <v>9</v>
      </c>
      <c r="H9" s="8" t="s">
        <v>10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</row>
    <row r="10" spans="1:13" x14ac:dyDescent="0.25">
      <c r="A10" s="9">
        <v>1</v>
      </c>
      <c r="B10" s="9">
        <v>2</v>
      </c>
      <c r="C10" s="9" t="s">
        <v>218</v>
      </c>
      <c r="D10" s="9">
        <v>3</v>
      </c>
      <c r="E10" s="9">
        <v>4</v>
      </c>
      <c r="F10" s="11">
        <v>5</v>
      </c>
      <c r="G10" s="11">
        <v>6</v>
      </c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</row>
    <row r="11" spans="1:13" ht="20.25" customHeight="1" x14ac:dyDescent="0.25">
      <c r="A11" s="12">
        <v>1</v>
      </c>
      <c r="B11" s="13" t="s">
        <v>13</v>
      </c>
      <c r="C11" s="14"/>
      <c r="D11" s="14"/>
      <c r="E11" s="46"/>
      <c r="F11" s="15"/>
      <c r="G11" s="15"/>
      <c r="H11" s="15"/>
      <c r="I11" s="15"/>
      <c r="J11" s="15"/>
      <c r="K11" s="15"/>
      <c r="L11" s="15"/>
      <c r="M11" s="15"/>
    </row>
    <row r="12" spans="1:13" ht="27.75" customHeight="1" x14ac:dyDescent="0.25">
      <c r="A12" s="16" t="s">
        <v>14</v>
      </c>
      <c r="B12" s="17" t="s">
        <v>15</v>
      </c>
      <c r="C12" s="17"/>
      <c r="D12" s="16" t="s">
        <v>16</v>
      </c>
      <c r="E12" s="18">
        <v>6.15</v>
      </c>
      <c r="F12" s="19">
        <v>2790</v>
      </c>
      <c r="G12" s="19">
        <f t="shared" ref="G12:G35" si="0">F12*E12</f>
        <v>17158.5</v>
      </c>
      <c r="H12" s="19">
        <f t="shared" ref="H12:H69" si="1">G12*1.2</f>
        <v>20590.2</v>
      </c>
      <c r="I12" s="19">
        <v>0</v>
      </c>
      <c r="J12" s="19">
        <f t="shared" ref="J12:J35" si="2">I12*E12</f>
        <v>0</v>
      </c>
      <c r="K12" s="19">
        <f t="shared" ref="K12:K69" si="3">J12*1.2</f>
        <v>0</v>
      </c>
      <c r="L12" s="19">
        <f t="shared" ref="L12:L69" si="4">G12+J12</f>
        <v>17158.5</v>
      </c>
      <c r="M12" s="19">
        <f t="shared" ref="M12:M69" si="5">L12*1.2</f>
        <v>20590.2</v>
      </c>
    </row>
    <row r="13" spans="1:13" ht="27.75" customHeight="1" x14ac:dyDescent="0.25">
      <c r="A13" s="16" t="s">
        <v>17</v>
      </c>
      <c r="B13" s="17" t="s">
        <v>18</v>
      </c>
      <c r="C13" s="17" t="s">
        <v>219</v>
      </c>
      <c r="D13" s="16" t="s">
        <v>19</v>
      </c>
      <c r="E13" s="18">
        <v>0.28000000000000003</v>
      </c>
      <c r="F13" s="19">
        <v>3068690</v>
      </c>
      <c r="G13" s="19">
        <f t="shared" si="0"/>
        <v>859233.20000000007</v>
      </c>
      <c r="H13" s="19">
        <f t="shared" si="1"/>
        <v>1031079.8400000001</v>
      </c>
      <c r="I13" s="19">
        <v>0</v>
      </c>
      <c r="J13" s="19">
        <f t="shared" si="2"/>
        <v>0</v>
      </c>
      <c r="K13" s="19">
        <f t="shared" si="3"/>
        <v>0</v>
      </c>
      <c r="L13" s="19">
        <f t="shared" si="4"/>
        <v>859233.20000000007</v>
      </c>
      <c r="M13" s="19">
        <f t="shared" si="5"/>
        <v>1031079.8400000001</v>
      </c>
    </row>
    <row r="14" spans="1:13" ht="30.75" customHeight="1" x14ac:dyDescent="0.25">
      <c r="A14" s="111" t="s">
        <v>20</v>
      </c>
      <c r="B14" s="112" t="s">
        <v>21</v>
      </c>
      <c r="C14" s="112" t="s">
        <v>220</v>
      </c>
      <c r="D14" s="111" t="s">
        <v>16</v>
      </c>
      <c r="E14" s="115">
        <v>146.1088</v>
      </c>
      <c r="F14" s="116">
        <v>2526.5</v>
      </c>
      <c r="G14" s="116">
        <f t="shared" si="0"/>
        <v>369143.88319999998</v>
      </c>
      <c r="H14" s="116">
        <f t="shared" si="1"/>
        <v>442972.65983999998</v>
      </c>
      <c r="I14" s="116">
        <v>0</v>
      </c>
      <c r="J14" s="116">
        <f t="shared" si="2"/>
        <v>0</v>
      </c>
      <c r="K14" s="116">
        <f t="shared" si="3"/>
        <v>0</v>
      </c>
      <c r="L14" s="116">
        <f t="shared" si="4"/>
        <v>369143.88319999998</v>
      </c>
      <c r="M14" s="116">
        <f t="shared" si="5"/>
        <v>442972.65983999998</v>
      </c>
    </row>
    <row r="15" spans="1:13" ht="27.75" customHeight="1" x14ac:dyDescent="0.25">
      <c r="A15" s="16" t="s">
        <v>22</v>
      </c>
      <c r="B15" s="17" t="s">
        <v>23</v>
      </c>
      <c r="C15" s="17" t="s">
        <v>221</v>
      </c>
      <c r="D15" s="16" t="s">
        <v>24</v>
      </c>
      <c r="E15" s="20">
        <v>665.58720000000005</v>
      </c>
      <c r="F15" s="19">
        <v>157.32500000000002</v>
      </c>
      <c r="G15" s="19">
        <f t="shared" si="0"/>
        <v>104713.50624000002</v>
      </c>
      <c r="H15" s="19">
        <f t="shared" si="1"/>
        <v>125656.20748800001</v>
      </c>
      <c r="I15" s="19">
        <v>0</v>
      </c>
      <c r="J15" s="19">
        <f t="shared" si="2"/>
        <v>0</v>
      </c>
      <c r="K15" s="19">
        <f t="shared" si="3"/>
        <v>0</v>
      </c>
      <c r="L15" s="19">
        <f t="shared" si="4"/>
        <v>104713.50624000002</v>
      </c>
      <c r="M15" s="19">
        <f t="shared" si="5"/>
        <v>125656.20748800001</v>
      </c>
    </row>
    <row r="16" spans="1:13" ht="27.75" customHeight="1" x14ac:dyDescent="0.25">
      <c r="A16" s="111" t="s">
        <v>25</v>
      </c>
      <c r="B16" s="112" t="s">
        <v>26</v>
      </c>
      <c r="C16" s="112"/>
      <c r="D16" s="111" t="s">
        <v>16</v>
      </c>
      <c r="E16" s="115">
        <v>66.56</v>
      </c>
      <c r="F16" s="116">
        <v>3989.2969999999996</v>
      </c>
      <c r="G16" s="116">
        <f t="shared" si="0"/>
        <v>265527.60832</v>
      </c>
      <c r="H16" s="116">
        <f t="shared" si="1"/>
        <v>318633.129984</v>
      </c>
      <c r="I16" s="116">
        <v>0</v>
      </c>
      <c r="J16" s="116">
        <f t="shared" si="2"/>
        <v>0</v>
      </c>
      <c r="K16" s="116">
        <f t="shared" si="3"/>
        <v>0</v>
      </c>
      <c r="L16" s="116">
        <f t="shared" si="4"/>
        <v>265527.60832</v>
      </c>
      <c r="M16" s="116">
        <f t="shared" si="5"/>
        <v>318633.129984</v>
      </c>
    </row>
    <row r="17" spans="1:13" ht="27.75" customHeight="1" x14ac:dyDescent="0.25">
      <c r="A17" s="21" t="s">
        <v>27</v>
      </c>
      <c r="B17" s="22" t="s">
        <v>28</v>
      </c>
      <c r="C17" s="22"/>
      <c r="D17" s="21" t="s">
        <v>16</v>
      </c>
      <c r="E17" s="23">
        <v>83.865600000000001</v>
      </c>
      <c r="F17" s="24">
        <v>0</v>
      </c>
      <c r="G17" s="24">
        <f t="shared" si="0"/>
        <v>0</v>
      </c>
      <c r="H17" s="24">
        <f t="shared" si="1"/>
        <v>0</v>
      </c>
      <c r="I17" s="24">
        <v>6240</v>
      </c>
      <c r="J17" s="24">
        <f t="shared" si="2"/>
        <v>523321.34399999998</v>
      </c>
      <c r="K17" s="24">
        <f t="shared" si="3"/>
        <v>627985.6128</v>
      </c>
      <c r="L17" s="24">
        <f t="shared" si="4"/>
        <v>523321.34399999998</v>
      </c>
      <c r="M17" s="24">
        <f t="shared" si="5"/>
        <v>627985.6128</v>
      </c>
    </row>
    <row r="18" spans="1:13" ht="27.75" customHeight="1" x14ac:dyDescent="0.25">
      <c r="A18" s="16" t="s">
        <v>29</v>
      </c>
      <c r="B18" s="17" t="s">
        <v>30</v>
      </c>
      <c r="C18" s="17"/>
      <c r="D18" s="16" t="s">
        <v>31</v>
      </c>
      <c r="E18" s="18">
        <v>273</v>
      </c>
      <c r="F18" s="19">
        <v>3348</v>
      </c>
      <c r="G18" s="19">
        <f t="shared" si="0"/>
        <v>914004</v>
      </c>
      <c r="H18" s="19">
        <f t="shared" si="1"/>
        <v>1096804.8</v>
      </c>
      <c r="I18" s="19">
        <v>0</v>
      </c>
      <c r="J18" s="19">
        <f t="shared" si="2"/>
        <v>0</v>
      </c>
      <c r="K18" s="19">
        <f t="shared" si="3"/>
        <v>0</v>
      </c>
      <c r="L18" s="19">
        <f t="shared" si="4"/>
        <v>914004</v>
      </c>
      <c r="M18" s="19">
        <f t="shared" si="5"/>
        <v>1096804.8</v>
      </c>
    </row>
    <row r="19" spans="1:13" ht="27.75" customHeight="1" x14ac:dyDescent="0.25">
      <c r="A19" s="21" t="s">
        <v>32</v>
      </c>
      <c r="B19" s="22" t="s">
        <v>33</v>
      </c>
      <c r="C19" s="22"/>
      <c r="D19" s="21" t="s">
        <v>31</v>
      </c>
      <c r="E19" s="25">
        <v>273</v>
      </c>
      <c r="F19" s="24">
        <v>0</v>
      </c>
      <c r="G19" s="24">
        <f t="shared" si="0"/>
        <v>0</v>
      </c>
      <c r="H19" s="24">
        <f t="shared" si="1"/>
        <v>0</v>
      </c>
      <c r="I19" s="24">
        <v>15957.5</v>
      </c>
      <c r="J19" s="24">
        <f t="shared" si="2"/>
        <v>4356397.5</v>
      </c>
      <c r="K19" s="24">
        <f t="shared" si="3"/>
        <v>5227677</v>
      </c>
      <c r="L19" s="24">
        <f t="shared" si="4"/>
        <v>4356397.5</v>
      </c>
      <c r="M19" s="24">
        <f t="shared" si="5"/>
        <v>5227677</v>
      </c>
    </row>
    <row r="20" spans="1:13" ht="27.75" customHeight="1" x14ac:dyDescent="0.25">
      <c r="A20" s="105" t="s">
        <v>34</v>
      </c>
      <c r="B20" s="106" t="s">
        <v>222</v>
      </c>
      <c r="C20" s="106" t="s">
        <v>225</v>
      </c>
      <c r="D20" s="105" t="s">
        <v>35</v>
      </c>
      <c r="E20" s="109">
        <v>300</v>
      </c>
      <c r="F20" s="110">
        <v>2976</v>
      </c>
      <c r="G20" s="110">
        <f t="shared" si="0"/>
        <v>892800</v>
      </c>
      <c r="H20" s="110">
        <f t="shared" si="1"/>
        <v>1071360</v>
      </c>
      <c r="I20" s="110">
        <v>0</v>
      </c>
      <c r="J20" s="110">
        <f t="shared" si="2"/>
        <v>0</v>
      </c>
      <c r="K20" s="110">
        <f t="shared" si="3"/>
        <v>0</v>
      </c>
      <c r="L20" s="110">
        <f t="shared" si="4"/>
        <v>892800</v>
      </c>
      <c r="M20" s="110">
        <f t="shared" si="5"/>
        <v>1071360</v>
      </c>
    </row>
    <row r="21" spans="1:13" ht="54.75" customHeight="1" x14ac:dyDescent="0.25">
      <c r="A21" s="21" t="s">
        <v>36</v>
      </c>
      <c r="B21" s="22" t="s">
        <v>37</v>
      </c>
      <c r="C21" s="22"/>
      <c r="D21" s="21" t="s">
        <v>31</v>
      </c>
      <c r="E21" s="25">
        <v>24</v>
      </c>
      <c r="F21" s="24">
        <v>0</v>
      </c>
      <c r="G21" s="24">
        <f t="shared" si="0"/>
        <v>0</v>
      </c>
      <c r="H21" s="24">
        <f t="shared" si="1"/>
        <v>0</v>
      </c>
      <c r="I21" s="24">
        <v>187135</v>
      </c>
      <c r="J21" s="24">
        <f t="shared" si="2"/>
        <v>4491240</v>
      </c>
      <c r="K21" s="24">
        <f t="shared" si="3"/>
        <v>5389488</v>
      </c>
      <c r="L21" s="24">
        <f t="shared" si="4"/>
        <v>4491240</v>
      </c>
      <c r="M21" s="24">
        <f t="shared" si="5"/>
        <v>5389488</v>
      </c>
    </row>
    <row r="22" spans="1:13" ht="27.75" customHeight="1" x14ac:dyDescent="0.25">
      <c r="A22" s="26" t="s">
        <v>38</v>
      </c>
      <c r="B22" s="27" t="s">
        <v>39</v>
      </c>
      <c r="C22" s="27" t="s">
        <v>223</v>
      </c>
      <c r="D22" s="26" t="s">
        <v>31</v>
      </c>
      <c r="E22" s="18">
        <v>12</v>
      </c>
      <c r="F22" s="19">
        <v>1736</v>
      </c>
      <c r="G22" s="19">
        <f t="shared" si="0"/>
        <v>20832</v>
      </c>
      <c r="H22" s="19">
        <f t="shared" si="1"/>
        <v>24998.399999999998</v>
      </c>
      <c r="I22" s="19">
        <v>0</v>
      </c>
      <c r="J22" s="19">
        <f t="shared" si="2"/>
        <v>0</v>
      </c>
      <c r="K22" s="19">
        <f t="shared" si="3"/>
        <v>0</v>
      </c>
      <c r="L22" s="19">
        <f t="shared" si="4"/>
        <v>20832</v>
      </c>
      <c r="M22" s="19">
        <f t="shared" si="5"/>
        <v>24998.399999999998</v>
      </c>
    </row>
    <row r="23" spans="1:13" ht="27.75" customHeight="1" x14ac:dyDescent="0.25">
      <c r="A23" s="16" t="s">
        <v>40</v>
      </c>
      <c r="B23" s="17" t="s">
        <v>41</v>
      </c>
      <c r="C23" s="17" t="s">
        <v>231</v>
      </c>
      <c r="D23" s="16" t="s">
        <v>42</v>
      </c>
      <c r="E23" s="18">
        <v>39</v>
      </c>
      <c r="F23" s="19">
        <v>2052.2000000000003</v>
      </c>
      <c r="G23" s="19">
        <f t="shared" si="0"/>
        <v>80035.800000000017</v>
      </c>
      <c r="H23" s="19">
        <f t="shared" si="1"/>
        <v>96042.960000000021</v>
      </c>
      <c r="I23" s="19">
        <v>0</v>
      </c>
      <c r="J23" s="19">
        <f t="shared" si="2"/>
        <v>0</v>
      </c>
      <c r="K23" s="19">
        <f t="shared" si="3"/>
        <v>0</v>
      </c>
      <c r="L23" s="19">
        <f t="shared" si="4"/>
        <v>80035.800000000017</v>
      </c>
      <c r="M23" s="19">
        <f t="shared" si="5"/>
        <v>96042.960000000021</v>
      </c>
    </row>
    <row r="24" spans="1:13" ht="27.75" customHeight="1" x14ac:dyDescent="0.25">
      <c r="A24" s="28" t="s">
        <v>43</v>
      </c>
      <c r="B24" s="29" t="s">
        <v>44</v>
      </c>
      <c r="C24" s="29"/>
      <c r="D24" s="28" t="s">
        <v>45</v>
      </c>
      <c r="E24" s="25">
        <v>33</v>
      </c>
      <c r="F24" s="24">
        <v>0</v>
      </c>
      <c r="G24" s="24">
        <f t="shared" si="0"/>
        <v>0</v>
      </c>
      <c r="H24" s="24">
        <f t="shared" si="1"/>
        <v>0</v>
      </c>
      <c r="I24" s="24">
        <v>10465</v>
      </c>
      <c r="J24" s="24">
        <f t="shared" si="2"/>
        <v>345345</v>
      </c>
      <c r="K24" s="24">
        <f t="shared" si="3"/>
        <v>414414</v>
      </c>
      <c r="L24" s="24">
        <f t="shared" si="4"/>
        <v>345345</v>
      </c>
      <c r="M24" s="24">
        <f t="shared" si="5"/>
        <v>414414</v>
      </c>
    </row>
    <row r="25" spans="1:13" ht="27.75" customHeight="1" x14ac:dyDescent="0.25">
      <c r="A25" s="28" t="s">
        <v>46</v>
      </c>
      <c r="B25" s="29" t="s">
        <v>47</v>
      </c>
      <c r="C25" s="29"/>
      <c r="D25" s="28" t="s">
        <v>45</v>
      </c>
      <c r="E25" s="25">
        <v>6</v>
      </c>
      <c r="F25" s="24">
        <v>0</v>
      </c>
      <c r="G25" s="24">
        <f t="shared" si="0"/>
        <v>0</v>
      </c>
      <c r="H25" s="24">
        <f t="shared" si="1"/>
        <v>0</v>
      </c>
      <c r="I25" s="24">
        <v>15730</v>
      </c>
      <c r="J25" s="24">
        <f t="shared" si="2"/>
        <v>94380</v>
      </c>
      <c r="K25" s="24">
        <f t="shared" si="3"/>
        <v>113256</v>
      </c>
      <c r="L25" s="24">
        <f t="shared" si="4"/>
        <v>94380</v>
      </c>
      <c r="M25" s="24">
        <f t="shared" si="5"/>
        <v>113256</v>
      </c>
    </row>
    <row r="26" spans="1:13" ht="27.75" customHeight="1" x14ac:dyDescent="0.25">
      <c r="A26" s="21" t="s">
        <v>48</v>
      </c>
      <c r="B26" s="30" t="s">
        <v>49</v>
      </c>
      <c r="C26" s="30"/>
      <c r="D26" s="21" t="s">
        <v>31</v>
      </c>
      <c r="E26" s="25">
        <v>228</v>
      </c>
      <c r="F26" s="24">
        <v>0</v>
      </c>
      <c r="G26" s="24">
        <f t="shared" si="0"/>
        <v>0</v>
      </c>
      <c r="H26" s="24">
        <f t="shared" si="1"/>
        <v>0</v>
      </c>
      <c r="I26" s="24">
        <v>305.5</v>
      </c>
      <c r="J26" s="24">
        <f t="shared" si="2"/>
        <v>69654</v>
      </c>
      <c r="K26" s="24">
        <f t="shared" si="3"/>
        <v>83584.800000000003</v>
      </c>
      <c r="L26" s="24">
        <f t="shared" si="4"/>
        <v>69654</v>
      </c>
      <c r="M26" s="24">
        <f t="shared" si="5"/>
        <v>83584.800000000003</v>
      </c>
    </row>
    <row r="27" spans="1:13" ht="27.75" customHeight="1" x14ac:dyDescent="0.25">
      <c r="A27" s="16" t="s">
        <v>50</v>
      </c>
      <c r="B27" s="17" t="s">
        <v>51</v>
      </c>
      <c r="C27" s="17"/>
      <c r="D27" s="16" t="s">
        <v>16</v>
      </c>
      <c r="E27" s="20">
        <v>59.663999999999994</v>
      </c>
      <c r="F27" s="19">
        <v>2996.46</v>
      </c>
      <c r="G27" s="19">
        <f t="shared" si="0"/>
        <v>178780.78943999999</v>
      </c>
      <c r="H27" s="19">
        <f t="shared" si="1"/>
        <v>214536.94732799998</v>
      </c>
      <c r="I27" s="19">
        <v>0</v>
      </c>
      <c r="J27" s="19">
        <f t="shared" si="2"/>
        <v>0</v>
      </c>
      <c r="K27" s="19">
        <f t="shared" si="3"/>
        <v>0</v>
      </c>
      <c r="L27" s="19">
        <f t="shared" si="4"/>
        <v>178780.78943999999</v>
      </c>
      <c r="M27" s="19">
        <f t="shared" si="5"/>
        <v>214536.94732799998</v>
      </c>
    </row>
    <row r="28" spans="1:13" ht="27.75" customHeight="1" x14ac:dyDescent="0.25">
      <c r="A28" s="21" t="s">
        <v>52</v>
      </c>
      <c r="B28" s="30" t="s">
        <v>28</v>
      </c>
      <c r="C28" s="30"/>
      <c r="D28" s="21" t="s">
        <v>16</v>
      </c>
      <c r="E28" s="23">
        <v>75.176640000000006</v>
      </c>
      <c r="F28" s="24">
        <v>0</v>
      </c>
      <c r="G28" s="24">
        <f t="shared" si="0"/>
        <v>0</v>
      </c>
      <c r="H28" s="24">
        <f t="shared" si="1"/>
        <v>0</v>
      </c>
      <c r="I28" s="24">
        <v>6240</v>
      </c>
      <c r="J28" s="24">
        <f t="shared" si="2"/>
        <v>469102.23360000004</v>
      </c>
      <c r="K28" s="24">
        <f t="shared" si="3"/>
        <v>562922.68032000004</v>
      </c>
      <c r="L28" s="24">
        <f t="shared" si="4"/>
        <v>469102.23360000004</v>
      </c>
      <c r="M28" s="24">
        <f t="shared" si="5"/>
        <v>562922.68032000004</v>
      </c>
    </row>
    <row r="29" spans="1:13" ht="27.75" customHeight="1" x14ac:dyDescent="0.25">
      <c r="A29" s="16" t="s">
        <v>53</v>
      </c>
      <c r="B29" s="17" t="s">
        <v>54</v>
      </c>
      <c r="C29" s="17" t="s">
        <v>226</v>
      </c>
      <c r="D29" s="16" t="s">
        <v>16</v>
      </c>
      <c r="E29" s="20">
        <v>5.9664000000000001</v>
      </c>
      <c r="F29" s="19">
        <v>2247.3450000000003</v>
      </c>
      <c r="G29" s="19">
        <f t="shared" si="0"/>
        <v>13408.559208000002</v>
      </c>
      <c r="H29" s="19">
        <f t="shared" si="1"/>
        <v>16090.271049600002</v>
      </c>
      <c r="I29" s="19">
        <v>0</v>
      </c>
      <c r="J29" s="19">
        <f t="shared" si="2"/>
        <v>0</v>
      </c>
      <c r="K29" s="19">
        <f t="shared" si="3"/>
        <v>0</v>
      </c>
      <c r="L29" s="19">
        <f t="shared" si="4"/>
        <v>13408.559208000002</v>
      </c>
      <c r="M29" s="19">
        <f t="shared" si="5"/>
        <v>16090.271049600002</v>
      </c>
    </row>
    <row r="30" spans="1:13" ht="27.75" customHeight="1" x14ac:dyDescent="0.25">
      <c r="A30" s="21" t="s">
        <v>55</v>
      </c>
      <c r="B30" s="22" t="s">
        <v>28</v>
      </c>
      <c r="C30" s="22"/>
      <c r="D30" s="21" t="s">
        <v>16</v>
      </c>
      <c r="E30" s="23">
        <v>7.5176639999999999</v>
      </c>
      <c r="F30" s="24">
        <v>0</v>
      </c>
      <c r="G30" s="24">
        <f t="shared" si="0"/>
        <v>0</v>
      </c>
      <c r="H30" s="24">
        <f t="shared" si="1"/>
        <v>0</v>
      </c>
      <c r="I30" s="24">
        <v>6240</v>
      </c>
      <c r="J30" s="24">
        <f t="shared" si="2"/>
        <v>46910.223359999996</v>
      </c>
      <c r="K30" s="24">
        <f t="shared" si="3"/>
        <v>56292.268031999993</v>
      </c>
      <c r="L30" s="24">
        <f t="shared" si="4"/>
        <v>46910.223359999996</v>
      </c>
      <c r="M30" s="24">
        <f t="shared" si="5"/>
        <v>56292.268031999993</v>
      </c>
    </row>
    <row r="31" spans="1:13" ht="27.75" customHeight="1" x14ac:dyDescent="0.25">
      <c r="A31" s="16" t="s">
        <v>56</v>
      </c>
      <c r="B31" s="17" t="s">
        <v>57</v>
      </c>
      <c r="C31" s="17" t="str">
        <f>C29</f>
        <v>сидит в расценке на балластировку пути</v>
      </c>
      <c r="D31" s="16" t="s">
        <v>19</v>
      </c>
      <c r="E31" s="18">
        <v>0.15</v>
      </c>
      <c r="F31" s="19">
        <v>1465215</v>
      </c>
      <c r="G31" s="19">
        <f t="shared" si="0"/>
        <v>219782.25</v>
      </c>
      <c r="H31" s="19">
        <f t="shared" si="1"/>
        <v>263738.7</v>
      </c>
      <c r="I31" s="19">
        <v>0</v>
      </c>
      <c r="J31" s="19">
        <f t="shared" si="2"/>
        <v>0</v>
      </c>
      <c r="K31" s="19">
        <f t="shared" si="3"/>
        <v>0</v>
      </c>
      <c r="L31" s="19">
        <f t="shared" si="4"/>
        <v>219782.25</v>
      </c>
      <c r="M31" s="19">
        <f t="shared" si="5"/>
        <v>263738.7</v>
      </c>
    </row>
    <row r="32" spans="1:13" ht="27.75" customHeight="1" x14ac:dyDescent="0.25">
      <c r="A32" s="31" t="s">
        <v>58</v>
      </c>
      <c r="B32" s="32" t="s">
        <v>59</v>
      </c>
      <c r="C32" s="32"/>
      <c r="D32" s="31" t="s">
        <v>19</v>
      </c>
      <c r="E32" s="33">
        <v>0.15</v>
      </c>
      <c r="F32" s="19">
        <v>1098919</v>
      </c>
      <c r="G32" s="19">
        <f t="shared" si="0"/>
        <v>164837.85</v>
      </c>
      <c r="H32" s="19">
        <f t="shared" si="1"/>
        <v>197805.42</v>
      </c>
      <c r="I32" s="19">
        <v>0</v>
      </c>
      <c r="J32" s="19">
        <f t="shared" si="2"/>
        <v>0</v>
      </c>
      <c r="K32" s="19">
        <f t="shared" si="3"/>
        <v>0</v>
      </c>
      <c r="L32" s="19">
        <f t="shared" si="4"/>
        <v>164837.85</v>
      </c>
      <c r="M32" s="19">
        <f t="shared" si="5"/>
        <v>197805.42</v>
      </c>
    </row>
    <row r="33" spans="1:13" ht="27.75" customHeight="1" x14ac:dyDescent="0.25">
      <c r="A33" s="16" t="s">
        <v>60</v>
      </c>
      <c r="B33" s="17" t="s">
        <v>61</v>
      </c>
      <c r="C33" s="17"/>
      <c r="D33" s="16" t="s">
        <v>62</v>
      </c>
      <c r="E33" s="20">
        <v>265.52</v>
      </c>
      <c r="F33" s="19">
        <v>1085</v>
      </c>
      <c r="G33" s="19">
        <f t="shared" si="0"/>
        <v>288089.19999999995</v>
      </c>
      <c r="H33" s="19">
        <f t="shared" si="1"/>
        <v>345707.03999999992</v>
      </c>
      <c r="I33" s="19">
        <v>0</v>
      </c>
      <c r="J33" s="19">
        <f t="shared" si="2"/>
        <v>0</v>
      </c>
      <c r="K33" s="19">
        <f t="shared" si="3"/>
        <v>0</v>
      </c>
      <c r="L33" s="19">
        <f t="shared" si="4"/>
        <v>288089.19999999995</v>
      </c>
      <c r="M33" s="19">
        <f t="shared" si="5"/>
        <v>345707.03999999992</v>
      </c>
    </row>
    <row r="34" spans="1:13" ht="41.25" customHeight="1" x14ac:dyDescent="0.25">
      <c r="A34" s="16" t="s">
        <v>63</v>
      </c>
      <c r="B34" s="17" t="s">
        <v>64</v>
      </c>
      <c r="C34" s="17"/>
      <c r="D34" s="16" t="s">
        <v>62</v>
      </c>
      <c r="E34" s="20">
        <v>27.639167999999994</v>
      </c>
      <c r="F34" s="19">
        <v>1767</v>
      </c>
      <c r="G34" s="19">
        <f t="shared" si="0"/>
        <v>48838.409855999991</v>
      </c>
      <c r="H34" s="19">
        <f t="shared" si="1"/>
        <v>58606.091827199991</v>
      </c>
      <c r="I34" s="19">
        <v>0</v>
      </c>
      <c r="J34" s="19">
        <f t="shared" si="2"/>
        <v>0</v>
      </c>
      <c r="K34" s="19">
        <f t="shared" si="3"/>
        <v>0</v>
      </c>
      <c r="L34" s="19">
        <f t="shared" si="4"/>
        <v>48838.409855999991</v>
      </c>
      <c r="M34" s="19">
        <f t="shared" si="5"/>
        <v>58606.091827199991</v>
      </c>
    </row>
    <row r="35" spans="1:13" ht="27.75" customHeight="1" x14ac:dyDescent="0.25">
      <c r="A35" s="16" t="s">
        <v>65</v>
      </c>
      <c r="B35" s="17" t="s">
        <v>66</v>
      </c>
      <c r="C35" s="17" t="s">
        <v>224</v>
      </c>
      <c r="D35" s="16" t="s">
        <v>62</v>
      </c>
      <c r="E35" s="20">
        <v>42.7776</v>
      </c>
      <c r="F35" s="19">
        <v>1767</v>
      </c>
      <c r="G35" s="19">
        <f t="shared" si="0"/>
        <v>75588.019199999995</v>
      </c>
      <c r="H35" s="19">
        <f t="shared" si="1"/>
        <v>90705.623039999991</v>
      </c>
      <c r="I35" s="19">
        <v>0</v>
      </c>
      <c r="J35" s="19">
        <f t="shared" si="2"/>
        <v>0</v>
      </c>
      <c r="K35" s="19">
        <f t="shared" si="3"/>
        <v>0</v>
      </c>
      <c r="L35" s="19">
        <f t="shared" si="4"/>
        <v>75588.019199999995</v>
      </c>
      <c r="M35" s="19">
        <f t="shared" si="5"/>
        <v>90705.623039999991</v>
      </c>
    </row>
    <row r="36" spans="1:13" ht="27.75" customHeight="1" x14ac:dyDescent="0.25">
      <c r="A36" s="34">
        <v>4</v>
      </c>
      <c r="B36" s="13" t="s">
        <v>67</v>
      </c>
      <c r="C36" s="14"/>
      <c r="D36" s="14"/>
      <c r="E36" s="46"/>
      <c r="F36" s="15"/>
      <c r="G36" s="15"/>
      <c r="H36" s="15"/>
      <c r="I36" s="15"/>
      <c r="J36" s="15"/>
      <c r="K36" s="15"/>
      <c r="L36" s="15"/>
      <c r="M36" s="15"/>
    </row>
    <row r="37" spans="1:13" ht="27.75" customHeight="1" x14ac:dyDescent="0.25">
      <c r="A37" s="16" t="s">
        <v>68</v>
      </c>
      <c r="B37" s="17" t="s">
        <v>69</v>
      </c>
      <c r="C37" s="17" t="s">
        <v>227</v>
      </c>
      <c r="D37" s="16" t="s">
        <v>62</v>
      </c>
      <c r="E37" s="35">
        <v>11.71</v>
      </c>
      <c r="F37" s="19">
        <v>13542.35</v>
      </c>
      <c r="G37" s="19">
        <f>F37*E37</f>
        <v>158580.91850000003</v>
      </c>
      <c r="H37" s="19">
        <f t="shared" si="1"/>
        <v>190297.10220000002</v>
      </c>
      <c r="I37" s="19">
        <v>0</v>
      </c>
      <c r="J37" s="19">
        <f>I37*E37</f>
        <v>0</v>
      </c>
      <c r="K37" s="19">
        <f t="shared" si="3"/>
        <v>0</v>
      </c>
      <c r="L37" s="19">
        <f t="shared" si="4"/>
        <v>158580.91850000003</v>
      </c>
      <c r="M37" s="19">
        <f t="shared" si="5"/>
        <v>190297.10220000002</v>
      </c>
    </row>
    <row r="38" spans="1:13" ht="27.75" customHeight="1" x14ac:dyDescent="0.25">
      <c r="A38" s="16" t="s">
        <v>70</v>
      </c>
      <c r="B38" s="17" t="s">
        <v>71</v>
      </c>
      <c r="C38" s="17"/>
      <c r="D38" s="16" t="s">
        <v>62</v>
      </c>
      <c r="E38" s="35">
        <v>11.71</v>
      </c>
      <c r="F38" s="19">
        <v>1767</v>
      </c>
      <c r="G38" s="19">
        <f>F38*E38</f>
        <v>20691.57</v>
      </c>
      <c r="H38" s="19">
        <f t="shared" si="1"/>
        <v>24829.883999999998</v>
      </c>
      <c r="I38" s="19">
        <v>0</v>
      </c>
      <c r="J38" s="19">
        <f>I38*E38</f>
        <v>0</v>
      </c>
      <c r="K38" s="19">
        <f t="shared" si="3"/>
        <v>0</v>
      </c>
      <c r="L38" s="19">
        <f t="shared" si="4"/>
        <v>20691.57</v>
      </c>
      <c r="M38" s="19">
        <f t="shared" si="5"/>
        <v>24829.883999999998</v>
      </c>
    </row>
    <row r="39" spans="1:13" ht="27.75" customHeight="1" x14ac:dyDescent="0.25">
      <c r="A39" s="16" t="s">
        <v>72</v>
      </c>
      <c r="B39" s="17" t="s">
        <v>73</v>
      </c>
      <c r="C39" s="17" t="s">
        <v>228</v>
      </c>
      <c r="D39" s="16" t="s">
        <v>62</v>
      </c>
      <c r="E39" s="35">
        <v>5.04</v>
      </c>
      <c r="F39" s="19">
        <v>1767</v>
      </c>
      <c r="G39" s="19">
        <f>F39*E39</f>
        <v>8905.68</v>
      </c>
      <c r="H39" s="19">
        <f t="shared" si="1"/>
        <v>10686.816000000001</v>
      </c>
      <c r="I39" s="19">
        <v>0</v>
      </c>
      <c r="J39" s="19">
        <f>I39*E39</f>
        <v>0</v>
      </c>
      <c r="K39" s="19">
        <f t="shared" si="3"/>
        <v>0</v>
      </c>
      <c r="L39" s="19">
        <f t="shared" si="4"/>
        <v>8905.68</v>
      </c>
      <c r="M39" s="19">
        <f t="shared" si="5"/>
        <v>10686.816000000001</v>
      </c>
    </row>
    <row r="40" spans="1:13" ht="27.75" customHeight="1" x14ac:dyDescent="0.25">
      <c r="A40" s="34">
        <v>5</v>
      </c>
      <c r="B40" s="13" t="s">
        <v>74</v>
      </c>
      <c r="C40" s="14"/>
      <c r="D40" s="14"/>
      <c r="E40" s="46"/>
      <c r="F40" s="15"/>
      <c r="G40" s="15"/>
      <c r="H40" s="15"/>
      <c r="I40" s="15"/>
      <c r="J40" s="15"/>
      <c r="K40" s="15"/>
      <c r="L40" s="15"/>
      <c r="M40" s="15"/>
    </row>
    <row r="41" spans="1:13" ht="27.75" customHeight="1" x14ac:dyDescent="0.25">
      <c r="A41" s="16" t="s">
        <v>75</v>
      </c>
      <c r="B41" s="17" t="s">
        <v>69</v>
      </c>
      <c r="C41" s="17" t="str">
        <f>C37</f>
        <v>сколько комплектов-?</v>
      </c>
      <c r="D41" s="16" t="s">
        <v>62</v>
      </c>
      <c r="E41" s="35">
        <v>9.4700000000000006</v>
      </c>
      <c r="F41" s="19">
        <v>13542.35</v>
      </c>
      <c r="G41" s="19">
        <f t="shared" ref="G41:G69" si="6">F41*E41</f>
        <v>128246.05450000001</v>
      </c>
      <c r="H41" s="19">
        <f t="shared" si="1"/>
        <v>153895.2654</v>
      </c>
      <c r="I41" s="19">
        <v>0</v>
      </c>
      <c r="J41" s="19">
        <f t="shared" ref="J41:J69" si="7">I41*E41</f>
        <v>0</v>
      </c>
      <c r="K41" s="19">
        <f t="shared" si="3"/>
        <v>0</v>
      </c>
      <c r="L41" s="19">
        <f t="shared" si="4"/>
        <v>128246.05450000001</v>
      </c>
      <c r="M41" s="19">
        <f t="shared" si="5"/>
        <v>153895.2654</v>
      </c>
    </row>
    <row r="42" spans="1:13" ht="27.75" customHeight="1" x14ac:dyDescent="0.25">
      <c r="A42" s="16" t="s">
        <v>76</v>
      </c>
      <c r="B42" s="17" t="s">
        <v>77</v>
      </c>
      <c r="C42" s="17"/>
      <c r="D42" s="16" t="s">
        <v>16</v>
      </c>
      <c r="E42" s="35">
        <v>34.03</v>
      </c>
      <c r="F42" s="19">
        <v>2526.5</v>
      </c>
      <c r="G42" s="19">
        <f t="shared" si="6"/>
        <v>85976.794999999998</v>
      </c>
      <c r="H42" s="19">
        <f t="shared" si="1"/>
        <v>103172.15399999999</v>
      </c>
      <c r="I42" s="19">
        <v>0</v>
      </c>
      <c r="J42" s="19">
        <f t="shared" si="7"/>
        <v>0</v>
      </c>
      <c r="K42" s="19">
        <f t="shared" si="3"/>
        <v>0</v>
      </c>
      <c r="L42" s="19">
        <f t="shared" si="4"/>
        <v>85976.794999999998</v>
      </c>
      <c r="M42" s="19">
        <f t="shared" si="5"/>
        <v>103172.15399999999</v>
      </c>
    </row>
    <row r="43" spans="1:13" ht="27.75" customHeight="1" x14ac:dyDescent="0.25">
      <c r="A43" s="16" t="s">
        <v>78</v>
      </c>
      <c r="B43" s="27" t="s">
        <v>23</v>
      </c>
      <c r="C43" s="27" t="s">
        <v>229</v>
      </c>
      <c r="D43" s="16" t="s">
        <v>24</v>
      </c>
      <c r="E43" s="47">
        <v>155.38999999999999</v>
      </c>
      <c r="F43" s="19">
        <v>157.32500000000002</v>
      </c>
      <c r="G43" s="19">
        <f t="shared" si="6"/>
        <v>24446.731749999999</v>
      </c>
      <c r="H43" s="19">
        <f t="shared" si="1"/>
        <v>29336.078099999999</v>
      </c>
      <c r="I43" s="19">
        <v>0</v>
      </c>
      <c r="J43" s="19">
        <f t="shared" si="7"/>
        <v>0</v>
      </c>
      <c r="K43" s="19">
        <f t="shared" si="3"/>
        <v>0</v>
      </c>
      <c r="L43" s="19">
        <f t="shared" si="4"/>
        <v>24446.731749999999</v>
      </c>
      <c r="M43" s="19">
        <f t="shared" si="5"/>
        <v>29336.078099999999</v>
      </c>
    </row>
    <row r="44" spans="1:13" ht="27.75" customHeight="1" x14ac:dyDescent="0.25">
      <c r="A44" s="16" t="s">
        <v>79</v>
      </c>
      <c r="B44" s="17" t="s">
        <v>26</v>
      </c>
      <c r="C44" s="17"/>
      <c r="D44" s="16" t="s">
        <v>16</v>
      </c>
      <c r="E44" s="35">
        <v>15.54</v>
      </c>
      <c r="F44" s="19">
        <v>3989.2969999999996</v>
      </c>
      <c r="G44" s="19">
        <f t="shared" si="6"/>
        <v>61993.675379999993</v>
      </c>
      <c r="H44" s="19">
        <f t="shared" si="1"/>
        <v>74392.410455999983</v>
      </c>
      <c r="I44" s="19">
        <v>0</v>
      </c>
      <c r="J44" s="19">
        <f t="shared" si="7"/>
        <v>0</v>
      </c>
      <c r="K44" s="19">
        <f t="shared" si="3"/>
        <v>0</v>
      </c>
      <c r="L44" s="19">
        <f t="shared" si="4"/>
        <v>61993.675379999993</v>
      </c>
      <c r="M44" s="19">
        <f t="shared" si="5"/>
        <v>74392.410455999983</v>
      </c>
    </row>
    <row r="45" spans="1:13" ht="27.75" customHeight="1" x14ac:dyDescent="0.25">
      <c r="A45" s="28" t="s">
        <v>80</v>
      </c>
      <c r="B45" s="29" t="s">
        <v>81</v>
      </c>
      <c r="C45" s="29"/>
      <c r="D45" s="28" t="s">
        <v>16</v>
      </c>
      <c r="E45" s="48">
        <f>E44*1.26</f>
        <v>19.580399999999997</v>
      </c>
      <c r="F45" s="24">
        <v>0</v>
      </c>
      <c r="G45" s="24">
        <f t="shared" si="6"/>
        <v>0</v>
      </c>
      <c r="H45" s="24">
        <f t="shared" si="1"/>
        <v>0</v>
      </c>
      <c r="I45" s="24">
        <v>6240</v>
      </c>
      <c r="J45" s="24">
        <f t="shared" si="7"/>
        <v>122181.69599999998</v>
      </c>
      <c r="K45" s="24">
        <f t="shared" si="3"/>
        <v>146618.03519999998</v>
      </c>
      <c r="L45" s="24">
        <f t="shared" si="4"/>
        <v>122181.69599999998</v>
      </c>
      <c r="M45" s="24">
        <f t="shared" si="5"/>
        <v>146618.03519999998</v>
      </c>
    </row>
    <row r="46" spans="1:13" ht="27.75" customHeight="1" x14ac:dyDescent="0.25">
      <c r="A46" s="16" t="s">
        <v>82</v>
      </c>
      <c r="B46" s="17" t="s">
        <v>83</v>
      </c>
      <c r="C46" s="17" t="s">
        <v>230</v>
      </c>
      <c r="D46" s="16" t="s">
        <v>31</v>
      </c>
      <c r="E46" s="35">
        <v>47</v>
      </c>
      <c r="F46" s="19">
        <v>4577.0879999999997</v>
      </c>
      <c r="G46" s="19">
        <f t="shared" si="6"/>
        <v>215123.136</v>
      </c>
      <c r="H46" s="19">
        <f t="shared" si="1"/>
        <v>258147.76319999999</v>
      </c>
      <c r="I46" s="19">
        <v>0</v>
      </c>
      <c r="J46" s="19">
        <f t="shared" si="7"/>
        <v>0</v>
      </c>
      <c r="K46" s="19">
        <f t="shared" si="3"/>
        <v>0</v>
      </c>
      <c r="L46" s="19">
        <f t="shared" si="4"/>
        <v>215123.136</v>
      </c>
      <c r="M46" s="19">
        <f t="shared" si="5"/>
        <v>258147.76319999999</v>
      </c>
    </row>
    <row r="47" spans="1:13" ht="27.75" customHeight="1" x14ac:dyDescent="0.25">
      <c r="A47" s="28" t="s">
        <v>84</v>
      </c>
      <c r="B47" s="29" t="s">
        <v>85</v>
      </c>
      <c r="C47" s="29"/>
      <c r="D47" s="28" t="s">
        <v>86</v>
      </c>
      <c r="E47" s="48">
        <v>1</v>
      </c>
      <c r="F47" s="24">
        <v>0</v>
      </c>
      <c r="G47" s="24">
        <f t="shared" si="6"/>
        <v>0</v>
      </c>
      <c r="H47" s="24">
        <f t="shared" si="1"/>
        <v>0</v>
      </c>
      <c r="I47" s="24">
        <v>1625000</v>
      </c>
      <c r="J47" s="24">
        <f t="shared" si="7"/>
        <v>1625000</v>
      </c>
      <c r="K47" s="24">
        <f t="shared" si="3"/>
        <v>1950000</v>
      </c>
      <c r="L47" s="24">
        <f t="shared" si="4"/>
        <v>1625000</v>
      </c>
      <c r="M47" s="24">
        <f t="shared" si="5"/>
        <v>1950000</v>
      </c>
    </row>
    <row r="48" spans="1:13" ht="27.75" customHeight="1" x14ac:dyDescent="0.25">
      <c r="A48" s="36" t="s">
        <v>87</v>
      </c>
      <c r="B48" s="37" t="s">
        <v>88</v>
      </c>
      <c r="C48" s="37"/>
      <c r="D48" s="36" t="s">
        <v>62</v>
      </c>
      <c r="E48" s="49">
        <v>9.4700000000000006</v>
      </c>
      <c r="F48" s="19">
        <v>16927.9375</v>
      </c>
      <c r="G48" s="19">
        <f t="shared" si="6"/>
        <v>160307.56812500002</v>
      </c>
      <c r="H48" s="19">
        <f t="shared" si="1"/>
        <v>192369.08175000001</v>
      </c>
      <c r="I48" s="19">
        <v>0</v>
      </c>
      <c r="J48" s="19">
        <f t="shared" si="7"/>
        <v>0</v>
      </c>
      <c r="K48" s="19">
        <f t="shared" si="3"/>
        <v>0</v>
      </c>
      <c r="L48" s="19">
        <f t="shared" si="4"/>
        <v>160307.56812500002</v>
      </c>
      <c r="M48" s="19">
        <f t="shared" si="5"/>
        <v>192369.08175000001</v>
      </c>
    </row>
    <row r="49" spans="1:13" ht="27.75" customHeight="1" x14ac:dyDescent="0.25">
      <c r="A49" s="28" t="s">
        <v>89</v>
      </c>
      <c r="B49" s="22" t="s">
        <v>90</v>
      </c>
      <c r="C49" s="22"/>
      <c r="D49" s="28" t="s">
        <v>86</v>
      </c>
      <c r="E49" s="50">
        <v>1</v>
      </c>
      <c r="F49" s="24">
        <v>0</v>
      </c>
      <c r="G49" s="24">
        <f t="shared" si="6"/>
        <v>0</v>
      </c>
      <c r="H49" s="24">
        <f t="shared" si="1"/>
        <v>0</v>
      </c>
      <c r="I49" s="24">
        <v>3549000</v>
      </c>
      <c r="J49" s="24">
        <f t="shared" si="7"/>
        <v>3549000</v>
      </c>
      <c r="K49" s="24">
        <f t="shared" si="3"/>
        <v>4258800</v>
      </c>
      <c r="L49" s="24">
        <f t="shared" si="4"/>
        <v>3549000</v>
      </c>
      <c r="M49" s="24">
        <f t="shared" si="5"/>
        <v>4258800</v>
      </c>
    </row>
    <row r="50" spans="1:13" ht="27.75" customHeight="1" x14ac:dyDescent="0.25">
      <c r="A50" s="16" t="s">
        <v>91</v>
      </c>
      <c r="B50" s="38" t="s">
        <v>92</v>
      </c>
      <c r="C50" s="38"/>
      <c r="D50" s="16" t="s">
        <v>31</v>
      </c>
      <c r="E50" s="35">
        <v>2</v>
      </c>
      <c r="F50" s="19">
        <v>3890.5248000000001</v>
      </c>
      <c r="G50" s="19">
        <f t="shared" si="6"/>
        <v>7781.0496000000003</v>
      </c>
      <c r="H50" s="19">
        <f t="shared" si="1"/>
        <v>9337.2595199999996</v>
      </c>
      <c r="I50" s="19">
        <v>0</v>
      </c>
      <c r="J50" s="19">
        <f t="shared" si="7"/>
        <v>0</v>
      </c>
      <c r="K50" s="19">
        <f t="shared" si="3"/>
        <v>0</v>
      </c>
      <c r="L50" s="19">
        <f t="shared" si="4"/>
        <v>7781.0496000000003</v>
      </c>
      <c r="M50" s="19">
        <f t="shared" si="5"/>
        <v>9337.2595199999996</v>
      </c>
    </row>
    <row r="51" spans="1:13" ht="27.75" customHeight="1" x14ac:dyDescent="0.25">
      <c r="A51" s="28" t="s">
        <v>93</v>
      </c>
      <c r="B51" s="39" t="s">
        <v>94</v>
      </c>
      <c r="C51" s="39"/>
      <c r="D51" s="28" t="s">
        <v>31</v>
      </c>
      <c r="E51" s="51">
        <v>2</v>
      </c>
      <c r="F51" s="40">
        <v>0</v>
      </c>
      <c r="G51" s="40">
        <f t="shared" si="6"/>
        <v>0</v>
      </c>
      <c r="H51" s="40">
        <f t="shared" si="1"/>
        <v>0</v>
      </c>
      <c r="I51" s="40">
        <v>42081</v>
      </c>
      <c r="J51" s="40">
        <f t="shared" si="7"/>
        <v>84162</v>
      </c>
      <c r="K51" s="40">
        <f t="shared" si="3"/>
        <v>100994.4</v>
      </c>
      <c r="L51" s="40">
        <f t="shared" si="4"/>
        <v>84162</v>
      </c>
      <c r="M51" s="40">
        <f t="shared" si="5"/>
        <v>100994.4</v>
      </c>
    </row>
    <row r="52" spans="1:13" ht="27.75" customHeight="1" x14ac:dyDescent="0.25">
      <c r="A52" s="16" t="s">
        <v>95</v>
      </c>
      <c r="B52" s="27" t="s">
        <v>96</v>
      </c>
      <c r="C52" s="27"/>
      <c r="D52" s="16" t="s">
        <v>31</v>
      </c>
      <c r="E52" s="47">
        <v>1</v>
      </c>
      <c r="F52" s="19">
        <v>19344</v>
      </c>
      <c r="G52" s="19">
        <f t="shared" si="6"/>
        <v>19344</v>
      </c>
      <c r="H52" s="19">
        <f t="shared" si="1"/>
        <v>23212.799999999999</v>
      </c>
      <c r="I52" s="19">
        <v>0</v>
      </c>
      <c r="J52" s="19">
        <f t="shared" si="7"/>
        <v>0</v>
      </c>
      <c r="K52" s="19">
        <f t="shared" si="3"/>
        <v>0</v>
      </c>
      <c r="L52" s="19">
        <f t="shared" si="4"/>
        <v>19344</v>
      </c>
      <c r="M52" s="19">
        <f t="shared" si="5"/>
        <v>23212.799999999999</v>
      </c>
    </row>
    <row r="53" spans="1:13" ht="27.75" customHeight="1" x14ac:dyDescent="0.25">
      <c r="A53" s="58" t="s">
        <v>97</v>
      </c>
      <c r="B53" s="22" t="s">
        <v>98</v>
      </c>
      <c r="C53" s="22"/>
      <c r="D53" s="28" t="s">
        <v>31</v>
      </c>
      <c r="E53" s="50">
        <v>1</v>
      </c>
      <c r="F53" s="24">
        <v>0</v>
      </c>
      <c r="G53" s="24">
        <f t="shared" si="6"/>
        <v>0</v>
      </c>
      <c r="H53" s="24">
        <f t="shared" si="1"/>
        <v>0</v>
      </c>
      <c r="I53" s="24">
        <v>145600</v>
      </c>
      <c r="J53" s="24">
        <f t="shared" si="7"/>
        <v>145600</v>
      </c>
      <c r="K53" s="24">
        <f t="shared" si="3"/>
        <v>174720</v>
      </c>
      <c r="L53" s="24">
        <f t="shared" si="4"/>
        <v>145600</v>
      </c>
      <c r="M53" s="24">
        <f t="shared" si="5"/>
        <v>174720</v>
      </c>
    </row>
    <row r="54" spans="1:13" ht="27.75" customHeight="1" x14ac:dyDescent="0.25">
      <c r="A54" s="28" t="s">
        <v>99</v>
      </c>
      <c r="B54" s="22" t="s">
        <v>100</v>
      </c>
      <c r="C54" s="22"/>
      <c r="D54" s="28" t="s">
        <v>45</v>
      </c>
      <c r="E54" s="50">
        <v>1</v>
      </c>
      <c r="F54" s="24">
        <v>0</v>
      </c>
      <c r="G54" s="24">
        <f t="shared" si="6"/>
        <v>0</v>
      </c>
      <c r="H54" s="24">
        <f t="shared" si="1"/>
        <v>0</v>
      </c>
      <c r="I54" s="24">
        <v>4810</v>
      </c>
      <c r="J54" s="24">
        <f t="shared" si="7"/>
        <v>4810</v>
      </c>
      <c r="K54" s="24">
        <f t="shared" si="3"/>
        <v>5772</v>
      </c>
      <c r="L54" s="24">
        <f t="shared" si="4"/>
        <v>4810</v>
      </c>
      <c r="M54" s="24">
        <f t="shared" si="5"/>
        <v>5772</v>
      </c>
    </row>
    <row r="55" spans="1:13" ht="27.75" customHeight="1" x14ac:dyDescent="0.25">
      <c r="A55" s="28" t="s">
        <v>101</v>
      </c>
      <c r="B55" s="22" t="s">
        <v>102</v>
      </c>
      <c r="C55" s="22"/>
      <c r="D55" s="28" t="s">
        <v>31</v>
      </c>
      <c r="E55" s="50">
        <v>1</v>
      </c>
      <c r="F55" s="24">
        <v>0</v>
      </c>
      <c r="G55" s="24">
        <f t="shared" si="6"/>
        <v>0</v>
      </c>
      <c r="H55" s="24">
        <f t="shared" si="1"/>
        <v>0</v>
      </c>
      <c r="I55" s="24">
        <v>4810</v>
      </c>
      <c r="J55" s="24">
        <f t="shared" si="7"/>
        <v>4810</v>
      </c>
      <c r="K55" s="24">
        <f t="shared" si="3"/>
        <v>5772</v>
      </c>
      <c r="L55" s="24">
        <f t="shared" si="4"/>
        <v>4810</v>
      </c>
      <c r="M55" s="24">
        <f t="shared" si="5"/>
        <v>5772</v>
      </c>
    </row>
    <row r="56" spans="1:13" ht="27.75" customHeight="1" x14ac:dyDescent="0.25">
      <c r="A56" s="28" t="s">
        <v>103</v>
      </c>
      <c r="B56" s="22" t="s">
        <v>104</v>
      </c>
      <c r="C56" s="22"/>
      <c r="D56" s="28" t="s">
        <v>105</v>
      </c>
      <c r="E56" s="50">
        <v>4</v>
      </c>
      <c r="F56" s="24">
        <v>0</v>
      </c>
      <c r="G56" s="24">
        <f t="shared" si="6"/>
        <v>0</v>
      </c>
      <c r="H56" s="24">
        <f t="shared" si="1"/>
        <v>0</v>
      </c>
      <c r="I56" s="24">
        <v>306.34500000000003</v>
      </c>
      <c r="J56" s="24">
        <f t="shared" si="7"/>
        <v>1225.3800000000001</v>
      </c>
      <c r="K56" s="24">
        <f t="shared" si="3"/>
        <v>1470.4560000000001</v>
      </c>
      <c r="L56" s="24">
        <f t="shared" si="4"/>
        <v>1225.3800000000001</v>
      </c>
      <c r="M56" s="24">
        <f t="shared" si="5"/>
        <v>1470.4560000000001</v>
      </c>
    </row>
    <row r="57" spans="1:13" ht="27.75" customHeight="1" x14ac:dyDescent="0.25">
      <c r="A57" s="28" t="s">
        <v>106</v>
      </c>
      <c r="B57" s="22" t="s">
        <v>107</v>
      </c>
      <c r="C57" s="22"/>
      <c r="D57" s="28" t="s">
        <v>108</v>
      </c>
      <c r="E57" s="50">
        <v>0.76</v>
      </c>
      <c r="F57" s="24">
        <v>0</v>
      </c>
      <c r="G57" s="24">
        <f t="shared" si="6"/>
        <v>0</v>
      </c>
      <c r="H57" s="24">
        <f t="shared" si="1"/>
        <v>0</v>
      </c>
      <c r="I57" s="24">
        <v>477.65250000000003</v>
      </c>
      <c r="J57" s="24">
        <f t="shared" si="7"/>
        <v>363.01590000000004</v>
      </c>
      <c r="K57" s="24">
        <f t="shared" si="3"/>
        <v>435.61908000000005</v>
      </c>
      <c r="L57" s="24">
        <f t="shared" si="4"/>
        <v>363.01590000000004</v>
      </c>
      <c r="M57" s="24">
        <f t="shared" si="5"/>
        <v>435.61908000000005</v>
      </c>
    </row>
    <row r="58" spans="1:13" ht="27.75" customHeight="1" x14ac:dyDescent="0.25">
      <c r="A58" s="28" t="s">
        <v>109</v>
      </c>
      <c r="B58" s="22" t="s">
        <v>110</v>
      </c>
      <c r="C58" s="22"/>
      <c r="D58" s="28" t="s">
        <v>108</v>
      </c>
      <c r="E58" s="50">
        <v>0.76</v>
      </c>
      <c r="F58" s="24">
        <v>0</v>
      </c>
      <c r="G58" s="24">
        <f t="shared" si="6"/>
        <v>0</v>
      </c>
      <c r="H58" s="24">
        <f t="shared" si="1"/>
        <v>0</v>
      </c>
      <c r="I58" s="24">
        <v>436.63749999999999</v>
      </c>
      <c r="J58" s="24">
        <f t="shared" si="7"/>
        <v>331.84449999999998</v>
      </c>
      <c r="K58" s="24">
        <f t="shared" si="3"/>
        <v>398.21339999999998</v>
      </c>
      <c r="L58" s="24">
        <f t="shared" si="4"/>
        <v>331.84449999999998</v>
      </c>
      <c r="M58" s="24">
        <f t="shared" si="5"/>
        <v>398.21339999999998</v>
      </c>
    </row>
    <row r="59" spans="1:13" ht="27.75" customHeight="1" x14ac:dyDescent="0.25">
      <c r="A59" s="16" t="s">
        <v>111</v>
      </c>
      <c r="B59" s="27" t="s">
        <v>41</v>
      </c>
      <c r="C59" s="27"/>
      <c r="D59" s="16" t="s">
        <v>42</v>
      </c>
      <c r="E59" s="47">
        <v>6</v>
      </c>
      <c r="F59" s="19">
        <v>2052.2000000000003</v>
      </c>
      <c r="G59" s="19">
        <f t="shared" si="6"/>
        <v>12313.2</v>
      </c>
      <c r="H59" s="19">
        <f t="shared" si="1"/>
        <v>14775.84</v>
      </c>
      <c r="I59" s="19">
        <v>0</v>
      </c>
      <c r="J59" s="19">
        <f t="shared" si="7"/>
        <v>0</v>
      </c>
      <c r="K59" s="19">
        <f t="shared" si="3"/>
        <v>0</v>
      </c>
      <c r="L59" s="19">
        <f t="shared" si="4"/>
        <v>12313.2</v>
      </c>
      <c r="M59" s="19">
        <f t="shared" si="5"/>
        <v>14775.84</v>
      </c>
    </row>
    <row r="60" spans="1:13" ht="27.75" customHeight="1" x14ac:dyDescent="0.25">
      <c r="A60" s="28" t="s">
        <v>112</v>
      </c>
      <c r="B60" s="29" t="s">
        <v>44</v>
      </c>
      <c r="C60" s="29"/>
      <c r="D60" s="28" t="s">
        <v>45</v>
      </c>
      <c r="E60" s="48">
        <v>12</v>
      </c>
      <c r="F60" s="24">
        <v>0</v>
      </c>
      <c r="G60" s="24">
        <f t="shared" si="6"/>
        <v>0</v>
      </c>
      <c r="H60" s="24">
        <f t="shared" si="1"/>
        <v>0</v>
      </c>
      <c r="I60" s="24">
        <v>10465</v>
      </c>
      <c r="J60" s="24">
        <f t="shared" si="7"/>
        <v>125580</v>
      </c>
      <c r="K60" s="24">
        <f t="shared" si="3"/>
        <v>150696</v>
      </c>
      <c r="L60" s="24">
        <f t="shared" si="4"/>
        <v>125580</v>
      </c>
      <c r="M60" s="24">
        <f t="shared" si="5"/>
        <v>150696</v>
      </c>
    </row>
    <row r="61" spans="1:13" ht="27.75" customHeight="1" x14ac:dyDescent="0.25">
      <c r="A61" s="28" t="s">
        <v>113</v>
      </c>
      <c r="B61" s="29" t="s">
        <v>49</v>
      </c>
      <c r="C61" s="29"/>
      <c r="D61" s="28" t="s">
        <v>31</v>
      </c>
      <c r="E61" s="48">
        <v>36</v>
      </c>
      <c r="F61" s="24">
        <v>0</v>
      </c>
      <c r="G61" s="24">
        <f t="shared" si="6"/>
        <v>0</v>
      </c>
      <c r="H61" s="24">
        <f t="shared" si="1"/>
        <v>0</v>
      </c>
      <c r="I61" s="24">
        <v>305.5</v>
      </c>
      <c r="J61" s="24">
        <f t="shared" si="7"/>
        <v>10998</v>
      </c>
      <c r="K61" s="24">
        <f t="shared" si="3"/>
        <v>13197.6</v>
      </c>
      <c r="L61" s="24">
        <f t="shared" si="4"/>
        <v>10998</v>
      </c>
      <c r="M61" s="24">
        <f t="shared" si="5"/>
        <v>13197.6</v>
      </c>
    </row>
    <row r="62" spans="1:13" ht="27.75" customHeight="1" x14ac:dyDescent="0.25">
      <c r="A62" s="16" t="s">
        <v>114</v>
      </c>
      <c r="B62" s="17" t="s">
        <v>115</v>
      </c>
      <c r="C62" s="17"/>
      <c r="D62" s="16" t="s">
        <v>16</v>
      </c>
      <c r="E62" s="35">
        <v>12.12</v>
      </c>
      <c r="F62" s="19">
        <v>3745.5750000000003</v>
      </c>
      <c r="G62" s="19">
        <f t="shared" si="6"/>
        <v>45396.368999999999</v>
      </c>
      <c r="H62" s="19">
        <f t="shared" si="1"/>
        <v>54475.642799999994</v>
      </c>
      <c r="I62" s="19">
        <v>0</v>
      </c>
      <c r="J62" s="19">
        <f t="shared" si="7"/>
        <v>0</v>
      </c>
      <c r="K62" s="19">
        <f t="shared" si="3"/>
        <v>0</v>
      </c>
      <c r="L62" s="19">
        <f t="shared" si="4"/>
        <v>45396.368999999999</v>
      </c>
      <c r="M62" s="19">
        <f t="shared" si="5"/>
        <v>54475.642799999994</v>
      </c>
    </row>
    <row r="63" spans="1:13" ht="27.75" customHeight="1" x14ac:dyDescent="0.25">
      <c r="A63" s="28" t="s">
        <v>116</v>
      </c>
      <c r="B63" s="22" t="s">
        <v>28</v>
      </c>
      <c r="C63" s="22"/>
      <c r="D63" s="28" t="s">
        <v>16</v>
      </c>
      <c r="E63" s="50">
        <f>E62*1.26</f>
        <v>15.271199999999999</v>
      </c>
      <c r="F63" s="24">
        <v>0</v>
      </c>
      <c r="G63" s="24">
        <f t="shared" si="6"/>
        <v>0</v>
      </c>
      <c r="H63" s="24">
        <f t="shared" si="1"/>
        <v>0</v>
      </c>
      <c r="I63" s="24">
        <v>6240</v>
      </c>
      <c r="J63" s="24">
        <f t="shared" si="7"/>
        <v>95292.287999999986</v>
      </c>
      <c r="K63" s="24">
        <f t="shared" si="3"/>
        <v>114350.74559999998</v>
      </c>
      <c r="L63" s="24">
        <f t="shared" si="4"/>
        <v>95292.287999999986</v>
      </c>
      <c r="M63" s="24">
        <f t="shared" si="5"/>
        <v>114350.74559999998</v>
      </c>
    </row>
    <row r="64" spans="1:13" ht="27.75" customHeight="1" x14ac:dyDescent="0.25">
      <c r="A64" s="16" t="s">
        <v>117</v>
      </c>
      <c r="B64" s="17" t="s">
        <v>118</v>
      </c>
      <c r="C64" s="17"/>
      <c r="D64" s="16" t="s">
        <v>16</v>
      </c>
      <c r="E64" s="35">
        <v>1.21</v>
      </c>
      <c r="F64" s="19">
        <v>3258.6502500000001</v>
      </c>
      <c r="G64" s="19">
        <f t="shared" si="6"/>
        <v>3942.9668025000001</v>
      </c>
      <c r="H64" s="19">
        <f t="shared" si="1"/>
        <v>4731.5601630000001</v>
      </c>
      <c r="I64" s="19">
        <v>0</v>
      </c>
      <c r="J64" s="19">
        <f t="shared" si="7"/>
        <v>0</v>
      </c>
      <c r="K64" s="19">
        <f t="shared" si="3"/>
        <v>0</v>
      </c>
      <c r="L64" s="19">
        <f t="shared" si="4"/>
        <v>3942.9668025000001</v>
      </c>
      <c r="M64" s="19">
        <f t="shared" si="5"/>
        <v>4731.5601630000001</v>
      </c>
    </row>
    <row r="65" spans="1:13" ht="27.75" customHeight="1" x14ac:dyDescent="0.25">
      <c r="A65" s="28" t="s">
        <v>119</v>
      </c>
      <c r="B65" s="29" t="s">
        <v>28</v>
      </c>
      <c r="C65" s="29"/>
      <c r="D65" s="28" t="s">
        <v>16</v>
      </c>
      <c r="E65" s="48">
        <f>E64*1.26</f>
        <v>1.5246</v>
      </c>
      <c r="F65" s="24">
        <v>0</v>
      </c>
      <c r="G65" s="24">
        <f t="shared" si="6"/>
        <v>0</v>
      </c>
      <c r="H65" s="24">
        <f t="shared" si="1"/>
        <v>0</v>
      </c>
      <c r="I65" s="24">
        <v>6240</v>
      </c>
      <c r="J65" s="24">
        <f t="shared" si="7"/>
        <v>9513.503999999999</v>
      </c>
      <c r="K65" s="24">
        <f t="shared" si="3"/>
        <v>11416.204799999998</v>
      </c>
      <c r="L65" s="24">
        <f t="shared" si="4"/>
        <v>9513.503999999999</v>
      </c>
      <c r="M65" s="24">
        <f t="shared" si="5"/>
        <v>11416.204799999998</v>
      </c>
    </row>
    <row r="66" spans="1:13" ht="27.75" customHeight="1" x14ac:dyDescent="0.25">
      <c r="A66" s="16" t="s">
        <v>120</v>
      </c>
      <c r="B66" s="17" t="s">
        <v>121</v>
      </c>
      <c r="C66" s="17"/>
      <c r="D66" s="16" t="s">
        <v>35</v>
      </c>
      <c r="E66" s="35">
        <v>22.42</v>
      </c>
      <c r="F66" s="19">
        <v>1831.51875</v>
      </c>
      <c r="G66" s="19">
        <f t="shared" si="6"/>
        <v>41062.650375000005</v>
      </c>
      <c r="H66" s="19">
        <f t="shared" si="1"/>
        <v>49275.180450000007</v>
      </c>
      <c r="I66" s="19">
        <v>0</v>
      </c>
      <c r="J66" s="19">
        <f t="shared" si="7"/>
        <v>0</v>
      </c>
      <c r="K66" s="19">
        <f t="shared" si="3"/>
        <v>0</v>
      </c>
      <c r="L66" s="19">
        <f t="shared" si="4"/>
        <v>41062.650375000005</v>
      </c>
      <c r="M66" s="19">
        <f t="shared" si="5"/>
        <v>49275.180450000007</v>
      </c>
    </row>
    <row r="67" spans="1:13" ht="27.75" customHeight="1" x14ac:dyDescent="0.25">
      <c r="A67" s="16" t="s">
        <v>122</v>
      </c>
      <c r="B67" s="17" t="s">
        <v>123</v>
      </c>
      <c r="C67" s="17"/>
      <c r="D67" s="16" t="s">
        <v>62</v>
      </c>
      <c r="E67" s="35">
        <f>34.03*1.75</f>
        <v>59.552500000000002</v>
      </c>
      <c r="F67" s="19">
        <v>1085</v>
      </c>
      <c r="G67" s="19">
        <f t="shared" si="6"/>
        <v>64614.462500000001</v>
      </c>
      <c r="H67" s="19">
        <f t="shared" si="1"/>
        <v>77537.354999999996</v>
      </c>
      <c r="I67" s="19">
        <v>0</v>
      </c>
      <c r="J67" s="19">
        <f t="shared" si="7"/>
        <v>0</v>
      </c>
      <c r="K67" s="19">
        <f t="shared" si="3"/>
        <v>0</v>
      </c>
      <c r="L67" s="19">
        <f t="shared" si="4"/>
        <v>64614.462500000001</v>
      </c>
      <c r="M67" s="19">
        <f t="shared" si="5"/>
        <v>77537.354999999996</v>
      </c>
    </row>
    <row r="68" spans="1:13" ht="45" customHeight="1" x14ac:dyDescent="0.25">
      <c r="A68" s="16" t="s">
        <v>124</v>
      </c>
      <c r="B68" s="17" t="s">
        <v>71</v>
      </c>
      <c r="C68" s="17"/>
      <c r="D68" s="16" t="s">
        <v>62</v>
      </c>
      <c r="E68" s="35">
        <f>9.47+0.15+0.0414*6</f>
        <v>9.8684000000000012</v>
      </c>
      <c r="F68" s="19">
        <v>1767</v>
      </c>
      <c r="G68" s="19">
        <f t="shared" si="6"/>
        <v>17437.462800000001</v>
      </c>
      <c r="H68" s="19">
        <f t="shared" si="1"/>
        <v>20924.95536</v>
      </c>
      <c r="I68" s="19">
        <v>0</v>
      </c>
      <c r="J68" s="19">
        <f t="shared" si="7"/>
        <v>0</v>
      </c>
      <c r="K68" s="19">
        <f t="shared" si="3"/>
        <v>0</v>
      </c>
      <c r="L68" s="19">
        <f t="shared" si="4"/>
        <v>17437.462800000001</v>
      </c>
      <c r="M68" s="19">
        <f t="shared" si="5"/>
        <v>20924.95536</v>
      </c>
    </row>
    <row r="69" spans="1:13" ht="27.75" customHeight="1" x14ac:dyDescent="0.25">
      <c r="A69" s="16" t="s">
        <v>125</v>
      </c>
      <c r="B69" s="17" t="s">
        <v>73</v>
      </c>
      <c r="C69" s="17"/>
      <c r="D69" s="16" t="s">
        <v>62</v>
      </c>
      <c r="E69" s="35">
        <f>63*0.08</f>
        <v>5.04</v>
      </c>
      <c r="F69" s="19">
        <v>1767</v>
      </c>
      <c r="G69" s="19">
        <f t="shared" si="6"/>
        <v>8905.68</v>
      </c>
      <c r="H69" s="19">
        <f t="shared" si="1"/>
        <v>10686.816000000001</v>
      </c>
      <c r="I69" s="19">
        <v>0</v>
      </c>
      <c r="J69" s="19">
        <f t="shared" si="7"/>
        <v>0</v>
      </c>
      <c r="K69" s="19">
        <f t="shared" si="3"/>
        <v>0</v>
      </c>
      <c r="L69" s="19">
        <f t="shared" si="4"/>
        <v>8905.68</v>
      </c>
      <c r="M69" s="19">
        <f t="shared" si="5"/>
        <v>10686.816000000001</v>
      </c>
    </row>
    <row r="70" spans="1:13" ht="27.75" customHeight="1" x14ac:dyDescent="0.25">
      <c r="A70" s="34">
        <v>8</v>
      </c>
      <c r="B70" s="13" t="s">
        <v>126</v>
      </c>
      <c r="C70" s="14"/>
      <c r="D70" s="14"/>
      <c r="E70" s="46"/>
      <c r="F70" s="15"/>
      <c r="G70" s="15"/>
      <c r="H70" s="15"/>
      <c r="I70" s="15"/>
      <c r="J70" s="15"/>
      <c r="K70" s="15"/>
      <c r="L70" s="15"/>
      <c r="M70" s="15"/>
    </row>
    <row r="71" spans="1:13" ht="27.75" customHeight="1" x14ac:dyDescent="0.25">
      <c r="A71" s="16" t="s">
        <v>127</v>
      </c>
      <c r="B71" s="17" t="s">
        <v>69</v>
      </c>
      <c r="C71" s="17" t="s">
        <v>227</v>
      </c>
      <c r="D71" s="16" t="s">
        <v>62</v>
      </c>
      <c r="E71" s="35">
        <v>9.4700000000000006</v>
      </c>
      <c r="F71" s="19">
        <v>13542.35</v>
      </c>
      <c r="G71" s="19">
        <f t="shared" ref="G71:G99" si="8">F71*E71</f>
        <v>128246.05450000001</v>
      </c>
      <c r="H71" s="19">
        <f t="shared" ref="H71:H134" si="9">G71*1.2</f>
        <v>153895.2654</v>
      </c>
      <c r="I71" s="19">
        <v>0</v>
      </c>
      <c r="J71" s="19">
        <f t="shared" ref="J71:J99" si="10">I71*E71</f>
        <v>0</v>
      </c>
      <c r="K71" s="19">
        <f t="shared" ref="K71:K134" si="11">J71*1.2</f>
        <v>0</v>
      </c>
      <c r="L71" s="19">
        <f t="shared" ref="L71:L134" si="12">G71+J71</f>
        <v>128246.05450000001</v>
      </c>
      <c r="M71" s="19">
        <f t="shared" ref="M71:M134" si="13">L71*1.2</f>
        <v>153895.2654</v>
      </c>
    </row>
    <row r="72" spans="1:13" ht="27.75" customHeight="1" x14ac:dyDescent="0.25">
      <c r="A72" s="16" t="s">
        <v>128</v>
      </c>
      <c r="B72" s="17" t="s">
        <v>77</v>
      </c>
      <c r="C72" s="17"/>
      <c r="D72" s="16" t="s">
        <v>16</v>
      </c>
      <c r="E72" s="35">
        <v>21.75</v>
      </c>
      <c r="F72" s="19">
        <v>2526.5</v>
      </c>
      <c r="G72" s="19">
        <f t="shared" si="8"/>
        <v>54951.375</v>
      </c>
      <c r="H72" s="19">
        <f t="shared" si="9"/>
        <v>65941.649999999994</v>
      </c>
      <c r="I72" s="19">
        <v>0</v>
      </c>
      <c r="J72" s="19">
        <f t="shared" si="10"/>
        <v>0</v>
      </c>
      <c r="K72" s="19">
        <f t="shared" si="11"/>
        <v>0</v>
      </c>
      <c r="L72" s="19">
        <f t="shared" si="12"/>
        <v>54951.375</v>
      </c>
      <c r="M72" s="19">
        <f t="shared" si="13"/>
        <v>65941.649999999994</v>
      </c>
    </row>
    <row r="73" spans="1:13" ht="27.75" customHeight="1" x14ac:dyDescent="0.25">
      <c r="A73" s="16" t="s">
        <v>129</v>
      </c>
      <c r="B73" s="27" t="s">
        <v>23</v>
      </c>
      <c r="C73" s="27" t="s">
        <v>229</v>
      </c>
      <c r="D73" s="16" t="s">
        <v>24</v>
      </c>
      <c r="E73" s="47">
        <v>108.17</v>
      </c>
      <c r="F73" s="19">
        <v>157.32500000000002</v>
      </c>
      <c r="G73" s="19">
        <f t="shared" si="8"/>
        <v>17017.845250000002</v>
      </c>
      <c r="H73" s="19">
        <f t="shared" si="9"/>
        <v>20421.4143</v>
      </c>
      <c r="I73" s="19">
        <v>0</v>
      </c>
      <c r="J73" s="19">
        <f t="shared" si="10"/>
        <v>0</v>
      </c>
      <c r="K73" s="19">
        <f t="shared" si="11"/>
        <v>0</v>
      </c>
      <c r="L73" s="19">
        <f t="shared" si="12"/>
        <v>17017.845250000002</v>
      </c>
      <c r="M73" s="19">
        <f t="shared" si="13"/>
        <v>20421.4143</v>
      </c>
    </row>
    <row r="74" spans="1:13" ht="27.75" customHeight="1" x14ac:dyDescent="0.25">
      <c r="A74" s="16" t="s">
        <v>130</v>
      </c>
      <c r="B74" s="17" t="s">
        <v>26</v>
      </c>
      <c r="C74" s="17"/>
      <c r="D74" s="16" t="s">
        <v>16</v>
      </c>
      <c r="E74" s="35">
        <v>10.82</v>
      </c>
      <c r="F74" s="19">
        <v>3989.2969999999996</v>
      </c>
      <c r="G74" s="19">
        <f t="shared" si="8"/>
        <v>43164.193539999993</v>
      </c>
      <c r="H74" s="19">
        <f t="shared" si="9"/>
        <v>51797.032247999989</v>
      </c>
      <c r="I74" s="19">
        <v>0</v>
      </c>
      <c r="J74" s="19">
        <f t="shared" si="10"/>
        <v>0</v>
      </c>
      <c r="K74" s="19">
        <f t="shared" si="11"/>
        <v>0</v>
      </c>
      <c r="L74" s="19">
        <f t="shared" si="12"/>
        <v>43164.193539999993</v>
      </c>
      <c r="M74" s="19">
        <f t="shared" si="13"/>
        <v>51797.032247999989</v>
      </c>
    </row>
    <row r="75" spans="1:13" ht="27.75" customHeight="1" x14ac:dyDescent="0.25">
      <c r="A75" s="28" t="s">
        <v>131</v>
      </c>
      <c r="B75" s="29" t="s">
        <v>81</v>
      </c>
      <c r="C75" s="29"/>
      <c r="D75" s="28" t="s">
        <v>16</v>
      </c>
      <c r="E75" s="48">
        <f>E74*1.26</f>
        <v>13.6332</v>
      </c>
      <c r="F75" s="24">
        <v>0</v>
      </c>
      <c r="G75" s="24">
        <f t="shared" si="8"/>
        <v>0</v>
      </c>
      <c r="H75" s="24">
        <f t="shared" si="9"/>
        <v>0</v>
      </c>
      <c r="I75" s="24">
        <v>6240</v>
      </c>
      <c r="J75" s="24">
        <f t="shared" si="10"/>
        <v>85071.168000000005</v>
      </c>
      <c r="K75" s="24">
        <f t="shared" si="11"/>
        <v>102085.4016</v>
      </c>
      <c r="L75" s="24">
        <f t="shared" si="12"/>
        <v>85071.168000000005</v>
      </c>
      <c r="M75" s="24">
        <f t="shared" si="13"/>
        <v>102085.4016</v>
      </c>
    </row>
    <row r="76" spans="1:13" ht="27.75" customHeight="1" x14ac:dyDescent="0.25">
      <c r="A76" s="16" t="s">
        <v>132</v>
      </c>
      <c r="B76" s="17" t="s">
        <v>83</v>
      </c>
      <c r="C76" s="17" t="s">
        <v>230</v>
      </c>
      <c r="D76" s="16" t="s">
        <v>31</v>
      </c>
      <c r="E76" s="35">
        <v>47</v>
      </c>
      <c r="F76" s="19">
        <v>4577.0879999999997</v>
      </c>
      <c r="G76" s="19">
        <f t="shared" si="8"/>
        <v>215123.136</v>
      </c>
      <c r="H76" s="19">
        <f t="shared" si="9"/>
        <v>258147.76319999999</v>
      </c>
      <c r="I76" s="19">
        <v>0</v>
      </c>
      <c r="J76" s="19">
        <f t="shared" si="10"/>
        <v>0</v>
      </c>
      <c r="K76" s="19">
        <f t="shared" si="11"/>
        <v>0</v>
      </c>
      <c r="L76" s="19">
        <f t="shared" si="12"/>
        <v>215123.136</v>
      </c>
      <c r="M76" s="19">
        <f t="shared" si="13"/>
        <v>258147.76319999999</v>
      </c>
    </row>
    <row r="77" spans="1:13" ht="27.75" customHeight="1" x14ac:dyDescent="0.25">
      <c r="A77" s="28" t="s">
        <v>133</v>
      </c>
      <c r="B77" s="29" t="s">
        <v>85</v>
      </c>
      <c r="C77" s="29"/>
      <c r="D77" s="28" t="s">
        <v>86</v>
      </c>
      <c r="E77" s="48">
        <v>1</v>
      </c>
      <c r="F77" s="24">
        <v>0</v>
      </c>
      <c r="G77" s="24">
        <f t="shared" si="8"/>
        <v>0</v>
      </c>
      <c r="H77" s="24">
        <f t="shared" si="9"/>
        <v>0</v>
      </c>
      <c r="I77" s="24">
        <v>1625000</v>
      </c>
      <c r="J77" s="24">
        <f t="shared" si="10"/>
        <v>1625000</v>
      </c>
      <c r="K77" s="24">
        <f t="shared" si="11"/>
        <v>1950000</v>
      </c>
      <c r="L77" s="24">
        <f t="shared" si="12"/>
        <v>1625000</v>
      </c>
      <c r="M77" s="24">
        <f t="shared" si="13"/>
        <v>1950000</v>
      </c>
    </row>
    <row r="78" spans="1:13" ht="27.75" customHeight="1" x14ac:dyDescent="0.25">
      <c r="A78" s="36" t="s">
        <v>134</v>
      </c>
      <c r="B78" s="37" t="s">
        <v>88</v>
      </c>
      <c r="C78" s="37"/>
      <c r="D78" s="36" t="s">
        <v>62</v>
      </c>
      <c r="E78" s="49">
        <v>9.4700000000000006</v>
      </c>
      <c r="F78" s="19">
        <v>16927.9375</v>
      </c>
      <c r="G78" s="19">
        <f t="shared" si="8"/>
        <v>160307.56812500002</v>
      </c>
      <c r="H78" s="19">
        <f t="shared" si="9"/>
        <v>192369.08175000001</v>
      </c>
      <c r="I78" s="19">
        <v>0</v>
      </c>
      <c r="J78" s="19">
        <f t="shared" si="10"/>
        <v>0</v>
      </c>
      <c r="K78" s="19">
        <f t="shared" si="11"/>
        <v>0</v>
      </c>
      <c r="L78" s="19">
        <f t="shared" si="12"/>
        <v>160307.56812500002</v>
      </c>
      <c r="M78" s="19">
        <f t="shared" si="13"/>
        <v>192369.08175000001</v>
      </c>
    </row>
    <row r="79" spans="1:13" ht="27.75" customHeight="1" x14ac:dyDescent="0.25">
      <c r="A79" s="28" t="s">
        <v>135</v>
      </c>
      <c r="B79" s="22" t="s">
        <v>90</v>
      </c>
      <c r="C79" s="22"/>
      <c r="D79" s="28" t="s">
        <v>86</v>
      </c>
      <c r="E79" s="50">
        <v>1</v>
      </c>
      <c r="F79" s="24">
        <v>0</v>
      </c>
      <c r="G79" s="24">
        <f t="shared" si="8"/>
        <v>0</v>
      </c>
      <c r="H79" s="24">
        <f t="shared" si="9"/>
        <v>0</v>
      </c>
      <c r="I79" s="24">
        <v>3549000</v>
      </c>
      <c r="J79" s="24">
        <f t="shared" si="10"/>
        <v>3549000</v>
      </c>
      <c r="K79" s="24">
        <f t="shared" si="11"/>
        <v>4258800</v>
      </c>
      <c r="L79" s="24">
        <f t="shared" si="12"/>
        <v>3549000</v>
      </c>
      <c r="M79" s="24">
        <f t="shared" si="13"/>
        <v>4258800</v>
      </c>
    </row>
    <row r="80" spans="1:13" ht="27.75" customHeight="1" x14ac:dyDescent="0.25">
      <c r="A80" s="16" t="s">
        <v>136</v>
      </c>
      <c r="B80" s="38" t="s">
        <v>92</v>
      </c>
      <c r="C80" s="38"/>
      <c r="D80" s="16" t="s">
        <v>31</v>
      </c>
      <c r="E80" s="35">
        <v>2</v>
      </c>
      <c r="F80" s="19">
        <v>3890.5248000000001</v>
      </c>
      <c r="G80" s="19">
        <f t="shared" si="8"/>
        <v>7781.0496000000003</v>
      </c>
      <c r="H80" s="19">
        <f t="shared" si="9"/>
        <v>9337.2595199999996</v>
      </c>
      <c r="I80" s="19">
        <v>0</v>
      </c>
      <c r="J80" s="19">
        <f t="shared" si="10"/>
        <v>0</v>
      </c>
      <c r="K80" s="19">
        <f t="shared" si="11"/>
        <v>0</v>
      </c>
      <c r="L80" s="19">
        <f t="shared" si="12"/>
        <v>7781.0496000000003</v>
      </c>
      <c r="M80" s="19">
        <f t="shared" si="13"/>
        <v>9337.2595199999996</v>
      </c>
    </row>
    <row r="81" spans="1:13" ht="27.75" customHeight="1" x14ac:dyDescent="0.25">
      <c r="A81" s="28" t="s">
        <v>137</v>
      </c>
      <c r="B81" s="39" t="s">
        <v>94</v>
      </c>
      <c r="C81" s="39"/>
      <c r="D81" s="28" t="s">
        <v>31</v>
      </c>
      <c r="E81" s="51">
        <v>2</v>
      </c>
      <c r="F81" s="40">
        <v>0</v>
      </c>
      <c r="G81" s="40">
        <f t="shared" si="8"/>
        <v>0</v>
      </c>
      <c r="H81" s="40">
        <f t="shared" si="9"/>
        <v>0</v>
      </c>
      <c r="I81" s="40">
        <v>42081</v>
      </c>
      <c r="J81" s="40">
        <f t="shared" si="10"/>
        <v>84162</v>
      </c>
      <c r="K81" s="40">
        <f t="shared" si="11"/>
        <v>100994.4</v>
      </c>
      <c r="L81" s="40">
        <f t="shared" si="12"/>
        <v>84162</v>
      </c>
      <c r="M81" s="40">
        <f t="shared" si="13"/>
        <v>100994.4</v>
      </c>
    </row>
    <row r="82" spans="1:13" ht="27.75" customHeight="1" x14ac:dyDescent="0.25">
      <c r="A82" s="16" t="s">
        <v>138</v>
      </c>
      <c r="B82" s="27" t="s">
        <v>96</v>
      </c>
      <c r="C82" s="27"/>
      <c r="D82" s="16" t="s">
        <v>31</v>
      </c>
      <c r="E82" s="47">
        <v>1</v>
      </c>
      <c r="F82" s="19">
        <v>19344</v>
      </c>
      <c r="G82" s="19">
        <f t="shared" si="8"/>
        <v>19344</v>
      </c>
      <c r="H82" s="19">
        <f t="shared" si="9"/>
        <v>23212.799999999999</v>
      </c>
      <c r="I82" s="19">
        <v>0</v>
      </c>
      <c r="J82" s="19">
        <f t="shared" si="10"/>
        <v>0</v>
      </c>
      <c r="K82" s="19">
        <f t="shared" si="11"/>
        <v>0</v>
      </c>
      <c r="L82" s="19">
        <f t="shared" si="12"/>
        <v>19344</v>
      </c>
      <c r="M82" s="19">
        <f t="shared" si="13"/>
        <v>23212.799999999999</v>
      </c>
    </row>
    <row r="83" spans="1:13" ht="27.75" customHeight="1" x14ac:dyDescent="0.25">
      <c r="A83" s="28" t="s">
        <v>139</v>
      </c>
      <c r="B83" s="22" t="s">
        <v>98</v>
      </c>
      <c r="C83" s="22"/>
      <c r="D83" s="28" t="s">
        <v>31</v>
      </c>
      <c r="E83" s="50">
        <v>1</v>
      </c>
      <c r="F83" s="24">
        <v>0</v>
      </c>
      <c r="G83" s="24">
        <f t="shared" si="8"/>
        <v>0</v>
      </c>
      <c r="H83" s="24">
        <f t="shared" si="9"/>
        <v>0</v>
      </c>
      <c r="I83" s="24">
        <v>145600</v>
      </c>
      <c r="J83" s="24">
        <f t="shared" si="10"/>
        <v>145600</v>
      </c>
      <c r="K83" s="24">
        <f t="shared" si="11"/>
        <v>174720</v>
      </c>
      <c r="L83" s="24">
        <f t="shared" si="12"/>
        <v>145600</v>
      </c>
      <c r="M83" s="24">
        <f t="shared" si="13"/>
        <v>174720</v>
      </c>
    </row>
    <row r="84" spans="1:13" ht="27.75" customHeight="1" x14ac:dyDescent="0.25">
      <c r="A84" s="28" t="s">
        <v>140</v>
      </c>
      <c r="B84" s="22" t="s">
        <v>100</v>
      </c>
      <c r="C84" s="22"/>
      <c r="D84" s="28" t="s">
        <v>45</v>
      </c>
      <c r="E84" s="50">
        <v>1</v>
      </c>
      <c r="F84" s="24">
        <v>0</v>
      </c>
      <c r="G84" s="24">
        <f t="shared" si="8"/>
        <v>0</v>
      </c>
      <c r="H84" s="24">
        <f t="shared" si="9"/>
        <v>0</v>
      </c>
      <c r="I84" s="24">
        <v>4810</v>
      </c>
      <c r="J84" s="24">
        <f t="shared" si="10"/>
        <v>4810</v>
      </c>
      <c r="K84" s="24">
        <f t="shared" si="11"/>
        <v>5772</v>
      </c>
      <c r="L84" s="24">
        <f t="shared" si="12"/>
        <v>4810</v>
      </c>
      <c r="M84" s="24">
        <f t="shared" si="13"/>
        <v>5772</v>
      </c>
    </row>
    <row r="85" spans="1:13" ht="27.75" customHeight="1" x14ac:dyDescent="0.25">
      <c r="A85" s="28" t="s">
        <v>141</v>
      </c>
      <c r="B85" s="22" t="s">
        <v>102</v>
      </c>
      <c r="C85" s="22"/>
      <c r="D85" s="28" t="s">
        <v>31</v>
      </c>
      <c r="E85" s="50">
        <v>1</v>
      </c>
      <c r="F85" s="24">
        <v>0</v>
      </c>
      <c r="G85" s="24">
        <f t="shared" si="8"/>
        <v>0</v>
      </c>
      <c r="H85" s="24">
        <f t="shared" si="9"/>
        <v>0</v>
      </c>
      <c r="I85" s="24">
        <v>4810</v>
      </c>
      <c r="J85" s="24">
        <f t="shared" si="10"/>
        <v>4810</v>
      </c>
      <c r="K85" s="24">
        <f t="shared" si="11"/>
        <v>5772</v>
      </c>
      <c r="L85" s="24">
        <f t="shared" si="12"/>
        <v>4810</v>
      </c>
      <c r="M85" s="24">
        <f t="shared" si="13"/>
        <v>5772</v>
      </c>
    </row>
    <row r="86" spans="1:13" ht="27.75" customHeight="1" x14ac:dyDescent="0.25">
      <c r="A86" s="28" t="s">
        <v>142</v>
      </c>
      <c r="B86" s="22" t="s">
        <v>104</v>
      </c>
      <c r="C86" s="22"/>
      <c r="D86" s="28" t="s">
        <v>105</v>
      </c>
      <c r="E86" s="50">
        <v>4</v>
      </c>
      <c r="F86" s="24">
        <v>0</v>
      </c>
      <c r="G86" s="24">
        <f t="shared" si="8"/>
        <v>0</v>
      </c>
      <c r="H86" s="24">
        <f t="shared" si="9"/>
        <v>0</v>
      </c>
      <c r="I86" s="24">
        <v>306.34500000000003</v>
      </c>
      <c r="J86" s="24">
        <f t="shared" si="10"/>
        <v>1225.3800000000001</v>
      </c>
      <c r="K86" s="24">
        <f t="shared" si="11"/>
        <v>1470.4560000000001</v>
      </c>
      <c r="L86" s="24">
        <f t="shared" si="12"/>
        <v>1225.3800000000001</v>
      </c>
      <c r="M86" s="24">
        <f t="shared" si="13"/>
        <v>1470.4560000000001</v>
      </c>
    </row>
    <row r="87" spans="1:13" ht="27.75" customHeight="1" x14ac:dyDescent="0.25">
      <c r="A87" s="28" t="s">
        <v>143</v>
      </c>
      <c r="B87" s="22" t="s">
        <v>107</v>
      </c>
      <c r="C87" s="22"/>
      <c r="D87" s="28" t="s">
        <v>108</v>
      </c>
      <c r="E87" s="50">
        <v>0.76</v>
      </c>
      <c r="F87" s="24">
        <v>0</v>
      </c>
      <c r="G87" s="24">
        <f t="shared" si="8"/>
        <v>0</v>
      </c>
      <c r="H87" s="24">
        <f t="shared" si="9"/>
        <v>0</v>
      </c>
      <c r="I87" s="24">
        <v>477.65250000000003</v>
      </c>
      <c r="J87" s="24">
        <f t="shared" si="10"/>
        <v>363.01590000000004</v>
      </c>
      <c r="K87" s="24">
        <f t="shared" si="11"/>
        <v>435.61908000000005</v>
      </c>
      <c r="L87" s="24">
        <f t="shared" si="12"/>
        <v>363.01590000000004</v>
      </c>
      <c r="M87" s="24">
        <f t="shared" si="13"/>
        <v>435.61908000000005</v>
      </c>
    </row>
    <row r="88" spans="1:13" ht="27.75" customHeight="1" x14ac:dyDescent="0.25">
      <c r="A88" s="28" t="s">
        <v>144</v>
      </c>
      <c r="B88" s="22" t="s">
        <v>110</v>
      </c>
      <c r="C88" s="22"/>
      <c r="D88" s="28" t="s">
        <v>108</v>
      </c>
      <c r="E88" s="50">
        <v>0.76</v>
      </c>
      <c r="F88" s="24">
        <v>0</v>
      </c>
      <c r="G88" s="24">
        <f t="shared" si="8"/>
        <v>0</v>
      </c>
      <c r="H88" s="24">
        <f t="shared" si="9"/>
        <v>0</v>
      </c>
      <c r="I88" s="24">
        <v>436.63749999999999</v>
      </c>
      <c r="J88" s="24">
        <f t="shared" si="10"/>
        <v>331.84449999999998</v>
      </c>
      <c r="K88" s="24">
        <f t="shared" si="11"/>
        <v>398.21339999999998</v>
      </c>
      <c r="L88" s="24">
        <f t="shared" si="12"/>
        <v>331.84449999999998</v>
      </c>
      <c r="M88" s="24">
        <f t="shared" si="13"/>
        <v>398.21339999999998</v>
      </c>
    </row>
    <row r="89" spans="1:13" ht="27.75" customHeight="1" x14ac:dyDescent="0.25">
      <c r="A89" s="16" t="s">
        <v>145</v>
      </c>
      <c r="B89" s="27" t="s">
        <v>41</v>
      </c>
      <c r="C89" s="27"/>
      <c r="D89" s="16" t="s">
        <v>42</v>
      </c>
      <c r="E89" s="47">
        <v>6</v>
      </c>
      <c r="F89" s="19">
        <v>2052.2000000000003</v>
      </c>
      <c r="G89" s="19">
        <f t="shared" si="8"/>
        <v>12313.2</v>
      </c>
      <c r="H89" s="19">
        <f t="shared" si="9"/>
        <v>14775.84</v>
      </c>
      <c r="I89" s="19">
        <v>0</v>
      </c>
      <c r="J89" s="19">
        <f t="shared" si="10"/>
        <v>0</v>
      </c>
      <c r="K89" s="19">
        <f t="shared" si="11"/>
        <v>0</v>
      </c>
      <c r="L89" s="19">
        <f t="shared" si="12"/>
        <v>12313.2</v>
      </c>
      <c r="M89" s="19">
        <f t="shared" si="13"/>
        <v>14775.84</v>
      </c>
    </row>
    <row r="90" spans="1:13" ht="27.75" customHeight="1" x14ac:dyDescent="0.25">
      <c r="A90" s="28" t="s">
        <v>146</v>
      </c>
      <c r="B90" s="29" t="s">
        <v>44</v>
      </c>
      <c r="C90" s="29"/>
      <c r="D90" s="28" t="s">
        <v>45</v>
      </c>
      <c r="E90" s="48">
        <v>12</v>
      </c>
      <c r="F90" s="24">
        <v>0</v>
      </c>
      <c r="G90" s="24">
        <f t="shared" si="8"/>
        <v>0</v>
      </c>
      <c r="H90" s="24">
        <f t="shared" si="9"/>
        <v>0</v>
      </c>
      <c r="I90" s="24">
        <v>10465</v>
      </c>
      <c r="J90" s="24">
        <f t="shared" si="10"/>
        <v>125580</v>
      </c>
      <c r="K90" s="24">
        <f t="shared" si="11"/>
        <v>150696</v>
      </c>
      <c r="L90" s="24">
        <f t="shared" si="12"/>
        <v>125580</v>
      </c>
      <c r="M90" s="24">
        <f t="shared" si="13"/>
        <v>150696</v>
      </c>
    </row>
    <row r="91" spans="1:13" ht="27.75" customHeight="1" x14ac:dyDescent="0.25">
      <c r="A91" s="28" t="s">
        <v>147</v>
      </c>
      <c r="B91" s="29" t="s">
        <v>49</v>
      </c>
      <c r="C91" s="29"/>
      <c r="D91" s="28" t="s">
        <v>31</v>
      </c>
      <c r="E91" s="48">
        <v>36</v>
      </c>
      <c r="F91" s="24">
        <v>0</v>
      </c>
      <c r="G91" s="24">
        <f t="shared" si="8"/>
        <v>0</v>
      </c>
      <c r="H91" s="24">
        <f t="shared" si="9"/>
        <v>0</v>
      </c>
      <c r="I91" s="24">
        <v>305.5</v>
      </c>
      <c r="J91" s="24">
        <f t="shared" si="10"/>
        <v>10998</v>
      </c>
      <c r="K91" s="24">
        <f t="shared" si="11"/>
        <v>13197.6</v>
      </c>
      <c r="L91" s="24">
        <f t="shared" si="12"/>
        <v>10998</v>
      </c>
      <c r="M91" s="24">
        <f t="shared" si="13"/>
        <v>13197.6</v>
      </c>
    </row>
    <row r="92" spans="1:13" ht="27.75" customHeight="1" x14ac:dyDescent="0.25">
      <c r="A92" s="16" t="s">
        <v>148</v>
      </c>
      <c r="B92" s="17" t="s">
        <v>115</v>
      </c>
      <c r="C92" s="17"/>
      <c r="D92" s="16" t="s">
        <v>16</v>
      </c>
      <c r="E92" s="35">
        <v>12.12</v>
      </c>
      <c r="F92" s="19">
        <v>3745.5750000000003</v>
      </c>
      <c r="G92" s="19">
        <f t="shared" si="8"/>
        <v>45396.368999999999</v>
      </c>
      <c r="H92" s="19">
        <f t="shared" si="9"/>
        <v>54475.642799999994</v>
      </c>
      <c r="I92" s="19">
        <v>0</v>
      </c>
      <c r="J92" s="19">
        <f t="shared" si="10"/>
        <v>0</v>
      </c>
      <c r="K92" s="19">
        <f t="shared" si="11"/>
        <v>0</v>
      </c>
      <c r="L92" s="19">
        <f t="shared" si="12"/>
        <v>45396.368999999999</v>
      </c>
      <c r="M92" s="19">
        <f t="shared" si="13"/>
        <v>54475.642799999994</v>
      </c>
    </row>
    <row r="93" spans="1:13" ht="27.75" customHeight="1" x14ac:dyDescent="0.25">
      <c r="A93" s="28" t="s">
        <v>149</v>
      </c>
      <c r="B93" s="22" t="s">
        <v>28</v>
      </c>
      <c r="C93" s="22"/>
      <c r="D93" s="28" t="s">
        <v>16</v>
      </c>
      <c r="E93" s="50">
        <f>E92*1.26</f>
        <v>15.271199999999999</v>
      </c>
      <c r="F93" s="24">
        <v>0</v>
      </c>
      <c r="G93" s="24">
        <f t="shared" si="8"/>
        <v>0</v>
      </c>
      <c r="H93" s="24">
        <f t="shared" si="9"/>
        <v>0</v>
      </c>
      <c r="I93" s="24">
        <v>6240</v>
      </c>
      <c r="J93" s="24">
        <f t="shared" si="10"/>
        <v>95292.287999999986</v>
      </c>
      <c r="K93" s="24">
        <f t="shared" si="11"/>
        <v>114350.74559999998</v>
      </c>
      <c r="L93" s="24">
        <f t="shared" si="12"/>
        <v>95292.287999999986</v>
      </c>
      <c r="M93" s="24">
        <f t="shared" si="13"/>
        <v>114350.74559999998</v>
      </c>
    </row>
    <row r="94" spans="1:13" ht="27.75" customHeight="1" x14ac:dyDescent="0.25">
      <c r="A94" s="16" t="s">
        <v>150</v>
      </c>
      <c r="B94" s="17" t="s">
        <v>118</v>
      </c>
      <c r="C94" s="17"/>
      <c r="D94" s="16" t="s">
        <v>16</v>
      </c>
      <c r="E94" s="35">
        <v>1.21</v>
      </c>
      <c r="F94" s="19">
        <v>3258.6502500000001</v>
      </c>
      <c r="G94" s="19">
        <f t="shared" si="8"/>
        <v>3942.9668025000001</v>
      </c>
      <c r="H94" s="19">
        <f t="shared" si="9"/>
        <v>4731.5601630000001</v>
      </c>
      <c r="I94" s="19">
        <v>0</v>
      </c>
      <c r="J94" s="19">
        <f t="shared" si="10"/>
        <v>0</v>
      </c>
      <c r="K94" s="19">
        <f t="shared" si="11"/>
        <v>0</v>
      </c>
      <c r="L94" s="19">
        <f t="shared" si="12"/>
        <v>3942.9668025000001</v>
      </c>
      <c r="M94" s="19">
        <f t="shared" si="13"/>
        <v>4731.5601630000001</v>
      </c>
    </row>
    <row r="95" spans="1:13" ht="27.75" customHeight="1" x14ac:dyDescent="0.25">
      <c r="A95" s="28" t="s">
        <v>151</v>
      </c>
      <c r="B95" s="29" t="s">
        <v>28</v>
      </c>
      <c r="C95" s="29"/>
      <c r="D95" s="28" t="s">
        <v>16</v>
      </c>
      <c r="E95" s="48">
        <f>E94*1.26</f>
        <v>1.5246</v>
      </c>
      <c r="F95" s="24">
        <v>0</v>
      </c>
      <c r="G95" s="24">
        <f t="shared" si="8"/>
        <v>0</v>
      </c>
      <c r="H95" s="24">
        <f t="shared" si="9"/>
        <v>0</v>
      </c>
      <c r="I95" s="24">
        <v>6240</v>
      </c>
      <c r="J95" s="24">
        <f t="shared" si="10"/>
        <v>9513.503999999999</v>
      </c>
      <c r="K95" s="24">
        <f t="shared" si="11"/>
        <v>11416.204799999998</v>
      </c>
      <c r="L95" s="24">
        <f t="shared" si="12"/>
        <v>9513.503999999999</v>
      </c>
      <c r="M95" s="24">
        <f t="shared" si="13"/>
        <v>11416.204799999998</v>
      </c>
    </row>
    <row r="96" spans="1:13" ht="27.75" customHeight="1" x14ac:dyDescent="0.25">
      <c r="A96" s="16" t="s">
        <v>152</v>
      </c>
      <c r="B96" s="17" t="s">
        <v>121</v>
      </c>
      <c r="C96" s="17"/>
      <c r="D96" s="16" t="s">
        <v>35</v>
      </c>
      <c r="E96" s="35">
        <v>22.42</v>
      </c>
      <c r="F96" s="19">
        <v>1831.51875</v>
      </c>
      <c r="G96" s="19">
        <f t="shared" si="8"/>
        <v>41062.650375000005</v>
      </c>
      <c r="H96" s="19">
        <f t="shared" si="9"/>
        <v>49275.180450000007</v>
      </c>
      <c r="I96" s="19">
        <v>0</v>
      </c>
      <c r="J96" s="19">
        <f t="shared" si="10"/>
        <v>0</v>
      </c>
      <c r="K96" s="19">
        <f t="shared" si="11"/>
        <v>0</v>
      </c>
      <c r="L96" s="19">
        <f t="shared" si="12"/>
        <v>41062.650375000005</v>
      </c>
      <c r="M96" s="19">
        <f t="shared" si="13"/>
        <v>49275.180450000007</v>
      </c>
    </row>
    <row r="97" spans="1:13" ht="27.75" customHeight="1" x14ac:dyDescent="0.25">
      <c r="A97" s="16" t="s">
        <v>153</v>
      </c>
      <c r="B97" s="17" t="s">
        <v>123</v>
      </c>
      <c r="C97" s="17"/>
      <c r="D97" s="16" t="s">
        <v>62</v>
      </c>
      <c r="E97" s="35">
        <f>21.75*1.75</f>
        <v>38.0625</v>
      </c>
      <c r="F97" s="19">
        <v>1085</v>
      </c>
      <c r="G97" s="19">
        <f t="shared" si="8"/>
        <v>41297.8125</v>
      </c>
      <c r="H97" s="19">
        <f t="shared" si="9"/>
        <v>49557.375</v>
      </c>
      <c r="I97" s="19">
        <v>0</v>
      </c>
      <c r="J97" s="19">
        <f t="shared" si="10"/>
        <v>0</v>
      </c>
      <c r="K97" s="19">
        <f t="shared" si="11"/>
        <v>0</v>
      </c>
      <c r="L97" s="19">
        <f t="shared" si="12"/>
        <v>41297.8125</v>
      </c>
      <c r="M97" s="19">
        <f t="shared" si="13"/>
        <v>49557.375</v>
      </c>
    </row>
    <row r="98" spans="1:13" ht="75" x14ac:dyDescent="0.25">
      <c r="A98" s="16" t="s">
        <v>154</v>
      </c>
      <c r="B98" s="17" t="s">
        <v>71</v>
      </c>
      <c r="C98" s="17"/>
      <c r="D98" s="16" t="s">
        <v>62</v>
      </c>
      <c r="E98" s="35">
        <f>9.47+0.15+0.0414*6</f>
        <v>9.8684000000000012</v>
      </c>
      <c r="F98" s="19">
        <v>1767</v>
      </c>
      <c r="G98" s="19">
        <f t="shared" si="8"/>
        <v>17437.462800000001</v>
      </c>
      <c r="H98" s="19">
        <f t="shared" si="9"/>
        <v>20924.95536</v>
      </c>
      <c r="I98" s="19">
        <v>0</v>
      </c>
      <c r="J98" s="19">
        <f t="shared" si="10"/>
        <v>0</v>
      </c>
      <c r="K98" s="19">
        <f t="shared" si="11"/>
        <v>0</v>
      </c>
      <c r="L98" s="19">
        <f t="shared" si="12"/>
        <v>17437.462800000001</v>
      </c>
      <c r="M98" s="19">
        <f t="shared" si="13"/>
        <v>20924.95536</v>
      </c>
    </row>
    <row r="99" spans="1:13" ht="27.75" customHeight="1" x14ac:dyDescent="0.25">
      <c r="A99" s="16" t="s">
        <v>155</v>
      </c>
      <c r="B99" s="17" t="s">
        <v>73</v>
      </c>
      <c r="C99" s="17"/>
      <c r="D99" s="16" t="s">
        <v>62</v>
      </c>
      <c r="E99" s="35">
        <f>63*0.08</f>
        <v>5.04</v>
      </c>
      <c r="F99" s="19">
        <v>1767</v>
      </c>
      <c r="G99" s="19">
        <f t="shared" si="8"/>
        <v>8905.68</v>
      </c>
      <c r="H99" s="19">
        <f t="shared" si="9"/>
        <v>10686.816000000001</v>
      </c>
      <c r="I99" s="19">
        <v>0</v>
      </c>
      <c r="J99" s="19">
        <f t="shared" si="10"/>
        <v>0</v>
      </c>
      <c r="K99" s="19">
        <f t="shared" si="11"/>
        <v>0</v>
      </c>
      <c r="L99" s="19">
        <f t="shared" si="12"/>
        <v>8905.68</v>
      </c>
      <c r="M99" s="19">
        <f t="shared" si="13"/>
        <v>10686.816000000001</v>
      </c>
    </row>
    <row r="100" spans="1:13" ht="27.75" customHeight="1" x14ac:dyDescent="0.25">
      <c r="A100" s="34">
        <v>9</v>
      </c>
      <c r="B100" s="13" t="s">
        <v>156</v>
      </c>
      <c r="C100" s="14"/>
      <c r="D100" s="14"/>
      <c r="E100" s="46"/>
      <c r="F100" s="15"/>
      <c r="G100" s="15"/>
      <c r="H100" s="15"/>
      <c r="I100" s="15"/>
      <c r="J100" s="15"/>
      <c r="K100" s="15"/>
      <c r="L100" s="15"/>
      <c r="M100" s="15"/>
    </row>
    <row r="101" spans="1:13" ht="27.75" customHeight="1" x14ac:dyDescent="0.25">
      <c r="A101" s="16" t="s">
        <v>157</v>
      </c>
      <c r="B101" s="17" t="s">
        <v>69</v>
      </c>
      <c r="C101" s="17" t="s">
        <v>227</v>
      </c>
      <c r="D101" s="16" t="s">
        <v>62</v>
      </c>
      <c r="E101" s="35">
        <v>9.4700000000000006</v>
      </c>
      <c r="F101" s="19">
        <v>13542.35</v>
      </c>
      <c r="G101" s="19">
        <f t="shared" ref="G101:G129" si="14">F101*E101</f>
        <v>128246.05450000001</v>
      </c>
      <c r="H101" s="19">
        <f t="shared" si="9"/>
        <v>153895.2654</v>
      </c>
      <c r="I101" s="19">
        <v>0</v>
      </c>
      <c r="J101" s="19">
        <f t="shared" ref="J101:J129" si="15">I101*E101</f>
        <v>0</v>
      </c>
      <c r="K101" s="19">
        <f t="shared" si="11"/>
        <v>0</v>
      </c>
      <c r="L101" s="19">
        <f t="shared" si="12"/>
        <v>128246.05450000001</v>
      </c>
      <c r="M101" s="19">
        <f t="shared" si="13"/>
        <v>153895.2654</v>
      </c>
    </row>
    <row r="102" spans="1:13" ht="27.75" customHeight="1" x14ac:dyDescent="0.25">
      <c r="A102" s="16" t="s">
        <v>158</v>
      </c>
      <c r="B102" s="17" t="s">
        <v>77</v>
      </c>
      <c r="C102" s="17"/>
      <c r="D102" s="16" t="s">
        <v>16</v>
      </c>
      <c r="E102" s="35">
        <v>29.9</v>
      </c>
      <c r="F102" s="19">
        <v>2526.5</v>
      </c>
      <c r="G102" s="19">
        <f t="shared" si="14"/>
        <v>75542.349999999991</v>
      </c>
      <c r="H102" s="19">
        <f t="shared" si="9"/>
        <v>90650.819999999992</v>
      </c>
      <c r="I102" s="19">
        <v>0</v>
      </c>
      <c r="J102" s="19">
        <f t="shared" si="15"/>
        <v>0</v>
      </c>
      <c r="K102" s="19">
        <f t="shared" si="11"/>
        <v>0</v>
      </c>
      <c r="L102" s="19">
        <f t="shared" si="12"/>
        <v>75542.349999999991</v>
      </c>
      <c r="M102" s="19">
        <f t="shared" si="13"/>
        <v>90650.819999999992</v>
      </c>
    </row>
    <row r="103" spans="1:13" ht="27.75" customHeight="1" x14ac:dyDescent="0.25">
      <c r="A103" s="16" t="s">
        <v>159</v>
      </c>
      <c r="B103" s="27" t="s">
        <v>23</v>
      </c>
      <c r="C103" s="27" t="s">
        <v>229</v>
      </c>
      <c r="D103" s="16" t="s">
        <v>24</v>
      </c>
      <c r="E103" s="47">
        <v>139.53</v>
      </c>
      <c r="F103" s="19">
        <v>157.32500000000002</v>
      </c>
      <c r="G103" s="19">
        <f t="shared" si="14"/>
        <v>21951.557250000002</v>
      </c>
      <c r="H103" s="19">
        <f t="shared" si="9"/>
        <v>26341.868700000003</v>
      </c>
      <c r="I103" s="19">
        <v>0</v>
      </c>
      <c r="J103" s="19">
        <f t="shared" si="15"/>
        <v>0</v>
      </c>
      <c r="K103" s="19">
        <f t="shared" si="11"/>
        <v>0</v>
      </c>
      <c r="L103" s="19">
        <f t="shared" si="12"/>
        <v>21951.557250000002</v>
      </c>
      <c r="M103" s="19">
        <f t="shared" si="13"/>
        <v>26341.868700000003</v>
      </c>
    </row>
    <row r="104" spans="1:13" ht="27.75" customHeight="1" x14ac:dyDescent="0.25">
      <c r="A104" s="16" t="s">
        <v>160</v>
      </c>
      <c r="B104" s="17" t="s">
        <v>26</v>
      </c>
      <c r="C104" s="17"/>
      <c r="D104" s="16" t="s">
        <v>16</v>
      </c>
      <c r="E104" s="35">
        <v>13.95</v>
      </c>
      <c r="F104" s="19">
        <v>3989.2969999999996</v>
      </c>
      <c r="G104" s="19">
        <f t="shared" si="14"/>
        <v>55650.693149999992</v>
      </c>
      <c r="H104" s="19">
        <f t="shared" si="9"/>
        <v>66780.831779999993</v>
      </c>
      <c r="I104" s="19">
        <v>0</v>
      </c>
      <c r="J104" s="19">
        <f t="shared" si="15"/>
        <v>0</v>
      </c>
      <c r="K104" s="19">
        <f t="shared" si="11"/>
        <v>0</v>
      </c>
      <c r="L104" s="19">
        <f t="shared" si="12"/>
        <v>55650.693149999992</v>
      </c>
      <c r="M104" s="19">
        <f t="shared" si="13"/>
        <v>66780.831779999993</v>
      </c>
    </row>
    <row r="105" spans="1:13" ht="27.75" customHeight="1" x14ac:dyDescent="0.25">
      <c r="A105" s="28" t="s">
        <v>161</v>
      </c>
      <c r="B105" s="29" t="s">
        <v>81</v>
      </c>
      <c r="C105" s="29"/>
      <c r="D105" s="28" t="s">
        <v>16</v>
      </c>
      <c r="E105" s="48">
        <f>E104*1.26</f>
        <v>17.576999999999998</v>
      </c>
      <c r="F105" s="24">
        <v>0</v>
      </c>
      <c r="G105" s="24">
        <f t="shared" si="14"/>
        <v>0</v>
      </c>
      <c r="H105" s="24">
        <f t="shared" si="9"/>
        <v>0</v>
      </c>
      <c r="I105" s="24">
        <v>6240</v>
      </c>
      <c r="J105" s="24">
        <f t="shared" si="15"/>
        <v>109680.47999999998</v>
      </c>
      <c r="K105" s="24">
        <f t="shared" si="11"/>
        <v>131616.57599999997</v>
      </c>
      <c r="L105" s="24">
        <f t="shared" si="12"/>
        <v>109680.47999999998</v>
      </c>
      <c r="M105" s="24">
        <f t="shared" si="13"/>
        <v>131616.57599999997</v>
      </c>
    </row>
    <row r="106" spans="1:13" ht="27.75" customHeight="1" x14ac:dyDescent="0.25">
      <c r="A106" s="16" t="s">
        <v>162</v>
      </c>
      <c r="B106" s="17" t="s">
        <v>83</v>
      </c>
      <c r="C106" s="17" t="s">
        <v>230</v>
      </c>
      <c r="D106" s="16" t="s">
        <v>31</v>
      </c>
      <c r="E106" s="35">
        <v>47</v>
      </c>
      <c r="F106" s="19">
        <v>4577.0879999999997</v>
      </c>
      <c r="G106" s="19">
        <f t="shared" si="14"/>
        <v>215123.136</v>
      </c>
      <c r="H106" s="19">
        <f t="shared" si="9"/>
        <v>258147.76319999999</v>
      </c>
      <c r="I106" s="19">
        <v>0</v>
      </c>
      <c r="J106" s="19">
        <f t="shared" si="15"/>
        <v>0</v>
      </c>
      <c r="K106" s="19">
        <f t="shared" si="11"/>
        <v>0</v>
      </c>
      <c r="L106" s="19">
        <f t="shared" si="12"/>
        <v>215123.136</v>
      </c>
      <c r="M106" s="19">
        <f t="shared" si="13"/>
        <v>258147.76319999999</v>
      </c>
    </row>
    <row r="107" spans="1:13" ht="27.75" customHeight="1" x14ac:dyDescent="0.25">
      <c r="A107" s="28" t="s">
        <v>163</v>
      </c>
      <c r="B107" s="29" t="s">
        <v>85</v>
      </c>
      <c r="C107" s="29"/>
      <c r="D107" s="28" t="s">
        <v>86</v>
      </c>
      <c r="E107" s="48">
        <v>1</v>
      </c>
      <c r="F107" s="24">
        <v>0</v>
      </c>
      <c r="G107" s="24">
        <f t="shared" si="14"/>
        <v>0</v>
      </c>
      <c r="H107" s="24">
        <f t="shared" si="9"/>
        <v>0</v>
      </c>
      <c r="I107" s="24">
        <v>1625000</v>
      </c>
      <c r="J107" s="24">
        <f t="shared" si="15"/>
        <v>1625000</v>
      </c>
      <c r="K107" s="24">
        <f t="shared" si="11"/>
        <v>1950000</v>
      </c>
      <c r="L107" s="24">
        <f t="shared" si="12"/>
        <v>1625000</v>
      </c>
      <c r="M107" s="24">
        <f t="shared" si="13"/>
        <v>1950000</v>
      </c>
    </row>
    <row r="108" spans="1:13" ht="27.75" customHeight="1" x14ac:dyDescent="0.25">
      <c r="A108" s="36" t="s">
        <v>164</v>
      </c>
      <c r="B108" s="37" t="s">
        <v>88</v>
      </c>
      <c r="C108" s="37"/>
      <c r="D108" s="36" t="s">
        <v>62</v>
      </c>
      <c r="E108" s="49">
        <v>9.4700000000000006</v>
      </c>
      <c r="F108" s="19">
        <v>16927.9375</v>
      </c>
      <c r="G108" s="19">
        <f t="shared" si="14"/>
        <v>160307.56812500002</v>
      </c>
      <c r="H108" s="19">
        <f t="shared" si="9"/>
        <v>192369.08175000001</v>
      </c>
      <c r="I108" s="19">
        <v>0</v>
      </c>
      <c r="J108" s="19">
        <f t="shared" si="15"/>
        <v>0</v>
      </c>
      <c r="K108" s="19">
        <f t="shared" si="11"/>
        <v>0</v>
      </c>
      <c r="L108" s="19">
        <f t="shared" si="12"/>
        <v>160307.56812500002</v>
      </c>
      <c r="M108" s="19">
        <f t="shared" si="13"/>
        <v>192369.08175000001</v>
      </c>
    </row>
    <row r="109" spans="1:13" ht="27.75" customHeight="1" x14ac:dyDescent="0.25">
      <c r="A109" s="28" t="s">
        <v>165</v>
      </c>
      <c r="B109" s="22" t="s">
        <v>90</v>
      </c>
      <c r="C109" s="22"/>
      <c r="D109" s="28" t="s">
        <v>86</v>
      </c>
      <c r="E109" s="50">
        <v>1</v>
      </c>
      <c r="F109" s="24">
        <v>0</v>
      </c>
      <c r="G109" s="24">
        <f t="shared" si="14"/>
        <v>0</v>
      </c>
      <c r="H109" s="24">
        <f t="shared" si="9"/>
        <v>0</v>
      </c>
      <c r="I109" s="24">
        <v>3549000</v>
      </c>
      <c r="J109" s="24">
        <f t="shared" si="15"/>
        <v>3549000</v>
      </c>
      <c r="K109" s="24">
        <f t="shared" si="11"/>
        <v>4258800</v>
      </c>
      <c r="L109" s="24">
        <f t="shared" si="12"/>
        <v>3549000</v>
      </c>
      <c r="M109" s="24">
        <f t="shared" si="13"/>
        <v>4258800</v>
      </c>
    </row>
    <row r="110" spans="1:13" ht="27.75" customHeight="1" x14ac:dyDescent="0.25">
      <c r="A110" s="16" t="s">
        <v>166</v>
      </c>
      <c r="B110" s="38" t="s">
        <v>92</v>
      </c>
      <c r="C110" s="38"/>
      <c r="D110" s="16" t="s">
        <v>31</v>
      </c>
      <c r="E110" s="35">
        <v>2</v>
      </c>
      <c r="F110" s="19">
        <v>3890.5248000000001</v>
      </c>
      <c r="G110" s="19">
        <f t="shared" si="14"/>
        <v>7781.0496000000003</v>
      </c>
      <c r="H110" s="19">
        <f t="shared" si="9"/>
        <v>9337.2595199999996</v>
      </c>
      <c r="I110" s="19">
        <v>0</v>
      </c>
      <c r="J110" s="19">
        <f t="shared" si="15"/>
        <v>0</v>
      </c>
      <c r="K110" s="19">
        <f t="shared" si="11"/>
        <v>0</v>
      </c>
      <c r="L110" s="19">
        <f t="shared" si="12"/>
        <v>7781.0496000000003</v>
      </c>
      <c r="M110" s="19">
        <f t="shared" si="13"/>
        <v>9337.2595199999996</v>
      </c>
    </row>
    <row r="111" spans="1:13" ht="27.75" customHeight="1" x14ac:dyDescent="0.25">
      <c r="A111" s="28" t="s">
        <v>167</v>
      </c>
      <c r="B111" s="39" t="s">
        <v>94</v>
      </c>
      <c r="C111" s="39"/>
      <c r="D111" s="28" t="s">
        <v>31</v>
      </c>
      <c r="E111" s="51">
        <v>2</v>
      </c>
      <c r="F111" s="40">
        <v>0</v>
      </c>
      <c r="G111" s="40">
        <f t="shared" si="14"/>
        <v>0</v>
      </c>
      <c r="H111" s="40">
        <f t="shared" si="9"/>
        <v>0</v>
      </c>
      <c r="I111" s="40">
        <v>42081</v>
      </c>
      <c r="J111" s="40">
        <f t="shared" si="15"/>
        <v>84162</v>
      </c>
      <c r="K111" s="40">
        <f t="shared" si="11"/>
        <v>100994.4</v>
      </c>
      <c r="L111" s="40">
        <f t="shared" si="12"/>
        <v>84162</v>
      </c>
      <c r="M111" s="40">
        <f t="shared" si="13"/>
        <v>100994.4</v>
      </c>
    </row>
    <row r="112" spans="1:13" ht="27.75" customHeight="1" x14ac:dyDescent="0.25">
      <c r="A112" s="16" t="s">
        <v>168</v>
      </c>
      <c r="B112" s="27" t="s">
        <v>96</v>
      </c>
      <c r="C112" s="27"/>
      <c r="D112" s="16" t="s">
        <v>31</v>
      </c>
      <c r="E112" s="47">
        <v>1</v>
      </c>
      <c r="F112" s="19">
        <v>19344</v>
      </c>
      <c r="G112" s="19">
        <f t="shared" si="14"/>
        <v>19344</v>
      </c>
      <c r="H112" s="19">
        <f t="shared" si="9"/>
        <v>23212.799999999999</v>
      </c>
      <c r="I112" s="19">
        <v>0</v>
      </c>
      <c r="J112" s="19">
        <f t="shared" si="15"/>
        <v>0</v>
      </c>
      <c r="K112" s="19">
        <f t="shared" si="11"/>
        <v>0</v>
      </c>
      <c r="L112" s="19">
        <f t="shared" si="12"/>
        <v>19344</v>
      </c>
      <c r="M112" s="19">
        <f t="shared" si="13"/>
        <v>23212.799999999999</v>
      </c>
    </row>
    <row r="113" spans="1:13" ht="27.75" customHeight="1" x14ac:dyDescent="0.25">
      <c r="A113" s="28" t="s">
        <v>169</v>
      </c>
      <c r="B113" s="22" t="s">
        <v>98</v>
      </c>
      <c r="C113" s="22"/>
      <c r="D113" s="28" t="s">
        <v>31</v>
      </c>
      <c r="E113" s="50">
        <v>1</v>
      </c>
      <c r="F113" s="24">
        <v>0</v>
      </c>
      <c r="G113" s="24">
        <f t="shared" si="14"/>
        <v>0</v>
      </c>
      <c r="H113" s="24">
        <f t="shared" si="9"/>
        <v>0</v>
      </c>
      <c r="I113" s="24">
        <v>145600</v>
      </c>
      <c r="J113" s="24">
        <f t="shared" si="15"/>
        <v>145600</v>
      </c>
      <c r="K113" s="24">
        <f t="shared" si="11"/>
        <v>174720</v>
      </c>
      <c r="L113" s="24">
        <f t="shared" si="12"/>
        <v>145600</v>
      </c>
      <c r="M113" s="24">
        <f t="shared" si="13"/>
        <v>174720</v>
      </c>
    </row>
    <row r="114" spans="1:13" ht="27.75" customHeight="1" x14ac:dyDescent="0.25">
      <c r="A114" s="28" t="s">
        <v>170</v>
      </c>
      <c r="B114" s="22" t="s">
        <v>100</v>
      </c>
      <c r="C114" s="22"/>
      <c r="D114" s="28" t="s">
        <v>45</v>
      </c>
      <c r="E114" s="50">
        <v>1</v>
      </c>
      <c r="F114" s="24">
        <v>0</v>
      </c>
      <c r="G114" s="24">
        <f t="shared" si="14"/>
        <v>0</v>
      </c>
      <c r="H114" s="24">
        <f t="shared" si="9"/>
        <v>0</v>
      </c>
      <c r="I114" s="24">
        <v>4810</v>
      </c>
      <c r="J114" s="24">
        <f t="shared" si="15"/>
        <v>4810</v>
      </c>
      <c r="K114" s="24">
        <f t="shared" si="11"/>
        <v>5772</v>
      </c>
      <c r="L114" s="24">
        <f t="shared" si="12"/>
        <v>4810</v>
      </c>
      <c r="M114" s="24">
        <f t="shared" si="13"/>
        <v>5772</v>
      </c>
    </row>
    <row r="115" spans="1:13" ht="27.75" customHeight="1" x14ac:dyDescent="0.25">
      <c r="A115" s="28" t="s">
        <v>171</v>
      </c>
      <c r="B115" s="22" t="s">
        <v>102</v>
      </c>
      <c r="C115" s="22"/>
      <c r="D115" s="28" t="s">
        <v>31</v>
      </c>
      <c r="E115" s="50">
        <v>1</v>
      </c>
      <c r="F115" s="24">
        <v>0</v>
      </c>
      <c r="G115" s="24">
        <f t="shared" si="14"/>
        <v>0</v>
      </c>
      <c r="H115" s="24">
        <f t="shared" si="9"/>
        <v>0</v>
      </c>
      <c r="I115" s="24">
        <v>4810</v>
      </c>
      <c r="J115" s="24">
        <f t="shared" si="15"/>
        <v>4810</v>
      </c>
      <c r="K115" s="24">
        <f t="shared" si="11"/>
        <v>5772</v>
      </c>
      <c r="L115" s="24">
        <f t="shared" si="12"/>
        <v>4810</v>
      </c>
      <c r="M115" s="24">
        <f t="shared" si="13"/>
        <v>5772</v>
      </c>
    </row>
    <row r="116" spans="1:13" ht="27.75" customHeight="1" x14ac:dyDescent="0.25">
      <c r="A116" s="28" t="s">
        <v>172</v>
      </c>
      <c r="B116" s="22" t="s">
        <v>104</v>
      </c>
      <c r="C116" s="22"/>
      <c r="D116" s="28" t="s">
        <v>105</v>
      </c>
      <c r="E116" s="50">
        <v>4</v>
      </c>
      <c r="F116" s="24">
        <v>0</v>
      </c>
      <c r="G116" s="24">
        <f t="shared" si="14"/>
        <v>0</v>
      </c>
      <c r="H116" s="24">
        <f t="shared" si="9"/>
        <v>0</v>
      </c>
      <c r="I116" s="24">
        <v>306.34500000000003</v>
      </c>
      <c r="J116" s="24">
        <f t="shared" si="15"/>
        <v>1225.3800000000001</v>
      </c>
      <c r="K116" s="24">
        <f t="shared" si="11"/>
        <v>1470.4560000000001</v>
      </c>
      <c r="L116" s="24">
        <f t="shared" si="12"/>
        <v>1225.3800000000001</v>
      </c>
      <c r="M116" s="24">
        <f t="shared" si="13"/>
        <v>1470.4560000000001</v>
      </c>
    </row>
    <row r="117" spans="1:13" ht="27.75" customHeight="1" x14ac:dyDescent="0.25">
      <c r="A117" s="28" t="s">
        <v>173</v>
      </c>
      <c r="B117" s="22" t="s">
        <v>107</v>
      </c>
      <c r="C117" s="22"/>
      <c r="D117" s="28" t="s">
        <v>108</v>
      </c>
      <c r="E117" s="50">
        <v>0.76</v>
      </c>
      <c r="F117" s="24">
        <v>0</v>
      </c>
      <c r="G117" s="24">
        <f t="shared" si="14"/>
        <v>0</v>
      </c>
      <c r="H117" s="24">
        <f t="shared" si="9"/>
        <v>0</v>
      </c>
      <c r="I117" s="24">
        <v>477.65250000000003</v>
      </c>
      <c r="J117" s="24">
        <f t="shared" si="15"/>
        <v>363.01590000000004</v>
      </c>
      <c r="K117" s="24">
        <f t="shared" si="11"/>
        <v>435.61908000000005</v>
      </c>
      <c r="L117" s="24">
        <f t="shared" si="12"/>
        <v>363.01590000000004</v>
      </c>
      <c r="M117" s="24">
        <f t="shared" si="13"/>
        <v>435.61908000000005</v>
      </c>
    </row>
    <row r="118" spans="1:13" ht="27.75" customHeight="1" x14ac:dyDescent="0.25">
      <c r="A118" s="28" t="s">
        <v>174</v>
      </c>
      <c r="B118" s="22" t="s">
        <v>110</v>
      </c>
      <c r="C118" s="22"/>
      <c r="D118" s="28" t="s">
        <v>108</v>
      </c>
      <c r="E118" s="50">
        <v>0.76</v>
      </c>
      <c r="F118" s="24">
        <v>0</v>
      </c>
      <c r="G118" s="24">
        <f t="shared" si="14"/>
        <v>0</v>
      </c>
      <c r="H118" s="24">
        <f t="shared" si="9"/>
        <v>0</v>
      </c>
      <c r="I118" s="24">
        <v>436.63749999999999</v>
      </c>
      <c r="J118" s="24">
        <f t="shared" si="15"/>
        <v>331.84449999999998</v>
      </c>
      <c r="K118" s="24">
        <f t="shared" si="11"/>
        <v>398.21339999999998</v>
      </c>
      <c r="L118" s="24">
        <f t="shared" si="12"/>
        <v>331.84449999999998</v>
      </c>
      <c r="M118" s="24">
        <f t="shared" si="13"/>
        <v>398.21339999999998</v>
      </c>
    </row>
    <row r="119" spans="1:13" ht="27.75" customHeight="1" x14ac:dyDescent="0.25">
      <c r="A119" s="16" t="s">
        <v>175</v>
      </c>
      <c r="B119" s="27" t="s">
        <v>41</v>
      </c>
      <c r="C119" s="27"/>
      <c r="D119" s="16" t="s">
        <v>42</v>
      </c>
      <c r="E119" s="47">
        <v>6</v>
      </c>
      <c r="F119" s="19">
        <v>2052.2000000000003</v>
      </c>
      <c r="G119" s="19">
        <f t="shared" si="14"/>
        <v>12313.2</v>
      </c>
      <c r="H119" s="19">
        <f t="shared" si="9"/>
        <v>14775.84</v>
      </c>
      <c r="I119" s="19">
        <v>0</v>
      </c>
      <c r="J119" s="19">
        <f t="shared" si="15"/>
        <v>0</v>
      </c>
      <c r="K119" s="19">
        <f t="shared" si="11"/>
        <v>0</v>
      </c>
      <c r="L119" s="19">
        <f t="shared" si="12"/>
        <v>12313.2</v>
      </c>
      <c r="M119" s="19">
        <f t="shared" si="13"/>
        <v>14775.84</v>
      </c>
    </row>
    <row r="120" spans="1:13" ht="27.75" customHeight="1" x14ac:dyDescent="0.25">
      <c r="A120" s="28" t="s">
        <v>176</v>
      </c>
      <c r="B120" s="29" t="s">
        <v>44</v>
      </c>
      <c r="C120" s="29"/>
      <c r="D120" s="28" t="s">
        <v>45</v>
      </c>
      <c r="E120" s="48">
        <v>12</v>
      </c>
      <c r="F120" s="24">
        <v>0</v>
      </c>
      <c r="G120" s="24">
        <f t="shared" si="14"/>
        <v>0</v>
      </c>
      <c r="H120" s="24">
        <f t="shared" si="9"/>
        <v>0</v>
      </c>
      <c r="I120" s="24">
        <v>10465</v>
      </c>
      <c r="J120" s="24">
        <f t="shared" si="15"/>
        <v>125580</v>
      </c>
      <c r="K120" s="24">
        <f t="shared" si="11"/>
        <v>150696</v>
      </c>
      <c r="L120" s="24">
        <f t="shared" si="12"/>
        <v>125580</v>
      </c>
      <c r="M120" s="24">
        <f t="shared" si="13"/>
        <v>150696</v>
      </c>
    </row>
    <row r="121" spans="1:13" ht="27.75" customHeight="1" x14ac:dyDescent="0.25">
      <c r="A121" s="28" t="s">
        <v>177</v>
      </c>
      <c r="B121" s="29" t="s">
        <v>49</v>
      </c>
      <c r="C121" s="29"/>
      <c r="D121" s="28" t="s">
        <v>31</v>
      </c>
      <c r="E121" s="48">
        <v>36</v>
      </c>
      <c r="F121" s="24">
        <v>0</v>
      </c>
      <c r="G121" s="24">
        <f t="shared" si="14"/>
        <v>0</v>
      </c>
      <c r="H121" s="24">
        <f t="shared" si="9"/>
        <v>0</v>
      </c>
      <c r="I121" s="24">
        <v>305.5</v>
      </c>
      <c r="J121" s="24">
        <f t="shared" si="15"/>
        <v>10998</v>
      </c>
      <c r="K121" s="24">
        <f t="shared" si="11"/>
        <v>13197.6</v>
      </c>
      <c r="L121" s="24">
        <f t="shared" si="12"/>
        <v>10998</v>
      </c>
      <c r="M121" s="24">
        <f t="shared" si="13"/>
        <v>13197.6</v>
      </c>
    </row>
    <row r="122" spans="1:13" ht="27.75" customHeight="1" x14ac:dyDescent="0.25">
      <c r="A122" s="16" t="s">
        <v>178</v>
      </c>
      <c r="B122" s="17" t="s">
        <v>115</v>
      </c>
      <c r="C122" s="17"/>
      <c r="D122" s="16" t="s">
        <v>16</v>
      </c>
      <c r="E122" s="35">
        <v>12.12</v>
      </c>
      <c r="F122" s="19">
        <v>3745.5750000000003</v>
      </c>
      <c r="G122" s="19">
        <f t="shared" si="14"/>
        <v>45396.368999999999</v>
      </c>
      <c r="H122" s="19">
        <f t="shared" si="9"/>
        <v>54475.642799999994</v>
      </c>
      <c r="I122" s="19">
        <v>0</v>
      </c>
      <c r="J122" s="19">
        <f t="shared" si="15"/>
        <v>0</v>
      </c>
      <c r="K122" s="19">
        <f t="shared" si="11"/>
        <v>0</v>
      </c>
      <c r="L122" s="19">
        <f t="shared" si="12"/>
        <v>45396.368999999999</v>
      </c>
      <c r="M122" s="19">
        <f t="shared" si="13"/>
        <v>54475.642799999994</v>
      </c>
    </row>
    <row r="123" spans="1:13" ht="27.75" customHeight="1" x14ac:dyDescent="0.25">
      <c r="A123" s="28" t="s">
        <v>179</v>
      </c>
      <c r="B123" s="22" t="s">
        <v>28</v>
      </c>
      <c r="C123" s="22"/>
      <c r="D123" s="28" t="s">
        <v>16</v>
      </c>
      <c r="E123" s="50">
        <f>E122*1.26</f>
        <v>15.271199999999999</v>
      </c>
      <c r="F123" s="24">
        <v>0</v>
      </c>
      <c r="G123" s="24">
        <f t="shared" si="14"/>
        <v>0</v>
      </c>
      <c r="H123" s="24">
        <f t="shared" si="9"/>
        <v>0</v>
      </c>
      <c r="I123" s="24">
        <v>6240</v>
      </c>
      <c r="J123" s="24">
        <f t="shared" si="15"/>
        <v>95292.287999999986</v>
      </c>
      <c r="K123" s="24">
        <f t="shared" si="11"/>
        <v>114350.74559999998</v>
      </c>
      <c r="L123" s="24">
        <f t="shared" si="12"/>
        <v>95292.287999999986</v>
      </c>
      <c r="M123" s="24">
        <f t="shared" si="13"/>
        <v>114350.74559999998</v>
      </c>
    </row>
    <row r="124" spans="1:13" ht="27.75" customHeight="1" x14ac:dyDescent="0.25">
      <c r="A124" s="16" t="s">
        <v>180</v>
      </c>
      <c r="B124" s="17" t="s">
        <v>118</v>
      </c>
      <c r="C124" s="17"/>
      <c r="D124" s="16" t="s">
        <v>16</v>
      </c>
      <c r="E124" s="35">
        <v>1.21</v>
      </c>
      <c r="F124" s="19">
        <v>3258.6502500000001</v>
      </c>
      <c r="G124" s="19">
        <f t="shared" si="14"/>
        <v>3942.9668025000001</v>
      </c>
      <c r="H124" s="19">
        <f t="shared" si="9"/>
        <v>4731.5601630000001</v>
      </c>
      <c r="I124" s="19">
        <v>0</v>
      </c>
      <c r="J124" s="19">
        <f t="shared" si="15"/>
        <v>0</v>
      </c>
      <c r="K124" s="19">
        <f t="shared" si="11"/>
        <v>0</v>
      </c>
      <c r="L124" s="19">
        <f t="shared" si="12"/>
        <v>3942.9668025000001</v>
      </c>
      <c r="M124" s="19">
        <f t="shared" si="13"/>
        <v>4731.5601630000001</v>
      </c>
    </row>
    <row r="125" spans="1:13" ht="27.75" customHeight="1" x14ac:dyDescent="0.25">
      <c r="A125" s="28" t="s">
        <v>181</v>
      </c>
      <c r="B125" s="29" t="s">
        <v>28</v>
      </c>
      <c r="C125" s="29"/>
      <c r="D125" s="28" t="s">
        <v>16</v>
      </c>
      <c r="E125" s="48">
        <f>E124*1.26</f>
        <v>1.5246</v>
      </c>
      <c r="F125" s="24">
        <v>0</v>
      </c>
      <c r="G125" s="24">
        <f t="shared" si="14"/>
        <v>0</v>
      </c>
      <c r="H125" s="24">
        <f t="shared" si="9"/>
        <v>0</v>
      </c>
      <c r="I125" s="24">
        <v>6240</v>
      </c>
      <c r="J125" s="24">
        <f t="shared" si="15"/>
        <v>9513.503999999999</v>
      </c>
      <c r="K125" s="24">
        <f t="shared" si="11"/>
        <v>11416.204799999998</v>
      </c>
      <c r="L125" s="24">
        <f t="shared" si="12"/>
        <v>9513.503999999999</v>
      </c>
      <c r="M125" s="24">
        <f t="shared" si="13"/>
        <v>11416.204799999998</v>
      </c>
    </row>
    <row r="126" spans="1:13" ht="27.75" customHeight="1" x14ac:dyDescent="0.25">
      <c r="A126" s="16" t="s">
        <v>182</v>
      </c>
      <c r="B126" s="17" t="s">
        <v>121</v>
      </c>
      <c r="C126" s="17"/>
      <c r="D126" s="16" t="s">
        <v>35</v>
      </c>
      <c r="E126" s="35">
        <v>22.42</v>
      </c>
      <c r="F126" s="19">
        <v>1831.51875</v>
      </c>
      <c r="G126" s="19">
        <f t="shared" si="14"/>
        <v>41062.650375000005</v>
      </c>
      <c r="H126" s="19">
        <f t="shared" si="9"/>
        <v>49275.180450000007</v>
      </c>
      <c r="I126" s="19">
        <v>0</v>
      </c>
      <c r="J126" s="19">
        <f t="shared" si="15"/>
        <v>0</v>
      </c>
      <c r="K126" s="19">
        <f t="shared" si="11"/>
        <v>0</v>
      </c>
      <c r="L126" s="19">
        <f t="shared" si="12"/>
        <v>41062.650375000005</v>
      </c>
      <c r="M126" s="19">
        <f t="shared" si="13"/>
        <v>49275.180450000007</v>
      </c>
    </row>
    <row r="127" spans="1:13" ht="27.75" customHeight="1" x14ac:dyDescent="0.25">
      <c r="A127" s="16" t="s">
        <v>183</v>
      </c>
      <c r="B127" s="17" t="s">
        <v>123</v>
      </c>
      <c r="C127" s="17"/>
      <c r="D127" s="16" t="s">
        <v>62</v>
      </c>
      <c r="E127" s="35">
        <f>29.9*1.75</f>
        <v>52.324999999999996</v>
      </c>
      <c r="F127" s="19">
        <v>1085</v>
      </c>
      <c r="G127" s="19">
        <f t="shared" si="14"/>
        <v>56772.624999999993</v>
      </c>
      <c r="H127" s="19">
        <f t="shared" si="9"/>
        <v>68127.149999999994</v>
      </c>
      <c r="I127" s="19">
        <v>0</v>
      </c>
      <c r="J127" s="19">
        <f t="shared" si="15"/>
        <v>0</v>
      </c>
      <c r="K127" s="19">
        <f t="shared" si="11"/>
        <v>0</v>
      </c>
      <c r="L127" s="19">
        <f t="shared" si="12"/>
        <v>56772.624999999993</v>
      </c>
      <c r="M127" s="19">
        <f t="shared" si="13"/>
        <v>68127.149999999994</v>
      </c>
    </row>
    <row r="128" spans="1:13" ht="75" x14ac:dyDescent="0.25">
      <c r="A128" s="16" t="s">
        <v>184</v>
      </c>
      <c r="B128" s="17" t="s">
        <v>71</v>
      </c>
      <c r="C128" s="17"/>
      <c r="D128" s="16" t="s">
        <v>62</v>
      </c>
      <c r="E128" s="35">
        <f>9.47+0.15+0.0414*6</f>
        <v>9.8684000000000012</v>
      </c>
      <c r="F128" s="19">
        <v>1767</v>
      </c>
      <c r="G128" s="19">
        <f t="shared" si="14"/>
        <v>17437.462800000001</v>
      </c>
      <c r="H128" s="19">
        <f t="shared" si="9"/>
        <v>20924.95536</v>
      </c>
      <c r="I128" s="19">
        <v>0</v>
      </c>
      <c r="J128" s="19">
        <f t="shared" si="15"/>
        <v>0</v>
      </c>
      <c r="K128" s="19">
        <f t="shared" si="11"/>
        <v>0</v>
      </c>
      <c r="L128" s="19">
        <f t="shared" si="12"/>
        <v>17437.462800000001</v>
      </c>
      <c r="M128" s="19">
        <f t="shared" si="13"/>
        <v>20924.95536</v>
      </c>
    </row>
    <row r="129" spans="1:13" ht="27.75" customHeight="1" x14ac:dyDescent="0.25">
      <c r="A129" s="16" t="s">
        <v>185</v>
      </c>
      <c r="B129" s="17" t="s">
        <v>73</v>
      </c>
      <c r="C129" s="17"/>
      <c r="D129" s="16" t="s">
        <v>62</v>
      </c>
      <c r="E129" s="35">
        <f>63*0.08</f>
        <v>5.04</v>
      </c>
      <c r="F129" s="19">
        <v>1767</v>
      </c>
      <c r="G129" s="19">
        <f t="shared" si="14"/>
        <v>8905.68</v>
      </c>
      <c r="H129" s="19">
        <f t="shared" si="9"/>
        <v>10686.816000000001</v>
      </c>
      <c r="I129" s="19">
        <v>0</v>
      </c>
      <c r="J129" s="19">
        <f t="shared" si="15"/>
        <v>0</v>
      </c>
      <c r="K129" s="19">
        <f t="shared" si="11"/>
        <v>0</v>
      </c>
      <c r="L129" s="19">
        <f t="shared" si="12"/>
        <v>8905.68</v>
      </c>
      <c r="M129" s="19">
        <f t="shared" si="13"/>
        <v>10686.816000000001</v>
      </c>
    </row>
    <row r="130" spans="1:13" ht="27.75" customHeight="1" x14ac:dyDescent="0.25">
      <c r="A130" s="34">
        <v>10</v>
      </c>
      <c r="B130" s="13" t="s">
        <v>186</v>
      </c>
      <c r="C130" s="14"/>
      <c r="D130" s="14"/>
      <c r="E130" s="46"/>
      <c r="F130" s="15"/>
      <c r="G130" s="15"/>
      <c r="H130" s="15"/>
      <c r="I130" s="15"/>
      <c r="J130" s="15"/>
      <c r="K130" s="15"/>
      <c r="L130" s="15"/>
      <c r="M130" s="15"/>
    </row>
    <row r="131" spans="1:13" ht="27.75" customHeight="1" x14ac:dyDescent="0.25">
      <c r="A131" s="16" t="s">
        <v>187</v>
      </c>
      <c r="B131" s="17" t="s">
        <v>69</v>
      </c>
      <c r="C131" s="17" t="s">
        <v>227</v>
      </c>
      <c r="D131" s="16" t="s">
        <v>62</v>
      </c>
      <c r="E131" s="35">
        <v>11.71</v>
      </c>
      <c r="F131" s="19">
        <v>13542.35</v>
      </c>
      <c r="G131" s="19">
        <f t="shared" ref="G131:G159" si="16">F131*E131</f>
        <v>158580.91850000003</v>
      </c>
      <c r="H131" s="19">
        <f t="shared" si="9"/>
        <v>190297.10220000002</v>
      </c>
      <c r="I131" s="19">
        <v>0</v>
      </c>
      <c r="J131" s="19">
        <f t="shared" ref="J131:J159" si="17">I131*E131</f>
        <v>0</v>
      </c>
      <c r="K131" s="19">
        <f t="shared" si="11"/>
        <v>0</v>
      </c>
      <c r="L131" s="19">
        <f t="shared" si="12"/>
        <v>158580.91850000003</v>
      </c>
      <c r="M131" s="19">
        <f t="shared" si="13"/>
        <v>190297.10220000002</v>
      </c>
    </row>
    <row r="132" spans="1:13" ht="27.75" customHeight="1" x14ac:dyDescent="0.25">
      <c r="A132" s="16" t="s">
        <v>188</v>
      </c>
      <c r="B132" s="17" t="s">
        <v>77</v>
      </c>
      <c r="C132" s="17"/>
      <c r="D132" s="16" t="s">
        <v>16</v>
      </c>
      <c r="E132" s="35">
        <v>23.69</v>
      </c>
      <c r="F132" s="19">
        <v>2526.5</v>
      </c>
      <c r="G132" s="19">
        <f t="shared" si="16"/>
        <v>59852.785000000003</v>
      </c>
      <c r="H132" s="19">
        <f t="shared" si="9"/>
        <v>71823.342000000004</v>
      </c>
      <c r="I132" s="19">
        <v>0</v>
      </c>
      <c r="J132" s="19">
        <f t="shared" si="17"/>
        <v>0</v>
      </c>
      <c r="K132" s="19">
        <f t="shared" si="11"/>
        <v>0</v>
      </c>
      <c r="L132" s="19">
        <f t="shared" si="12"/>
        <v>59852.785000000003</v>
      </c>
      <c r="M132" s="19">
        <f t="shared" si="13"/>
        <v>71823.342000000004</v>
      </c>
    </row>
    <row r="133" spans="1:13" ht="27.75" customHeight="1" x14ac:dyDescent="0.25">
      <c r="A133" s="16" t="s">
        <v>189</v>
      </c>
      <c r="B133" s="27" t="s">
        <v>23</v>
      </c>
      <c r="C133" s="27" t="s">
        <v>229</v>
      </c>
      <c r="D133" s="16" t="s">
        <v>24</v>
      </c>
      <c r="E133" s="47">
        <v>115.63</v>
      </c>
      <c r="F133" s="19">
        <v>157.32500000000002</v>
      </c>
      <c r="G133" s="19">
        <f t="shared" si="16"/>
        <v>18191.489750000001</v>
      </c>
      <c r="H133" s="19">
        <f t="shared" si="9"/>
        <v>21829.787700000001</v>
      </c>
      <c r="I133" s="19">
        <v>0</v>
      </c>
      <c r="J133" s="19">
        <f t="shared" si="17"/>
        <v>0</v>
      </c>
      <c r="K133" s="19">
        <f t="shared" si="11"/>
        <v>0</v>
      </c>
      <c r="L133" s="19">
        <f t="shared" si="12"/>
        <v>18191.489750000001</v>
      </c>
      <c r="M133" s="19">
        <f t="shared" si="13"/>
        <v>21829.787700000001</v>
      </c>
    </row>
    <row r="134" spans="1:13" ht="27.75" customHeight="1" x14ac:dyDescent="0.25">
      <c r="A134" s="16" t="s">
        <v>190</v>
      </c>
      <c r="B134" s="17" t="s">
        <v>26</v>
      </c>
      <c r="C134" s="17"/>
      <c r="D134" s="16" t="s">
        <v>16</v>
      </c>
      <c r="E134" s="35">
        <v>11.56</v>
      </c>
      <c r="F134" s="19">
        <v>3989.2969999999996</v>
      </c>
      <c r="G134" s="19">
        <f t="shared" si="16"/>
        <v>46116.27332</v>
      </c>
      <c r="H134" s="19">
        <f t="shared" si="9"/>
        <v>55339.527984</v>
      </c>
      <c r="I134" s="19">
        <v>0</v>
      </c>
      <c r="J134" s="19">
        <f t="shared" si="17"/>
        <v>0</v>
      </c>
      <c r="K134" s="19">
        <f t="shared" si="11"/>
        <v>0</v>
      </c>
      <c r="L134" s="19">
        <f t="shared" si="12"/>
        <v>46116.27332</v>
      </c>
      <c r="M134" s="19">
        <f t="shared" si="13"/>
        <v>55339.527984</v>
      </c>
    </row>
    <row r="135" spans="1:13" ht="27.75" customHeight="1" x14ac:dyDescent="0.25">
      <c r="A135" s="28" t="s">
        <v>191</v>
      </c>
      <c r="B135" s="29" t="s">
        <v>81</v>
      </c>
      <c r="C135" s="29"/>
      <c r="D135" s="28" t="s">
        <v>16</v>
      </c>
      <c r="E135" s="48">
        <f>E134*1.26</f>
        <v>14.5656</v>
      </c>
      <c r="F135" s="24">
        <v>0</v>
      </c>
      <c r="G135" s="24">
        <f t="shared" si="16"/>
        <v>0</v>
      </c>
      <c r="H135" s="24">
        <f t="shared" ref="H135:H159" si="18">G135*1.2</f>
        <v>0</v>
      </c>
      <c r="I135" s="24">
        <v>6240</v>
      </c>
      <c r="J135" s="24">
        <f t="shared" si="17"/>
        <v>90889.343999999997</v>
      </c>
      <c r="K135" s="24">
        <f t="shared" ref="K135:K159" si="19">J135*1.2</f>
        <v>109067.21279999999</v>
      </c>
      <c r="L135" s="24">
        <f t="shared" ref="L135:L159" si="20">G135+J135</f>
        <v>90889.343999999997</v>
      </c>
      <c r="M135" s="24">
        <f t="shared" ref="M135:M159" si="21">L135*1.2</f>
        <v>109067.21279999999</v>
      </c>
    </row>
    <row r="136" spans="1:13" ht="27.75" customHeight="1" x14ac:dyDescent="0.25">
      <c r="A136" s="16" t="s">
        <v>192</v>
      </c>
      <c r="B136" s="17" t="s">
        <v>83</v>
      </c>
      <c r="C136" s="17" t="s">
        <v>230</v>
      </c>
      <c r="D136" s="16" t="s">
        <v>31</v>
      </c>
      <c r="E136" s="35">
        <v>47</v>
      </c>
      <c r="F136" s="19">
        <v>4577.0879999999997</v>
      </c>
      <c r="G136" s="19">
        <f t="shared" si="16"/>
        <v>215123.136</v>
      </c>
      <c r="H136" s="19">
        <f t="shared" si="18"/>
        <v>258147.76319999999</v>
      </c>
      <c r="I136" s="19">
        <v>0</v>
      </c>
      <c r="J136" s="19">
        <f t="shared" si="17"/>
        <v>0</v>
      </c>
      <c r="K136" s="19">
        <f t="shared" si="19"/>
        <v>0</v>
      </c>
      <c r="L136" s="19">
        <f t="shared" si="20"/>
        <v>215123.136</v>
      </c>
      <c r="M136" s="19">
        <f t="shared" si="21"/>
        <v>258147.76319999999</v>
      </c>
    </row>
    <row r="137" spans="1:13" ht="27.75" customHeight="1" x14ac:dyDescent="0.25">
      <c r="A137" s="28" t="s">
        <v>193</v>
      </c>
      <c r="B137" s="29" t="s">
        <v>85</v>
      </c>
      <c r="C137" s="29"/>
      <c r="D137" s="28" t="s">
        <v>86</v>
      </c>
      <c r="E137" s="48">
        <v>1</v>
      </c>
      <c r="F137" s="24">
        <v>0</v>
      </c>
      <c r="G137" s="24">
        <f t="shared" si="16"/>
        <v>0</v>
      </c>
      <c r="H137" s="24">
        <f t="shared" si="18"/>
        <v>0</v>
      </c>
      <c r="I137" s="24">
        <v>1625000</v>
      </c>
      <c r="J137" s="24">
        <f t="shared" si="17"/>
        <v>1625000</v>
      </c>
      <c r="K137" s="24">
        <f t="shared" si="19"/>
        <v>1950000</v>
      </c>
      <c r="L137" s="24">
        <f t="shared" si="20"/>
        <v>1625000</v>
      </c>
      <c r="M137" s="24">
        <f t="shared" si="21"/>
        <v>1950000</v>
      </c>
    </row>
    <row r="138" spans="1:13" ht="27.75" customHeight="1" x14ac:dyDescent="0.25">
      <c r="A138" s="36" t="s">
        <v>194</v>
      </c>
      <c r="B138" s="37" t="s">
        <v>88</v>
      </c>
      <c r="C138" s="37"/>
      <c r="D138" s="36" t="s">
        <v>62</v>
      </c>
      <c r="E138" s="49">
        <v>9.4700000000000006</v>
      </c>
      <c r="F138" s="19">
        <v>16927.9375</v>
      </c>
      <c r="G138" s="19">
        <f t="shared" si="16"/>
        <v>160307.56812500002</v>
      </c>
      <c r="H138" s="19">
        <f t="shared" si="18"/>
        <v>192369.08175000001</v>
      </c>
      <c r="I138" s="19">
        <v>0</v>
      </c>
      <c r="J138" s="19">
        <f t="shared" si="17"/>
        <v>0</v>
      </c>
      <c r="K138" s="19">
        <f t="shared" si="19"/>
        <v>0</v>
      </c>
      <c r="L138" s="19">
        <f t="shared" si="20"/>
        <v>160307.56812500002</v>
      </c>
      <c r="M138" s="19">
        <f t="shared" si="21"/>
        <v>192369.08175000001</v>
      </c>
    </row>
    <row r="139" spans="1:13" ht="27.75" customHeight="1" x14ac:dyDescent="0.25">
      <c r="A139" s="28" t="s">
        <v>195</v>
      </c>
      <c r="B139" s="22" t="s">
        <v>90</v>
      </c>
      <c r="C139" s="22"/>
      <c r="D139" s="28" t="s">
        <v>86</v>
      </c>
      <c r="E139" s="50">
        <v>1</v>
      </c>
      <c r="F139" s="24">
        <v>0</v>
      </c>
      <c r="G139" s="24">
        <f t="shared" si="16"/>
        <v>0</v>
      </c>
      <c r="H139" s="24">
        <f t="shared" si="18"/>
        <v>0</v>
      </c>
      <c r="I139" s="24">
        <v>3549000</v>
      </c>
      <c r="J139" s="24">
        <f t="shared" si="17"/>
        <v>3549000</v>
      </c>
      <c r="K139" s="24">
        <f t="shared" si="19"/>
        <v>4258800</v>
      </c>
      <c r="L139" s="24">
        <f t="shared" si="20"/>
        <v>3549000</v>
      </c>
      <c r="M139" s="24">
        <f t="shared" si="21"/>
        <v>4258800</v>
      </c>
    </row>
    <row r="140" spans="1:13" ht="27.75" customHeight="1" x14ac:dyDescent="0.25">
      <c r="A140" s="16" t="s">
        <v>196</v>
      </c>
      <c r="B140" s="38" t="s">
        <v>92</v>
      </c>
      <c r="C140" s="38"/>
      <c r="D140" s="16" t="s">
        <v>31</v>
      </c>
      <c r="E140" s="35">
        <v>2</v>
      </c>
      <c r="F140" s="19">
        <v>3890.5248000000001</v>
      </c>
      <c r="G140" s="19">
        <f t="shared" si="16"/>
        <v>7781.0496000000003</v>
      </c>
      <c r="H140" s="19">
        <f t="shared" si="18"/>
        <v>9337.2595199999996</v>
      </c>
      <c r="I140" s="19">
        <v>0</v>
      </c>
      <c r="J140" s="19">
        <f t="shared" si="17"/>
        <v>0</v>
      </c>
      <c r="K140" s="19">
        <f t="shared" si="19"/>
        <v>0</v>
      </c>
      <c r="L140" s="19">
        <f t="shared" si="20"/>
        <v>7781.0496000000003</v>
      </c>
      <c r="M140" s="19">
        <f t="shared" si="21"/>
        <v>9337.2595199999996</v>
      </c>
    </row>
    <row r="141" spans="1:13" ht="27.75" customHeight="1" x14ac:dyDescent="0.25">
      <c r="A141" s="28" t="s">
        <v>197</v>
      </c>
      <c r="B141" s="39" t="s">
        <v>94</v>
      </c>
      <c r="C141" s="39"/>
      <c r="D141" s="28" t="s">
        <v>31</v>
      </c>
      <c r="E141" s="51">
        <v>2</v>
      </c>
      <c r="F141" s="40">
        <v>0</v>
      </c>
      <c r="G141" s="40">
        <f t="shared" si="16"/>
        <v>0</v>
      </c>
      <c r="H141" s="40">
        <f t="shared" si="18"/>
        <v>0</v>
      </c>
      <c r="I141" s="40">
        <v>42081</v>
      </c>
      <c r="J141" s="40">
        <f t="shared" si="17"/>
        <v>84162</v>
      </c>
      <c r="K141" s="40">
        <f t="shared" si="19"/>
        <v>100994.4</v>
      </c>
      <c r="L141" s="40">
        <f t="shared" si="20"/>
        <v>84162</v>
      </c>
      <c r="M141" s="40">
        <f t="shared" si="21"/>
        <v>100994.4</v>
      </c>
    </row>
    <row r="142" spans="1:13" ht="27.75" customHeight="1" x14ac:dyDescent="0.25">
      <c r="A142" s="16" t="s">
        <v>198</v>
      </c>
      <c r="B142" s="27" t="s">
        <v>96</v>
      </c>
      <c r="C142" s="27"/>
      <c r="D142" s="16" t="s">
        <v>31</v>
      </c>
      <c r="E142" s="47">
        <v>1</v>
      </c>
      <c r="F142" s="19">
        <v>19344</v>
      </c>
      <c r="G142" s="19">
        <f t="shared" si="16"/>
        <v>19344</v>
      </c>
      <c r="H142" s="19">
        <f t="shared" si="18"/>
        <v>23212.799999999999</v>
      </c>
      <c r="I142" s="19">
        <v>0</v>
      </c>
      <c r="J142" s="19">
        <f t="shared" si="17"/>
        <v>0</v>
      </c>
      <c r="K142" s="19">
        <f t="shared" si="19"/>
        <v>0</v>
      </c>
      <c r="L142" s="19">
        <f t="shared" si="20"/>
        <v>19344</v>
      </c>
      <c r="M142" s="19">
        <f t="shared" si="21"/>
        <v>23212.799999999999</v>
      </c>
    </row>
    <row r="143" spans="1:13" ht="27.75" customHeight="1" x14ac:dyDescent="0.25">
      <c r="A143" s="28" t="s">
        <v>199</v>
      </c>
      <c r="B143" s="22" t="s">
        <v>98</v>
      </c>
      <c r="C143" s="22"/>
      <c r="D143" s="28" t="s">
        <v>31</v>
      </c>
      <c r="E143" s="50">
        <v>1</v>
      </c>
      <c r="F143" s="24">
        <v>0</v>
      </c>
      <c r="G143" s="24">
        <f t="shared" si="16"/>
        <v>0</v>
      </c>
      <c r="H143" s="24">
        <f t="shared" si="18"/>
        <v>0</v>
      </c>
      <c r="I143" s="24">
        <v>145600</v>
      </c>
      <c r="J143" s="24">
        <f t="shared" si="17"/>
        <v>145600</v>
      </c>
      <c r="K143" s="24">
        <f t="shared" si="19"/>
        <v>174720</v>
      </c>
      <c r="L143" s="24">
        <f t="shared" si="20"/>
        <v>145600</v>
      </c>
      <c r="M143" s="24">
        <f t="shared" si="21"/>
        <v>174720</v>
      </c>
    </row>
    <row r="144" spans="1:13" ht="27.75" customHeight="1" x14ac:dyDescent="0.25">
      <c r="A144" s="28" t="s">
        <v>200</v>
      </c>
      <c r="B144" s="22" t="s">
        <v>100</v>
      </c>
      <c r="C144" s="22"/>
      <c r="D144" s="28" t="s">
        <v>45</v>
      </c>
      <c r="E144" s="50">
        <v>1</v>
      </c>
      <c r="F144" s="24">
        <v>0</v>
      </c>
      <c r="G144" s="24">
        <f t="shared" si="16"/>
        <v>0</v>
      </c>
      <c r="H144" s="24">
        <f t="shared" si="18"/>
        <v>0</v>
      </c>
      <c r="I144" s="24">
        <v>4810</v>
      </c>
      <c r="J144" s="24">
        <f t="shared" si="17"/>
        <v>4810</v>
      </c>
      <c r="K144" s="24">
        <f t="shared" si="19"/>
        <v>5772</v>
      </c>
      <c r="L144" s="24">
        <f t="shared" si="20"/>
        <v>4810</v>
      </c>
      <c r="M144" s="24">
        <f t="shared" si="21"/>
        <v>5772</v>
      </c>
    </row>
    <row r="145" spans="1:13" ht="27.75" customHeight="1" x14ac:dyDescent="0.25">
      <c r="A145" s="28" t="s">
        <v>201</v>
      </c>
      <c r="B145" s="22" t="s">
        <v>102</v>
      </c>
      <c r="C145" s="22"/>
      <c r="D145" s="28" t="s">
        <v>31</v>
      </c>
      <c r="E145" s="50">
        <v>1</v>
      </c>
      <c r="F145" s="24">
        <v>0</v>
      </c>
      <c r="G145" s="24">
        <f t="shared" si="16"/>
        <v>0</v>
      </c>
      <c r="H145" s="24">
        <f t="shared" si="18"/>
        <v>0</v>
      </c>
      <c r="I145" s="24">
        <v>4810</v>
      </c>
      <c r="J145" s="24">
        <f t="shared" si="17"/>
        <v>4810</v>
      </c>
      <c r="K145" s="24">
        <f t="shared" si="19"/>
        <v>5772</v>
      </c>
      <c r="L145" s="24">
        <f t="shared" si="20"/>
        <v>4810</v>
      </c>
      <c r="M145" s="24">
        <f t="shared" si="21"/>
        <v>5772</v>
      </c>
    </row>
    <row r="146" spans="1:13" ht="27.75" customHeight="1" x14ac:dyDescent="0.25">
      <c r="A146" s="28" t="s">
        <v>202</v>
      </c>
      <c r="B146" s="22" t="s">
        <v>104</v>
      </c>
      <c r="C146" s="22"/>
      <c r="D146" s="28" t="s">
        <v>105</v>
      </c>
      <c r="E146" s="50">
        <v>4</v>
      </c>
      <c r="F146" s="24">
        <v>0</v>
      </c>
      <c r="G146" s="24">
        <f t="shared" si="16"/>
        <v>0</v>
      </c>
      <c r="H146" s="24">
        <f t="shared" si="18"/>
        <v>0</v>
      </c>
      <c r="I146" s="24">
        <v>306.34500000000003</v>
      </c>
      <c r="J146" s="24">
        <f t="shared" si="17"/>
        <v>1225.3800000000001</v>
      </c>
      <c r="K146" s="24">
        <f t="shared" si="19"/>
        <v>1470.4560000000001</v>
      </c>
      <c r="L146" s="24">
        <f t="shared" si="20"/>
        <v>1225.3800000000001</v>
      </c>
      <c r="M146" s="24">
        <f t="shared" si="21"/>
        <v>1470.4560000000001</v>
      </c>
    </row>
    <row r="147" spans="1:13" ht="27.75" customHeight="1" x14ac:dyDescent="0.25">
      <c r="A147" s="28" t="s">
        <v>203</v>
      </c>
      <c r="B147" s="22" t="s">
        <v>107</v>
      </c>
      <c r="C147" s="22"/>
      <c r="D147" s="28" t="s">
        <v>108</v>
      </c>
      <c r="E147" s="50">
        <v>0.76</v>
      </c>
      <c r="F147" s="24">
        <v>0</v>
      </c>
      <c r="G147" s="24">
        <f t="shared" si="16"/>
        <v>0</v>
      </c>
      <c r="H147" s="24">
        <f t="shared" si="18"/>
        <v>0</v>
      </c>
      <c r="I147" s="24">
        <v>477.65250000000003</v>
      </c>
      <c r="J147" s="24">
        <f t="shared" si="17"/>
        <v>363.01590000000004</v>
      </c>
      <c r="K147" s="24">
        <f t="shared" si="19"/>
        <v>435.61908000000005</v>
      </c>
      <c r="L147" s="24">
        <f t="shared" si="20"/>
        <v>363.01590000000004</v>
      </c>
      <c r="M147" s="24">
        <f t="shared" si="21"/>
        <v>435.61908000000005</v>
      </c>
    </row>
    <row r="148" spans="1:13" ht="27.75" customHeight="1" x14ac:dyDescent="0.25">
      <c r="A148" s="28" t="s">
        <v>204</v>
      </c>
      <c r="B148" s="22" t="s">
        <v>110</v>
      </c>
      <c r="C148" s="22"/>
      <c r="D148" s="28" t="s">
        <v>108</v>
      </c>
      <c r="E148" s="50">
        <v>0.76</v>
      </c>
      <c r="F148" s="24">
        <v>0</v>
      </c>
      <c r="G148" s="24">
        <f t="shared" si="16"/>
        <v>0</v>
      </c>
      <c r="H148" s="24">
        <f t="shared" si="18"/>
        <v>0</v>
      </c>
      <c r="I148" s="24">
        <v>436.63749999999999</v>
      </c>
      <c r="J148" s="24">
        <f t="shared" si="17"/>
        <v>331.84449999999998</v>
      </c>
      <c r="K148" s="24">
        <f t="shared" si="19"/>
        <v>398.21339999999998</v>
      </c>
      <c r="L148" s="24">
        <f t="shared" si="20"/>
        <v>331.84449999999998</v>
      </c>
      <c r="M148" s="24">
        <f t="shared" si="21"/>
        <v>398.21339999999998</v>
      </c>
    </row>
    <row r="149" spans="1:13" ht="27.75" customHeight="1" x14ac:dyDescent="0.25">
      <c r="A149" s="16" t="s">
        <v>205</v>
      </c>
      <c r="B149" s="27" t="s">
        <v>41</v>
      </c>
      <c r="C149" s="27"/>
      <c r="D149" s="16" t="s">
        <v>42</v>
      </c>
      <c r="E149" s="47">
        <v>6</v>
      </c>
      <c r="F149" s="19">
        <v>2052.2000000000003</v>
      </c>
      <c r="G149" s="19">
        <f t="shared" si="16"/>
        <v>12313.2</v>
      </c>
      <c r="H149" s="19">
        <f t="shared" si="18"/>
        <v>14775.84</v>
      </c>
      <c r="I149" s="19">
        <v>0</v>
      </c>
      <c r="J149" s="19">
        <f t="shared" si="17"/>
        <v>0</v>
      </c>
      <c r="K149" s="19">
        <f t="shared" si="19"/>
        <v>0</v>
      </c>
      <c r="L149" s="19">
        <f t="shared" si="20"/>
        <v>12313.2</v>
      </c>
      <c r="M149" s="19">
        <f t="shared" si="21"/>
        <v>14775.84</v>
      </c>
    </row>
    <row r="150" spans="1:13" ht="27.75" customHeight="1" x14ac:dyDescent="0.25">
      <c r="A150" s="28" t="s">
        <v>206</v>
      </c>
      <c r="B150" s="29" t="s">
        <v>44</v>
      </c>
      <c r="C150" s="29"/>
      <c r="D150" s="28" t="s">
        <v>45</v>
      </c>
      <c r="E150" s="48">
        <v>12</v>
      </c>
      <c r="F150" s="24">
        <v>0</v>
      </c>
      <c r="G150" s="24">
        <f t="shared" si="16"/>
        <v>0</v>
      </c>
      <c r="H150" s="24">
        <f t="shared" si="18"/>
        <v>0</v>
      </c>
      <c r="I150" s="24">
        <v>10465</v>
      </c>
      <c r="J150" s="24">
        <f t="shared" si="17"/>
        <v>125580</v>
      </c>
      <c r="K150" s="24">
        <f t="shared" si="19"/>
        <v>150696</v>
      </c>
      <c r="L150" s="24">
        <f t="shared" si="20"/>
        <v>125580</v>
      </c>
      <c r="M150" s="24">
        <f t="shared" si="21"/>
        <v>150696</v>
      </c>
    </row>
    <row r="151" spans="1:13" ht="27.75" customHeight="1" x14ac:dyDescent="0.25">
      <c r="A151" s="28" t="s">
        <v>207</v>
      </c>
      <c r="B151" s="29" t="s">
        <v>49</v>
      </c>
      <c r="C151" s="29"/>
      <c r="D151" s="28" t="s">
        <v>31</v>
      </c>
      <c r="E151" s="48">
        <v>36</v>
      </c>
      <c r="F151" s="24">
        <v>0</v>
      </c>
      <c r="G151" s="24">
        <f t="shared" si="16"/>
        <v>0</v>
      </c>
      <c r="H151" s="24">
        <f t="shared" si="18"/>
        <v>0</v>
      </c>
      <c r="I151" s="24">
        <v>305.5</v>
      </c>
      <c r="J151" s="24">
        <f t="shared" si="17"/>
        <v>10998</v>
      </c>
      <c r="K151" s="24">
        <f t="shared" si="19"/>
        <v>13197.6</v>
      </c>
      <c r="L151" s="24">
        <f t="shared" si="20"/>
        <v>10998</v>
      </c>
      <c r="M151" s="24">
        <f t="shared" si="21"/>
        <v>13197.6</v>
      </c>
    </row>
    <row r="152" spans="1:13" ht="27.75" customHeight="1" x14ac:dyDescent="0.25">
      <c r="A152" s="16" t="s">
        <v>208</v>
      </c>
      <c r="B152" s="17" t="s">
        <v>115</v>
      </c>
      <c r="C152" s="17"/>
      <c r="D152" s="16" t="s">
        <v>16</v>
      </c>
      <c r="E152" s="35">
        <v>12.12</v>
      </c>
      <c r="F152" s="19">
        <v>3745.5750000000003</v>
      </c>
      <c r="G152" s="19">
        <f t="shared" si="16"/>
        <v>45396.368999999999</v>
      </c>
      <c r="H152" s="19">
        <f t="shared" si="18"/>
        <v>54475.642799999994</v>
      </c>
      <c r="I152" s="19">
        <v>0</v>
      </c>
      <c r="J152" s="19">
        <f t="shared" si="17"/>
        <v>0</v>
      </c>
      <c r="K152" s="19">
        <f t="shared" si="19"/>
        <v>0</v>
      </c>
      <c r="L152" s="19">
        <f t="shared" si="20"/>
        <v>45396.368999999999</v>
      </c>
      <c r="M152" s="19">
        <f t="shared" si="21"/>
        <v>54475.642799999994</v>
      </c>
    </row>
    <row r="153" spans="1:13" ht="27.75" customHeight="1" x14ac:dyDescent="0.25">
      <c r="A153" s="28" t="s">
        <v>209</v>
      </c>
      <c r="B153" s="22" t="s">
        <v>28</v>
      </c>
      <c r="C153" s="22"/>
      <c r="D153" s="28" t="s">
        <v>16</v>
      </c>
      <c r="E153" s="50">
        <f>E152*1.26</f>
        <v>15.271199999999999</v>
      </c>
      <c r="F153" s="24">
        <v>0</v>
      </c>
      <c r="G153" s="24">
        <f t="shared" si="16"/>
        <v>0</v>
      </c>
      <c r="H153" s="24">
        <f t="shared" si="18"/>
        <v>0</v>
      </c>
      <c r="I153" s="24">
        <v>6240</v>
      </c>
      <c r="J153" s="24">
        <f t="shared" si="17"/>
        <v>95292.287999999986</v>
      </c>
      <c r="K153" s="24">
        <f t="shared" si="19"/>
        <v>114350.74559999998</v>
      </c>
      <c r="L153" s="24">
        <f t="shared" si="20"/>
        <v>95292.287999999986</v>
      </c>
      <c r="M153" s="24">
        <f t="shared" si="21"/>
        <v>114350.74559999998</v>
      </c>
    </row>
    <row r="154" spans="1:13" ht="27.75" customHeight="1" x14ac:dyDescent="0.25">
      <c r="A154" s="16" t="s">
        <v>210</v>
      </c>
      <c r="B154" s="17" t="s">
        <v>118</v>
      </c>
      <c r="C154" s="17"/>
      <c r="D154" s="16" t="s">
        <v>16</v>
      </c>
      <c r="E154" s="35">
        <v>1.21</v>
      </c>
      <c r="F154" s="19">
        <v>3258.6502500000001</v>
      </c>
      <c r="G154" s="19">
        <f t="shared" si="16"/>
        <v>3942.9668025000001</v>
      </c>
      <c r="H154" s="19">
        <f t="shared" si="18"/>
        <v>4731.5601630000001</v>
      </c>
      <c r="I154" s="19">
        <v>0</v>
      </c>
      <c r="J154" s="19">
        <f t="shared" si="17"/>
        <v>0</v>
      </c>
      <c r="K154" s="19">
        <f t="shared" si="19"/>
        <v>0</v>
      </c>
      <c r="L154" s="19">
        <f t="shared" si="20"/>
        <v>3942.9668025000001</v>
      </c>
      <c r="M154" s="19">
        <f t="shared" si="21"/>
        <v>4731.5601630000001</v>
      </c>
    </row>
    <row r="155" spans="1:13" ht="27.75" customHeight="1" x14ac:dyDescent="0.25">
      <c r="A155" s="28" t="s">
        <v>211</v>
      </c>
      <c r="B155" s="29" t="s">
        <v>28</v>
      </c>
      <c r="C155" s="29"/>
      <c r="D155" s="28" t="s">
        <v>16</v>
      </c>
      <c r="E155" s="48">
        <f>E154*1.26</f>
        <v>1.5246</v>
      </c>
      <c r="F155" s="24">
        <v>0</v>
      </c>
      <c r="G155" s="24">
        <f t="shared" si="16"/>
        <v>0</v>
      </c>
      <c r="H155" s="24">
        <f t="shared" si="18"/>
        <v>0</v>
      </c>
      <c r="I155" s="24">
        <v>6240</v>
      </c>
      <c r="J155" s="24">
        <f t="shared" si="17"/>
        <v>9513.503999999999</v>
      </c>
      <c r="K155" s="24">
        <f t="shared" si="19"/>
        <v>11416.204799999998</v>
      </c>
      <c r="L155" s="24">
        <f t="shared" si="20"/>
        <v>9513.503999999999</v>
      </c>
      <c r="M155" s="24">
        <f t="shared" si="21"/>
        <v>11416.204799999998</v>
      </c>
    </row>
    <row r="156" spans="1:13" ht="27.75" customHeight="1" x14ac:dyDescent="0.25">
      <c r="A156" s="16" t="s">
        <v>212</v>
      </c>
      <c r="B156" s="17" t="s">
        <v>121</v>
      </c>
      <c r="C156" s="17"/>
      <c r="D156" s="16" t="s">
        <v>35</v>
      </c>
      <c r="E156" s="35">
        <v>22.42</v>
      </c>
      <c r="F156" s="19">
        <v>1831.51875</v>
      </c>
      <c r="G156" s="19">
        <f t="shared" si="16"/>
        <v>41062.650375000005</v>
      </c>
      <c r="H156" s="19">
        <f t="shared" si="18"/>
        <v>49275.180450000007</v>
      </c>
      <c r="I156" s="19">
        <v>0</v>
      </c>
      <c r="J156" s="19">
        <f t="shared" si="17"/>
        <v>0</v>
      </c>
      <c r="K156" s="19">
        <f t="shared" si="19"/>
        <v>0</v>
      </c>
      <c r="L156" s="19">
        <f t="shared" si="20"/>
        <v>41062.650375000005</v>
      </c>
      <c r="M156" s="19">
        <f t="shared" si="21"/>
        <v>49275.180450000007</v>
      </c>
    </row>
    <row r="157" spans="1:13" ht="27.75" customHeight="1" x14ac:dyDescent="0.25">
      <c r="A157" s="16" t="s">
        <v>213</v>
      </c>
      <c r="B157" s="17" t="s">
        <v>123</v>
      </c>
      <c r="C157" s="17"/>
      <c r="D157" s="16" t="s">
        <v>62</v>
      </c>
      <c r="E157" s="35">
        <f>23.7*1.75</f>
        <v>41.475000000000001</v>
      </c>
      <c r="F157" s="19">
        <v>1085</v>
      </c>
      <c r="G157" s="19">
        <f t="shared" si="16"/>
        <v>45000.375</v>
      </c>
      <c r="H157" s="19">
        <f t="shared" si="18"/>
        <v>54000.45</v>
      </c>
      <c r="I157" s="19">
        <v>0</v>
      </c>
      <c r="J157" s="19">
        <f t="shared" si="17"/>
        <v>0</v>
      </c>
      <c r="K157" s="19">
        <f t="shared" si="19"/>
        <v>0</v>
      </c>
      <c r="L157" s="19">
        <f t="shared" si="20"/>
        <v>45000.375</v>
      </c>
      <c r="M157" s="19">
        <f t="shared" si="21"/>
        <v>54000.45</v>
      </c>
    </row>
    <row r="158" spans="1:13" ht="75" x14ac:dyDescent="0.25">
      <c r="A158" s="16" t="s">
        <v>214</v>
      </c>
      <c r="B158" s="17" t="s">
        <v>71</v>
      </c>
      <c r="C158" s="17"/>
      <c r="D158" s="16" t="s">
        <v>62</v>
      </c>
      <c r="E158" s="35">
        <f>9.47+0.15+0.0414*6</f>
        <v>9.8684000000000012</v>
      </c>
      <c r="F158" s="19">
        <v>1767</v>
      </c>
      <c r="G158" s="19">
        <f t="shared" si="16"/>
        <v>17437.462800000001</v>
      </c>
      <c r="H158" s="19">
        <f t="shared" si="18"/>
        <v>20924.95536</v>
      </c>
      <c r="I158" s="19">
        <v>0</v>
      </c>
      <c r="J158" s="19">
        <f t="shared" si="17"/>
        <v>0</v>
      </c>
      <c r="K158" s="19">
        <f t="shared" si="19"/>
        <v>0</v>
      </c>
      <c r="L158" s="19">
        <f t="shared" si="20"/>
        <v>17437.462800000001</v>
      </c>
      <c r="M158" s="19">
        <f t="shared" si="21"/>
        <v>20924.95536</v>
      </c>
    </row>
    <row r="159" spans="1:13" ht="27.75" customHeight="1" x14ac:dyDescent="0.25">
      <c r="A159" s="16" t="s">
        <v>215</v>
      </c>
      <c r="B159" s="17" t="s">
        <v>73</v>
      </c>
      <c r="C159" s="17"/>
      <c r="D159" s="16" t="s">
        <v>62</v>
      </c>
      <c r="E159" s="35">
        <f>63*0.08</f>
        <v>5.04</v>
      </c>
      <c r="F159" s="19">
        <v>1767</v>
      </c>
      <c r="G159" s="19">
        <f t="shared" si="16"/>
        <v>8905.68</v>
      </c>
      <c r="H159" s="19">
        <f t="shared" si="18"/>
        <v>10686.816000000001</v>
      </c>
      <c r="I159" s="19">
        <v>0</v>
      </c>
      <c r="J159" s="19">
        <f t="shared" si="17"/>
        <v>0</v>
      </c>
      <c r="K159" s="19">
        <f t="shared" si="19"/>
        <v>0</v>
      </c>
      <c r="L159" s="19">
        <f t="shared" si="20"/>
        <v>8905.68</v>
      </c>
      <c r="M159" s="19">
        <f t="shared" si="21"/>
        <v>10686.816000000001</v>
      </c>
    </row>
    <row r="160" spans="1:13" s="41" customFormat="1" ht="27.75" customHeight="1" x14ac:dyDescent="0.25">
      <c r="A160" s="52"/>
      <c r="B160" s="53" t="s">
        <v>216</v>
      </c>
      <c r="C160" s="53"/>
      <c r="D160" s="54"/>
      <c r="E160" s="55"/>
      <c r="F160" s="56"/>
      <c r="G160" s="56">
        <f>SUM(G12:G159)</f>
        <v>8143268.1961639971</v>
      </c>
      <c r="H160" s="56">
        <f>SUM(H12:H159)</f>
        <v>9771921.8353967946</v>
      </c>
      <c r="I160" s="56"/>
      <c r="J160" s="56">
        <f>SUM(J12:J159)</f>
        <v>33430917.118560005</v>
      </c>
      <c r="K160" s="56">
        <f>SUM(K12:K159)</f>
        <v>40117100.542271994</v>
      </c>
      <c r="L160" s="56">
        <f>SUM(L11:L159)</f>
        <v>41574185.314724013</v>
      </c>
      <c r="M160" s="56">
        <f>SUM(M12:M159)</f>
        <v>49889022.37766882</v>
      </c>
    </row>
    <row r="161" spans="7:13" x14ac:dyDescent="0.25">
      <c r="G161" s="42"/>
      <c r="H161" s="42"/>
      <c r="J161" s="42"/>
      <c r="K161" s="42"/>
      <c r="M161" s="42">
        <v>49886882.579999998</v>
      </c>
    </row>
    <row r="162" spans="7:13" x14ac:dyDescent="0.25">
      <c r="H162" s="43"/>
      <c r="K162" s="43"/>
      <c r="M162" s="43">
        <f>M161-M160</f>
        <v>-2139.7976688221097</v>
      </c>
    </row>
    <row r="163" spans="7:13" x14ac:dyDescent="0.25">
      <c r="H163" s="43"/>
      <c r="K163" s="43"/>
      <c r="M163" s="43"/>
    </row>
    <row r="164" spans="7:13" x14ac:dyDescent="0.25">
      <c r="H164" s="42"/>
      <c r="K164" s="42"/>
      <c r="M164" s="42"/>
    </row>
    <row r="165" spans="7:13" x14ac:dyDescent="0.25">
      <c r="H165" s="43"/>
      <c r="K165" s="43"/>
      <c r="M165" s="43"/>
    </row>
    <row r="166" spans="7:13" x14ac:dyDescent="0.25">
      <c r="H166" s="43"/>
      <c r="K166" s="43"/>
      <c r="M166" s="43"/>
    </row>
    <row r="167" spans="7:13" x14ac:dyDescent="0.25">
      <c r="H167" s="44"/>
      <c r="K167" s="44"/>
      <c r="M167" s="44"/>
    </row>
  </sheetData>
  <autoFilter ref="A10:M160" xr:uid="{00000000-0001-0000-0000-000000000000}"/>
  <mergeCells count="8">
    <mergeCell ref="A6:A9"/>
    <mergeCell ref="B6:B9"/>
    <mergeCell ref="D6:D9"/>
    <mergeCell ref="E6:E9"/>
    <mergeCell ref="F6:M7"/>
    <mergeCell ref="F8:H8"/>
    <mergeCell ref="I8:K8"/>
    <mergeCell ref="L8:M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A8D33-F4E7-4EB6-8E8B-FE141A3212C1}">
  <sheetPr>
    <pageSetUpPr fitToPage="1"/>
  </sheetPr>
  <dimension ref="A1:M297"/>
  <sheetViews>
    <sheetView topLeftCell="A2" zoomScaleNormal="100" zoomScaleSheetLayoutView="100" workbookViewId="0">
      <selection activeCell="I63" activeCellId="1" sqref="I61 I63"/>
    </sheetView>
  </sheetViews>
  <sheetFormatPr defaultColWidth="8.85546875" defaultRowHeight="15" x14ac:dyDescent="0.25"/>
  <cols>
    <col min="1" max="1" width="7" style="1" bestFit="1" customWidth="1"/>
    <col min="2" max="2" width="64.85546875" style="2" customWidth="1"/>
    <col min="3" max="3" width="40.140625" style="59" customWidth="1"/>
    <col min="4" max="4" width="8" style="1" bestFit="1" customWidth="1"/>
    <col min="5" max="5" width="8.7109375" style="60" bestFit="1" customWidth="1"/>
    <col min="6" max="6" width="14" style="2" bestFit="1" customWidth="1"/>
    <col min="7" max="8" width="15.28515625" style="2" bestFit="1" customWidth="1"/>
    <col min="9" max="9" width="14" style="2" bestFit="1" customWidth="1"/>
    <col min="10" max="12" width="15.28515625" style="2" bestFit="1" customWidth="1"/>
    <col min="13" max="13" width="16.42578125" style="2" bestFit="1" customWidth="1"/>
    <col min="14" max="16384" width="8.85546875" style="2"/>
  </cols>
  <sheetData>
    <row r="1" spans="1:13" ht="15" hidden="1" customHeight="1" x14ac:dyDescent="0.25"/>
    <row r="4" spans="1:13" x14ac:dyDescent="0.25">
      <c r="H4" s="61"/>
      <c r="I4" s="62"/>
    </row>
    <row r="6" spans="1:13" ht="66" customHeight="1" x14ac:dyDescent="0.25">
      <c r="A6" s="117" t="s">
        <v>0</v>
      </c>
      <c r="B6" s="118" t="s">
        <v>1</v>
      </c>
      <c r="C6" s="63" t="s">
        <v>232</v>
      </c>
      <c r="D6" s="117" t="s">
        <v>2</v>
      </c>
      <c r="E6" s="133" t="s">
        <v>3</v>
      </c>
      <c r="F6" s="121" t="s">
        <v>4</v>
      </c>
      <c r="G6" s="122"/>
      <c r="H6" s="122"/>
      <c r="I6" s="122"/>
      <c r="J6" s="122"/>
      <c r="K6" s="122"/>
      <c r="L6" s="122"/>
      <c r="M6" s="118"/>
    </row>
    <row r="7" spans="1:13" ht="14.65" customHeight="1" x14ac:dyDescent="0.25">
      <c r="A7" s="117"/>
      <c r="B7" s="119"/>
      <c r="C7" s="64"/>
      <c r="D7" s="117"/>
      <c r="E7" s="133"/>
      <c r="F7" s="123"/>
      <c r="G7" s="124"/>
      <c r="H7" s="124"/>
      <c r="I7" s="124"/>
      <c r="J7" s="124"/>
      <c r="K7" s="124"/>
      <c r="L7" s="124"/>
      <c r="M7" s="120"/>
    </row>
    <row r="8" spans="1:13" ht="27.75" customHeight="1" x14ac:dyDescent="0.25">
      <c r="A8" s="117"/>
      <c r="B8" s="119"/>
      <c r="C8" s="64"/>
      <c r="D8" s="117"/>
      <c r="E8" s="133"/>
      <c r="F8" s="125" t="s">
        <v>5</v>
      </c>
      <c r="G8" s="126"/>
      <c r="H8" s="127"/>
      <c r="I8" s="125" t="s">
        <v>6</v>
      </c>
      <c r="J8" s="126"/>
      <c r="K8" s="127"/>
      <c r="L8" s="128" t="s">
        <v>7</v>
      </c>
      <c r="M8" s="129"/>
    </row>
    <row r="9" spans="1:13" ht="56.25" customHeight="1" x14ac:dyDescent="0.25">
      <c r="A9" s="117"/>
      <c r="B9" s="120"/>
      <c r="C9" s="65" t="s">
        <v>233</v>
      </c>
      <c r="D9" s="117"/>
      <c r="E9" s="133"/>
      <c r="F9" s="57" t="s">
        <v>8</v>
      </c>
      <c r="G9" s="57" t="s">
        <v>9</v>
      </c>
      <c r="H9" s="57" t="s">
        <v>10</v>
      </c>
      <c r="I9" s="57" t="s">
        <v>8</v>
      </c>
      <c r="J9" s="57" t="s">
        <v>9</v>
      </c>
      <c r="K9" s="57" t="s">
        <v>10</v>
      </c>
      <c r="L9" s="57" t="s">
        <v>11</v>
      </c>
      <c r="M9" s="57" t="s">
        <v>12</v>
      </c>
    </row>
    <row r="10" spans="1:13" x14ac:dyDescent="0.25">
      <c r="A10" s="9">
        <v>1</v>
      </c>
      <c r="B10" s="9">
        <v>2</v>
      </c>
      <c r="C10" s="66"/>
      <c r="D10" s="9">
        <v>3</v>
      </c>
      <c r="E10" s="9">
        <v>4</v>
      </c>
      <c r="F10" s="11">
        <v>5</v>
      </c>
      <c r="G10" s="11">
        <v>6</v>
      </c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</row>
    <row r="11" spans="1:13" ht="20.25" customHeight="1" x14ac:dyDescent="0.25">
      <c r="A11" s="12">
        <v>1</v>
      </c>
      <c r="B11" s="13" t="s">
        <v>13</v>
      </c>
      <c r="C11" s="67"/>
      <c r="D11" s="14"/>
      <c r="E11" s="14"/>
      <c r="F11" s="15"/>
      <c r="G11" s="15"/>
      <c r="H11" s="15"/>
      <c r="I11" s="15"/>
      <c r="J11" s="15"/>
      <c r="K11" s="15"/>
      <c r="L11" s="15"/>
      <c r="M11" s="15"/>
    </row>
    <row r="12" spans="1:13" ht="33" customHeight="1" x14ac:dyDescent="0.25">
      <c r="A12" s="16" t="s">
        <v>14</v>
      </c>
      <c r="B12" s="17" t="s">
        <v>15</v>
      </c>
      <c r="C12" s="68"/>
      <c r="D12" s="16" t="s">
        <v>16</v>
      </c>
      <c r="E12" s="69">
        <v>17.55</v>
      </c>
      <c r="F12" s="70">
        <v>2790</v>
      </c>
      <c r="G12" s="70">
        <f t="shared" ref="G12:G35" si="0">F12*E12</f>
        <v>48964.5</v>
      </c>
      <c r="H12" s="70">
        <f t="shared" ref="H12:H75" si="1">G12*1.2</f>
        <v>58757.4</v>
      </c>
      <c r="I12" s="70">
        <v>0</v>
      </c>
      <c r="J12" s="70">
        <f t="shared" ref="J12:J35" si="2">I12*E12</f>
        <v>0</v>
      </c>
      <c r="K12" s="70">
        <f t="shared" ref="K12:K75" si="3">J12*1.2</f>
        <v>0</v>
      </c>
      <c r="L12" s="70">
        <f t="shared" ref="L12:L75" si="4">G12+J12</f>
        <v>48964.5</v>
      </c>
      <c r="M12" s="70">
        <f t="shared" ref="M12:M75" si="5">L12*1.2</f>
        <v>58757.4</v>
      </c>
    </row>
    <row r="13" spans="1:13" ht="27.75" customHeight="1" x14ac:dyDescent="0.25">
      <c r="A13" s="16" t="s">
        <v>17</v>
      </c>
      <c r="B13" s="17" t="s">
        <v>18</v>
      </c>
      <c r="C13" s="68" t="s">
        <v>234</v>
      </c>
      <c r="D13" s="16" t="s">
        <v>19</v>
      </c>
      <c r="E13" s="69">
        <v>0.78</v>
      </c>
      <c r="F13" s="70">
        <v>3068690</v>
      </c>
      <c r="G13" s="70">
        <f t="shared" si="0"/>
        <v>2393578.2000000002</v>
      </c>
      <c r="H13" s="70">
        <f t="shared" si="1"/>
        <v>2872293.8400000003</v>
      </c>
      <c r="I13" s="70">
        <v>0</v>
      </c>
      <c r="J13" s="70">
        <f t="shared" si="2"/>
        <v>0</v>
      </c>
      <c r="K13" s="70">
        <f t="shared" si="3"/>
        <v>0</v>
      </c>
      <c r="L13" s="70">
        <f t="shared" si="4"/>
        <v>2393578.2000000002</v>
      </c>
      <c r="M13" s="70">
        <f t="shared" si="5"/>
        <v>2872293.8400000003</v>
      </c>
    </row>
    <row r="14" spans="1:13" ht="30.75" customHeight="1" x14ac:dyDescent="0.25">
      <c r="A14" s="111" t="s">
        <v>20</v>
      </c>
      <c r="B14" s="112" t="s">
        <v>21</v>
      </c>
      <c r="C14" s="112"/>
      <c r="D14" s="111" t="s">
        <v>16</v>
      </c>
      <c r="E14" s="113">
        <v>456.59</v>
      </c>
      <c r="F14" s="114">
        <v>2526.5</v>
      </c>
      <c r="G14" s="114">
        <f t="shared" si="0"/>
        <v>1153574.635</v>
      </c>
      <c r="H14" s="114">
        <f t="shared" si="1"/>
        <v>1384289.5619999999</v>
      </c>
      <c r="I14" s="114">
        <v>0</v>
      </c>
      <c r="J14" s="114">
        <f t="shared" si="2"/>
        <v>0</v>
      </c>
      <c r="K14" s="114">
        <f t="shared" si="3"/>
        <v>0</v>
      </c>
      <c r="L14" s="114">
        <f t="shared" si="4"/>
        <v>1153574.635</v>
      </c>
      <c r="M14" s="114">
        <f t="shared" si="5"/>
        <v>1384289.5619999999</v>
      </c>
    </row>
    <row r="15" spans="1:13" ht="60" customHeight="1" x14ac:dyDescent="0.25">
      <c r="A15" s="58" t="s">
        <v>22</v>
      </c>
      <c r="B15" s="71" t="s">
        <v>235</v>
      </c>
      <c r="C15" s="72" t="s">
        <v>236</v>
      </c>
      <c r="D15" s="58" t="s">
        <v>24</v>
      </c>
      <c r="E15" s="73">
        <v>2079.96</v>
      </c>
      <c r="F15" s="74">
        <v>157.32500000000002</v>
      </c>
      <c r="G15" s="74">
        <f t="shared" si="0"/>
        <v>327229.70700000005</v>
      </c>
      <c r="H15" s="74">
        <f t="shared" si="1"/>
        <v>392675.64840000006</v>
      </c>
      <c r="I15" s="74">
        <v>0</v>
      </c>
      <c r="J15" s="74">
        <f t="shared" si="2"/>
        <v>0</v>
      </c>
      <c r="K15" s="74">
        <f t="shared" si="3"/>
        <v>0</v>
      </c>
      <c r="L15" s="74">
        <f t="shared" si="4"/>
        <v>327229.70700000005</v>
      </c>
      <c r="M15" s="74">
        <f t="shared" si="5"/>
        <v>392675.64840000006</v>
      </c>
    </row>
    <row r="16" spans="1:13" ht="27.75" customHeight="1" x14ac:dyDescent="0.25">
      <c r="A16" s="111" t="s">
        <v>25</v>
      </c>
      <c r="B16" s="112" t="s">
        <v>26</v>
      </c>
      <c r="C16" s="112"/>
      <c r="D16" s="111" t="s">
        <v>16</v>
      </c>
      <c r="E16" s="113">
        <v>208</v>
      </c>
      <c r="F16" s="114">
        <v>3989.2969999999996</v>
      </c>
      <c r="G16" s="114">
        <f t="shared" si="0"/>
        <v>829773.77599999995</v>
      </c>
      <c r="H16" s="114">
        <f t="shared" si="1"/>
        <v>995728.53119999985</v>
      </c>
      <c r="I16" s="114">
        <v>0</v>
      </c>
      <c r="J16" s="114">
        <f t="shared" si="2"/>
        <v>0</v>
      </c>
      <c r="K16" s="114">
        <f t="shared" si="3"/>
        <v>0</v>
      </c>
      <c r="L16" s="114">
        <f t="shared" si="4"/>
        <v>829773.77599999995</v>
      </c>
      <c r="M16" s="114">
        <f t="shared" si="5"/>
        <v>995728.53119999985</v>
      </c>
    </row>
    <row r="17" spans="1:13" ht="27.75" customHeight="1" x14ac:dyDescent="0.25">
      <c r="A17" s="21" t="s">
        <v>27</v>
      </c>
      <c r="B17" s="22" t="s">
        <v>28</v>
      </c>
      <c r="C17" s="75"/>
      <c r="D17" s="21" t="s">
        <v>16</v>
      </c>
      <c r="E17" s="76">
        <f>E16*1.26</f>
        <v>262.08</v>
      </c>
      <c r="F17" s="77">
        <v>0</v>
      </c>
      <c r="G17" s="77">
        <f t="shared" si="0"/>
        <v>0</v>
      </c>
      <c r="H17" s="77">
        <f t="shared" si="1"/>
        <v>0</v>
      </c>
      <c r="I17" s="77">
        <v>6240</v>
      </c>
      <c r="J17" s="77">
        <f t="shared" si="2"/>
        <v>1635379.2</v>
      </c>
      <c r="K17" s="77">
        <f t="shared" si="3"/>
        <v>1962455.0399999998</v>
      </c>
      <c r="L17" s="77">
        <f t="shared" si="4"/>
        <v>1635379.2</v>
      </c>
      <c r="M17" s="77">
        <f t="shared" si="5"/>
        <v>1962455.0399999998</v>
      </c>
    </row>
    <row r="18" spans="1:13" ht="27.75" customHeight="1" x14ac:dyDescent="0.25">
      <c r="A18" s="16" t="s">
        <v>29</v>
      </c>
      <c r="B18" s="17" t="s">
        <v>30</v>
      </c>
      <c r="C18" s="68"/>
      <c r="D18" s="16" t="s">
        <v>31</v>
      </c>
      <c r="E18" s="69">
        <v>855</v>
      </c>
      <c r="F18" s="70">
        <v>3348</v>
      </c>
      <c r="G18" s="70">
        <f t="shared" si="0"/>
        <v>2862540</v>
      </c>
      <c r="H18" s="70">
        <f t="shared" si="1"/>
        <v>3435048</v>
      </c>
      <c r="I18" s="70">
        <v>0</v>
      </c>
      <c r="J18" s="70">
        <f t="shared" si="2"/>
        <v>0</v>
      </c>
      <c r="K18" s="70">
        <f t="shared" si="3"/>
        <v>0</v>
      </c>
      <c r="L18" s="70">
        <f t="shared" si="4"/>
        <v>2862540</v>
      </c>
      <c r="M18" s="70">
        <f t="shared" si="5"/>
        <v>3435048</v>
      </c>
    </row>
    <row r="19" spans="1:13" ht="27.75" customHeight="1" x14ac:dyDescent="0.25">
      <c r="A19" s="21" t="s">
        <v>32</v>
      </c>
      <c r="B19" s="22" t="s">
        <v>33</v>
      </c>
      <c r="C19" s="75"/>
      <c r="D19" s="21" t="s">
        <v>31</v>
      </c>
      <c r="E19" s="76">
        <v>855</v>
      </c>
      <c r="F19" s="77">
        <v>0</v>
      </c>
      <c r="G19" s="77">
        <f t="shared" si="0"/>
        <v>0</v>
      </c>
      <c r="H19" s="77">
        <f t="shared" si="1"/>
        <v>0</v>
      </c>
      <c r="I19" s="77">
        <v>15957.5</v>
      </c>
      <c r="J19" s="77">
        <f t="shared" si="2"/>
        <v>13643662.5</v>
      </c>
      <c r="K19" s="77">
        <f t="shared" si="3"/>
        <v>16372395</v>
      </c>
      <c r="L19" s="77">
        <f t="shared" si="4"/>
        <v>13643662.5</v>
      </c>
      <c r="M19" s="77">
        <f t="shared" si="5"/>
        <v>16372395</v>
      </c>
    </row>
    <row r="20" spans="1:13" ht="72" customHeight="1" x14ac:dyDescent="0.25">
      <c r="A20" s="105" t="s">
        <v>34</v>
      </c>
      <c r="B20" s="106" t="s">
        <v>237</v>
      </c>
      <c r="C20" s="106" t="s">
        <v>372</v>
      </c>
      <c r="D20" s="105" t="s">
        <v>35</v>
      </c>
      <c r="E20" s="107">
        <v>929.3</v>
      </c>
      <c r="F20" s="108">
        <v>2976</v>
      </c>
      <c r="G20" s="108">
        <f t="shared" si="0"/>
        <v>2765596.8</v>
      </c>
      <c r="H20" s="108">
        <f t="shared" si="1"/>
        <v>3318716.1599999997</v>
      </c>
      <c r="I20" s="108">
        <v>0</v>
      </c>
      <c r="J20" s="108">
        <f t="shared" si="2"/>
        <v>0</v>
      </c>
      <c r="K20" s="108">
        <f t="shared" si="3"/>
        <v>0</v>
      </c>
      <c r="L20" s="108">
        <f t="shared" si="4"/>
        <v>2765596.8</v>
      </c>
      <c r="M20" s="108">
        <f t="shared" si="5"/>
        <v>3318716.1599999997</v>
      </c>
    </row>
    <row r="21" spans="1:13" ht="27.75" customHeight="1" x14ac:dyDescent="0.25">
      <c r="A21" s="21" t="s">
        <v>36</v>
      </c>
      <c r="B21" s="22" t="s">
        <v>37</v>
      </c>
      <c r="C21" s="75"/>
      <c r="D21" s="21" t="s">
        <v>31</v>
      </c>
      <c r="E21" s="76">
        <v>75</v>
      </c>
      <c r="F21" s="77">
        <v>0</v>
      </c>
      <c r="G21" s="77">
        <f t="shared" si="0"/>
        <v>0</v>
      </c>
      <c r="H21" s="77">
        <f t="shared" si="1"/>
        <v>0</v>
      </c>
      <c r="I21" s="77">
        <v>187135</v>
      </c>
      <c r="J21" s="77">
        <f t="shared" si="2"/>
        <v>14035125</v>
      </c>
      <c r="K21" s="77">
        <f t="shared" si="3"/>
        <v>16842150</v>
      </c>
      <c r="L21" s="77">
        <f t="shared" si="4"/>
        <v>14035125</v>
      </c>
      <c r="M21" s="77">
        <f t="shared" si="5"/>
        <v>16842150</v>
      </c>
    </row>
    <row r="22" spans="1:13" ht="27.75" customHeight="1" x14ac:dyDescent="0.25">
      <c r="A22" s="26" t="s">
        <v>38</v>
      </c>
      <c r="B22" s="27" t="s">
        <v>39</v>
      </c>
      <c r="C22" s="79" t="s">
        <v>238</v>
      </c>
      <c r="D22" s="26" t="s">
        <v>31</v>
      </c>
      <c r="E22" s="69">
        <v>38</v>
      </c>
      <c r="F22" s="70">
        <v>1736</v>
      </c>
      <c r="G22" s="70">
        <f t="shared" si="0"/>
        <v>65968</v>
      </c>
      <c r="H22" s="70">
        <f t="shared" si="1"/>
        <v>79161.599999999991</v>
      </c>
      <c r="I22" s="70">
        <v>0</v>
      </c>
      <c r="J22" s="70">
        <f t="shared" si="2"/>
        <v>0</v>
      </c>
      <c r="K22" s="70">
        <f t="shared" si="3"/>
        <v>0</v>
      </c>
      <c r="L22" s="70">
        <f t="shared" si="4"/>
        <v>65968</v>
      </c>
      <c r="M22" s="70">
        <f t="shared" si="5"/>
        <v>79161.599999999991</v>
      </c>
    </row>
    <row r="23" spans="1:13" ht="27.75" customHeight="1" x14ac:dyDescent="0.25">
      <c r="A23" s="16" t="s">
        <v>40</v>
      </c>
      <c r="B23" s="17" t="s">
        <v>41</v>
      </c>
      <c r="C23" s="68"/>
      <c r="D23" s="16" t="s">
        <v>42</v>
      </c>
      <c r="E23" s="69">
        <v>122</v>
      </c>
      <c r="F23" s="70">
        <v>2052.2000000000003</v>
      </c>
      <c r="G23" s="70">
        <f t="shared" si="0"/>
        <v>250368.40000000002</v>
      </c>
      <c r="H23" s="70">
        <f t="shared" si="1"/>
        <v>300442.08</v>
      </c>
      <c r="I23" s="70">
        <v>0</v>
      </c>
      <c r="J23" s="70">
        <f t="shared" si="2"/>
        <v>0</v>
      </c>
      <c r="K23" s="70">
        <f t="shared" si="3"/>
        <v>0</v>
      </c>
      <c r="L23" s="70">
        <f t="shared" si="4"/>
        <v>250368.40000000002</v>
      </c>
      <c r="M23" s="70">
        <f t="shared" si="5"/>
        <v>300442.08</v>
      </c>
    </row>
    <row r="24" spans="1:13" ht="27.75" customHeight="1" x14ac:dyDescent="0.25">
      <c r="A24" s="28" t="s">
        <v>43</v>
      </c>
      <c r="B24" s="29" t="s">
        <v>44</v>
      </c>
      <c r="C24" s="80"/>
      <c r="D24" s="28" t="s">
        <v>45</v>
      </c>
      <c r="E24" s="76">
        <v>106</v>
      </c>
      <c r="F24" s="77">
        <v>0</v>
      </c>
      <c r="G24" s="77">
        <f t="shared" si="0"/>
        <v>0</v>
      </c>
      <c r="H24" s="77">
        <f t="shared" si="1"/>
        <v>0</v>
      </c>
      <c r="I24" s="77">
        <v>10465</v>
      </c>
      <c r="J24" s="77">
        <f t="shared" si="2"/>
        <v>1109290</v>
      </c>
      <c r="K24" s="77">
        <f t="shared" si="3"/>
        <v>1331148</v>
      </c>
      <c r="L24" s="77">
        <f t="shared" si="4"/>
        <v>1109290</v>
      </c>
      <c r="M24" s="77">
        <f t="shared" si="5"/>
        <v>1331148</v>
      </c>
    </row>
    <row r="25" spans="1:13" ht="27.75" customHeight="1" x14ac:dyDescent="0.25">
      <c r="A25" s="28" t="s">
        <v>46</v>
      </c>
      <c r="B25" s="29" t="s">
        <v>47</v>
      </c>
      <c r="C25" s="80"/>
      <c r="D25" s="28" t="s">
        <v>45</v>
      </c>
      <c r="E25" s="76">
        <v>16</v>
      </c>
      <c r="F25" s="77">
        <v>0</v>
      </c>
      <c r="G25" s="77">
        <f t="shared" si="0"/>
        <v>0</v>
      </c>
      <c r="H25" s="77">
        <f t="shared" si="1"/>
        <v>0</v>
      </c>
      <c r="I25" s="77">
        <v>15730</v>
      </c>
      <c r="J25" s="77">
        <f t="shared" si="2"/>
        <v>251680</v>
      </c>
      <c r="K25" s="77">
        <f t="shared" si="3"/>
        <v>302016</v>
      </c>
      <c r="L25" s="77">
        <f t="shared" si="4"/>
        <v>251680</v>
      </c>
      <c r="M25" s="77">
        <f t="shared" si="5"/>
        <v>302016</v>
      </c>
    </row>
    <row r="26" spans="1:13" ht="27.75" customHeight="1" x14ac:dyDescent="0.25">
      <c r="A26" s="21" t="s">
        <v>48</v>
      </c>
      <c r="B26" s="30" t="s">
        <v>49</v>
      </c>
      <c r="C26" s="75"/>
      <c r="D26" s="21" t="s">
        <v>31</v>
      </c>
      <c r="E26" s="76">
        <f>106*6+16*5</f>
        <v>716</v>
      </c>
      <c r="F26" s="77">
        <v>0</v>
      </c>
      <c r="G26" s="77">
        <f t="shared" si="0"/>
        <v>0</v>
      </c>
      <c r="H26" s="77">
        <f t="shared" si="1"/>
        <v>0</v>
      </c>
      <c r="I26" s="77">
        <v>305.5</v>
      </c>
      <c r="J26" s="77">
        <f t="shared" si="2"/>
        <v>218738</v>
      </c>
      <c r="K26" s="77">
        <f t="shared" si="3"/>
        <v>262485.59999999998</v>
      </c>
      <c r="L26" s="77">
        <f t="shared" si="4"/>
        <v>218738</v>
      </c>
      <c r="M26" s="77">
        <f t="shared" si="5"/>
        <v>262485.59999999998</v>
      </c>
    </row>
    <row r="27" spans="1:13" ht="27.75" customHeight="1" x14ac:dyDescent="0.25">
      <c r="A27" s="16" t="s">
        <v>50</v>
      </c>
      <c r="B27" s="17" t="s">
        <v>51</v>
      </c>
      <c r="C27" s="68"/>
      <c r="D27" s="16" t="s">
        <v>16</v>
      </c>
      <c r="E27" s="69">
        <v>186.45</v>
      </c>
      <c r="F27" s="70">
        <v>2996.46</v>
      </c>
      <c r="G27" s="70">
        <f t="shared" si="0"/>
        <v>558689.96699999995</v>
      </c>
      <c r="H27" s="70">
        <f t="shared" si="1"/>
        <v>670427.96039999987</v>
      </c>
      <c r="I27" s="70">
        <v>0</v>
      </c>
      <c r="J27" s="70">
        <f t="shared" si="2"/>
        <v>0</v>
      </c>
      <c r="K27" s="70">
        <f t="shared" si="3"/>
        <v>0</v>
      </c>
      <c r="L27" s="70">
        <f t="shared" si="4"/>
        <v>558689.96699999995</v>
      </c>
      <c r="M27" s="70">
        <f t="shared" si="5"/>
        <v>670427.96039999987</v>
      </c>
    </row>
    <row r="28" spans="1:13" ht="27.75" customHeight="1" x14ac:dyDescent="0.25">
      <c r="A28" s="21" t="s">
        <v>52</v>
      </c>
      <c r="B28" s="30" t="s">
        <v>28</v>
      </c>
      <c r="C28" s="75"/>
      <c r="D28" s="21" t="s">
        <v>16</v>
      </c>
      <c r="E28" s="81">
        <f>E27*1.26</f>
        <v>234.92699999999999</v>
      </c>
      <c r="F28" s="77">
        <v>0</v>
      </c>
      <c r="G28" s="77">
        <f t="shared" si="0"/>
        <v>0</v>
      </c>
      <c r="H28" s="77">
        <f t="shared" si="1"/>
        <v>0</v>
      </c>
      <c r="I28" s="77">
        <v>6240</v>
      </c>
      <c r="J28" s="77">
        <f t="shared" si="2"/>
        <v>1465944.48</v>
      </c>
      <c r="K28" s="77">
        <f t="shared" si="3"/>
        <v>1759133.3759999999</v>
      </c>
      <c r="L28" s="77">
        <f t="shared" si="4"/>
        <v>1465944.48</v>
      </c>
      <c r="M28" s="77">
        <f t="shared" si="5"/>
        <v>1759133.3759999999</v>
      </c>
    </row>
    <row r="29" spans="1:13" ht="27.75" customHeight="1" x14ac:dyDescent="0.25">
      <c r="A29" s="16" t="s">
        <v>53</v>
      </c>
      <c r="B29" s="17" t="s">
        <v>54</v>
      </c>
      <c r="C29" s="68"/>
      <c r="D29" s="16" t="s">
        <v>16</v>
      </c>
      <c r="E29" s="78">
        <f>E27*0.1</f>
        <v>18.645</v>
      </c>
      <c r="F29" s="70">
        <v>2247.3450000000003</v>
      </c>
      <c r="G29" s="70">
        <f t="shared" si="0"/>
        <v>41901.747525000006</v>
      </c>
      <c r="H29" s="70">
        <f t="shared" si="1"/>
        <v>50282.097030000004</v>
      </c>
      <c r="I29" s="70">
        <v>0</v>
      </c>
      <c r="J29" s="70">
        <f t="shared" si="2"/>
        <v>0</v>
      </c>
      <c r="K29" s="70">
        <f t="shared" si="3"/>
        <v>0</v>
      </c>
      <c r="L29" s="70">
        <f t="shared" si="4"/>
        <v>41901.747525000006</v>
      </c>
      <c r="M29" s="70">
        <f t="shared" si="5"/>
        <v>50282.097030000004</v>
      </c>
    </row>
    <row r="30" spans="1:13" ht="27.75" customHeight="1" x14ac:dyDescent="0.25">
      <c r="A30" s="21" t="s">
        <v>55</v>
      </c>
      <c r="B30" s="22" t="s">
        <v>28</v>
      </c>
      <c r="C30" s="75"/>
      <c r="D30" s="21" t="s">
        <v>16</v>
      </c>
      <c r="E30" s="81">
        <f>E29*1.26</f>
        <v>23.492699999999999</v>
      </c>
      <c r="F30" s="77">
        <v>0</v>
      </c>
      <c r="G30" s="77">
        <f t="shared" si="0"/>
        <v>0</v>
      </c>
      <c r="H30" s="77">
        <f t="shared" si="1"/>
        <v>0</v>
      </c>
      <c r="I30" s="77">
        <v>6240</v>
      </c>
      <c r="J30" s="77">
        <f t="shared" si="2"/>
        <v>146594.448</v>
      </c>
      <c r="K30" s="77">
        <f t="shared" si="3"/>
        <v>175913.3376</v>
      </c>
      <c r="L30" s="77">
        <f t="shared" si="4"/>
        <v>146594.448</v>
      </c>
      <c r="M30" s="77">
        <f t="shared" si="5"/>
        <v>175913.3376</v>
      </c>
    </row>
    <row r="31" spans="1:13" ht="27.75" customHeight="1" x14ac:dyDescent="0.25">
      <c r="A31" s="82" t="s">
        <v>56</v>
      </c>
      <c r="B31" s="83" t="s">
        <v>57</v>
      </c>
      <c r="C31" s="68"/>
      <c r="D31" s="16" t="s">
        <v>19</v>
      </c>
      <c r="E31" s="69">
        <v>0.46400000000000002</v>
      </c>
      <c r="F31" s="70">
        <v>1465215</v>
      </c>
      <c r="G31" s="70">
        <f t="shared" si="0"/>
        <v>679859.76</v>
      </c>
      <c r="H31" s="70">
        <f t="shared" si="1"/>
        <v>815831.71199999994</v>
      </c>
      <c r="I31" s="70">
        <v>0</v>
      </c>
      <c r="J31" s="70">
        <f t="shared" si="2"/>
        <v>0</v>
      </c>
      <c r="K31" s="70">
        <f t="shared" si="3"/>
        <v>0</v>
      </c>
      <c r="L31" s="70">
        <f t="shared" si="4"/>
        <v>679859.76</v>
      </c>
      <c r="M31" s="70">
        <f t="shared" si="5"/>
        <v>815831.71199999994</v>
      </c>
    </row>
    <row r="32" spans="1:13" ht="27.75" customHeight="1" x14ac:dyDescent="0.25">
      <c r="A32" s="16" t="s">
        <v>58</v>
      </c>
      <c r="B32" s="17" t="s">
        <v>59</v>
      </c>
      <c r="C32" s="68"/>
      <c r="D32" s="16" t="s">
        <v>19</v>
      </c>
      <c r="E32" s="69">
        <v>0.46400000000000002</v>
      </c>
      <c r="F32" s="70">
        <v>1098919</v>
      </c>
      <c r="G32" s="70">
        <f t="shared" si="0"/>
        <v>509898.41600000003</v>
      </c>
      <c r="H32" s="70">
        <f t="shared" si="1"/>
        <v>611878.09920000006</v>
      </c>
      <c r="I32" s="70">
        <v>0</v>
      </c>
      <c r="J32" s="70">
        <f t="shared" si="2"/>
        <v>0</v>
      </c>
      <c r="K32" s="70">
        <f t="shared" si="3"/>
        <v>0</v>
      </c>
      <c r="L32" s="70">
        <f t="shared" si="4"/>
        <v>509898.41600000003</v>
      </c>
      <c r="M32" s="70">
        <f t="shared" si="5"/>
        <v>611878.09920000006</v>
      </c>
    </row>
    <row r="33" spans="1:13" ht="27.75" customHeight="1" x14ac:dyDescent="0.25">
      <c r="A33" s="16" t="s">
        <v>60</v>
      </c>
      <c r="B33" s="17" t="s">
        <v>61</v>
      </c>
      <c r="C33" s="68"/>
      <c r="D33" s="16" t="s">
        <v>62</v>
      </c>
      <c r="E33" s="69">
        <v>829.75</v>
      </c>
      <c r="F33" s="70">
        <v>1085</v>
      </c>
      <c r="G33" s="70">
        <f t="shared" si="0"/>
        <v>900278.75</v>
      </c>
      <c r="H33" s="70">
        <f t="shared" si="1"/>
        <v>1080334.5</v>
      </c>
      <c r="I33" s="70">
        <v>0</v>
      </c>
      <c r="J33" s="70">
        <f t="shared" si="2"/>
        <v>0</v>
      </c>
      <c r="K33" s="70">
        <f t="shared" si="3"/>
        <v>0</v>
      </c>
      <c r="L33" s="70">
        <f t="shared" si="4"/>
        <v>900278.75</v>
      </c>
      <c r="M33" s="70">
        <f t="shared" si="5"/>
        <v>1080334.5</v>
      </c>
    </row>
    <row r="34" spans="1:13" ht="41.25" customHeight="1" x14ac:dyDescent="0.25">
      <c r="A34" s="16" t="s">
        <v>63</v>
      </c>
      <c r="B34" s="17" t="s">
        <v>64</v>
      </c>
      <c r="C34" s="68"/>
      <c r="D34" s="16" t="s">
        <v>62</v>
      </c>
      <c r="E34" s="78">
        <f>0.8484+5.175+79.469+0.88</f>
        <v>86.372399999999985</v>
      </c>
      <c r="F34" s="70">
        <v>1767</v>
      </c>
      <c r="G34" s="70">
        <f t="shared" si="0"/>
        <v>152620.03079999998</v>
      </c>
      <c r="H34" s="70">
        <f t="shared" si="1"/>
        <v>183144.03695999997</v>
      </c>
      <c r="I34" s="70">
        <v>0</v>
      </c>
      <c r="J34" s="70">
        <f t="shared" si="2"/>
        <v>0</v>
      </c>
      <c r="K34" s="70">
        <f t="shared" si="3"/>
        <v>0</v>
      </c>
      <c r="L34" s="70">
        <f t="shared" si="4"/>
        <v>152620.03079999998</v>
      </c>
      <c r="M34" s="70">
        <f t="shared" si="5"/>
        <v>183144.03695999997</v>
      </c>
    </row>
    <row r="35" spans="1:13" ht="27.75" customHeight="1" x14ac:dyDescent="0.25">
      <c r="A35" s="16" t="s">
        <v>65</v>
      </c>
      <c r="B35" s="17" t="s">
        <v>66</v>
      </c>
      <c r="C35" s="68"/>
      <c r="D35" s="16" t="s">
        <v>62</v>
      </c>
      <c r="E35" s="69">
        <f>84.8+48.88</f>
        <v>133.68</v>
      </c>
      <c r="F35" s="70">
        <v>1767</v>
      </c>
      <c r="G35" s="70">
        <f t="shared" si="0"/>
        <v>236212.56</v>
      </c>
      <c r="H35" s="70">
        <f t="shared" si="1"/>
        <v>283455.07199999999</v>
      </c>
      <c r="I35" s="70">
        <v>0</v>
      </c>
      <c r="J35" s="70">
        <f t="shared" si="2"/>
        <v>0</v>
      </c>
      <c r="K35" s="70">
        <f t="shared" si="3"/>
        <v>0</v>
      </c>
      <c r="L35" s="70">
        <f t="shared" si="4"/>
        <v>236212.56</v>
      </c>
      <c r="M35" s="70">
        <f t="shared" si="5"/>
        <v>283455.07199999999</v>
      </c>
    </row>
    <row r="36" spans="1:13" ht="27.75" customHeight="1" x14ac:dyDescent="0.25">
      <c r="A36" s="12">
        <v>2</v>
      </c>
      <c r="B36" s="13" t="s">
        <v>239</v>
      </c>
      <c r="C36" s="67"/>
      <c r="D36" s="14"/>
      <c r="E36" s="14"/>
      <c r="F36" s="15"/>
      <c r="G36" s="15"/>
      <c r="H36" s="15"/>
      <c r="I36" s="15"/>
      <c r="J36" s="15"/>
      <c r="K36" s="15"/>
      <c r="L36" s="15"/>
      <c r="M36" s="15"/>
    </row>
    <row r="37" spans="1:13" ht="27.75" customHeight="1" x14ac:dyDescent="0.25">
      <c r="A37" s="16" t="s">
        <v>240</v>
      </c>
      <c r="B37" s="17" t="s">
        <v>69</v>
      </c>
      <c r="C37" s="68" t="s">
        <v>241</v>
      </c>
      <c r="D37" s="16" t="s">
        <v>62</v>
      </c>
      <c r="E37" s="84">
        <v>8.6199999999999992</v>
      </c>
      <c r="F37" s="70">
        <v>13542.35</v>
      </c>
      <c r="G37" s="70">
        <f>F37*E37</f>
        <v>116735.05699999999</v>
      </c>
      <c r="H37" s="70">
        <f t="shared" si="1"/>
        <v>140082.06839999999</v>
      </c>
      <c r="I37" s="70">
        <v>0</v>
      </c>
      <c r="J37" s="70">
        <f>I37*E37</f>
        <v>0</v>
      </c>
      <c r="K37" s="70">
        <f t="shared" si="3"/>
        <v>0</v>
      </c>
      <c r="L37" s="70">
        <f t="shared" si="4"/>
        <v>116735.05699999999</v>
      </c>
      <c r="M37" s="70">
        <f t="shared" si="5"/>
        <v>140082.06839999999</v>
      </c>
    </row>
    <row r="38" spans="1:13" ht="45" customHeight="1" x14ac:dyDescent="0.25">
      <c r="A38" s="16" t="s">
        <v>242</v>
      </c>
      <c r="B38" s="17" t="s">
        <v>71</v>
      </c>
      <c r="C38" s="68"/>
      <c r="D38" s="16" t="s">
        <v>62</v>
      </c>
      <c r="E38" s="85">
        <v>8.6199999999999992</v>
      </c>
      <c r="F38" s="70">
        <v>1767</v>
      </c>
      <c r="G38" s="70">
        <f>F38*E38</f>
        <v>15231.539999999999</v>
      </c>
      <c r="H38" s="70">
        <f t="shared" si="1"/>
        <v>18277.847999999998</v>
      </c>
      <c r="I38" s="70">
        <v>0</v>
      </c>
      <c r="J38" s="70">
        <f>I38*E38</f>
        <v>0</v>
      </c>
      <c r="K38" s="70">
        <f t="shared" si="3"/>
        <v>0</v>
      </c>
      <c r="L38" s="70">
        <f t="shared" si="4"/>
        <v>15231.539999999999</v>
      </c>
      <c r="M38" s="70">
        <f t="shared" si="5"/>
        <v>18277.847999999998</v>
      </c>
    </row>
    <row r="39" spans="1:13" ht="27.75" customHeight="1" x14ac:dyDescent="0.25">
      <c r="A39" s="16" t="s">
        <v>243</v>
      </c>
      <c r="B39" s="17" t="s">
        <v>73</v>
      </c>
      <c r="C39" s="68"/>
      <c r="D39" s="16" t="s">
        <v>62</v>
      </c>
      <c r="E39" s="85">
        <v>5.04</v>
      </c>
      <c r="F39" s="70">
        <v>1767</v>
      </c>
      <c r="G39" s="70">
        <f>F39*E39</f>
        <v>8905.68</v>
      </c>
      <c r="H39" s="70">
        <f t="shared" si="1"/>
        <v>10686.816000000001</v>
      </c>
      <c r="I39" s="70">
        <v>0</v>
      </c>
      <c r="J39" s="70">
        <f>I39*E39</f>
        <v>0</v>
      </c>
      <c r="K39" s="70">
        <f t="shared" si="3"/>
        <v>0</v>
      </c>
      <c r="L39" s="70">
        <f t="shared" si="4"/>
        <v>8905.68</v>
      </c>
      <c r="M39" s="70">
        <f t="shared" si="5"/>
        <v>10686.816000000001</v>
      </c>
    </row>
    <row r="40" spans="1:13" ht="27.75" customHeight="1" x14ac:dyDescent="0.25">
      <c r="A40" s="12">
        <v>3</v>
      </c>
      <c r="B40" s="13" t="s">
        <v>244</v>
      </c>
      <c r="C40" s="67"/>
      <c r="D40" s="14"/>
      <c r="E40" s="14"/>
      <c r="F40" s="15"/>
      <c r="G40" s="15"/>
      <c r="H40" s="15"/>
      <c r="I40" s="15"/>
      <c r="J40" s="15"/>
      <c r="K40" s="15"/>
      <c r="L40" s="15"/>
      <c r="M40" s="15"/>
    </row>
    <row r="41" spans="1:13" ht="27.75" customHeight="1" x14ac:dyDescent="0.25">
      <c r="A41" s="16" t="s">
        <v>245</v>
      </c>
      <c r="B41" s="17" t="s">
        <v>69</v>
      </c>
      <c r="C41" s="68" t="str">
        <f>C37</f>
        <v>на дер брусьях?</v>
      </c>
      <c r="D41" s="16" t="s">
        <v>62</v>
      </c>
      <c r="E41" s="84">
        <v>8.6199999999999992</v>
      </c>
      <c r="F41" s="70">
        <v>13542.35</v>
      </c>
      <c r="G41" s="70">
        <f>F41*E41</f>
        <v>116735.05699999999</v>
      </c>
      <c r="H41" s="70">
        <f t="shared" si="1"/>
        <v>140082.06839999999</v>
      </c>
      <c r="I41" s="70">
        <v>0</v>
      </c>
      <c r="J41" s="70">
        <f>I41*E41</f>
        <v>0</v>
      </c>
      <c r="K41" s="70">
        <f t="shared" si="3"/>
        <v>0</v>
      </c>
      <c r="L41" s="70">
        <f t="shared" si="4"/>
        <v>116735.05699999999</v>
      </c>
      <c r="M41" s="70">
        <f t="shared" si="5"/>
        <v>140082.06839999999</v>
      </c>
    </row>
    <row r="42" spans="1:13" ht="45" x14ac:dyDescent="0.25">
      <c r="A42" s="16" t="s">
        <v>246</v>
      </c>
      <c r="B42" s="17" t="s">
        <v>71</v>
      </c>
      <c r="C42" s="68"/>
      <c r="D42" s="16" t="s">
        <v>62</v>
      </c>
      <c r="E42" s="85">
        <v>8.6199999999999992</v>
      </c>
      <c r="F42" s="70">
        <v>1767</v>
      </c>
      <c r="G42" s="70">
        <f>F42*E42</f>
        <v>15231.539999999999</v>
      </c>
      <c r="H42" s="70">
        <f t="shared" si="1"/>
        <v>18277.847999999998</v>
      </c>
      <c r="I42" s="70">
        <v>0</v>
      </c>
      <c r="J42" s="70">
        <f>I42*E42</f>
        <v>0</v>
      </c>
      <c r="K42" s="70">
        <f t="shared" si="3"/>
        <v>0</v>
      </c>
      <c r="L42" s="70">
        <f t="shared" si="4"/>
        <v>15231.539999999999</v>
      </c>
      <c r="M42" s="70">
        <f t="shared" si="5"/>
        <v>18277.847999999998</v>
      </c>
    </row>
    <row r="43" spans="1:13" ht="27.75" customHeight="1" x14ac:dyDescent="0.25">
      <c r="A43" s="16" t="s">
        <v>247</v>
      </c>
      <c r="B43" s="17" t="s">
        <v>73</v>
      </c>
      <c r="C43" s="68"/>
      <c r="D43" s="16" t="s">
        <v>62</v>
      </c>
      <c r="E43" s="85">
        <v>5.04</v>
      </c>
      <c r="F43" s="70">
        <v>1767</v>
      </c>
      <c r="G43" s="70">
        <f>F43*E43</f>
        <v>8905.68</v>
      </c>
      <c r="H43" s="70">
        <f t="shared" si="1"/>
        <v>10686.816000000001</v>
      </c>
      <c r="I43" s="70">
        <v>0</v>
      </c>
      <c r="J43" s="70">
        <f>I43*E43</f>
        <v>0</v>
      </c>
      <c r="K43" s="70">
        <f t="shared" si="3"/>
        <v>0</v>
      </c>
      <c r="L43" s="70">
        <f t="shared" si="4"/>
        <v>8905.68</v>
      </c>
      <c r="M43" s="70">
        <f t="shared" si="5"/>
        <v>10686.816000000001</v>
      </c>
    </row>
    <row r="44" spans="1:13" ht="27.75" customHeight="1" x14ac:dyDescent="0.25">
      <c r="A44" s="12">
        <v>4</v>
      </c>
      <c r="B44" s="13" t="s">
        <v>67</v>
      </c>
      <c r="C44" s="67"/>
      <c r="D44" s="14"/>
      <c r="E44" s="14"/>
      <c r="F44" s="15"/>
      <c r="G44" s="15"/>
      <c r="H44" s="15"/>
      <c r="I44" s="15"/>
      <c r="J44" s="15"/>
      <c r="K44" s="15"/>
      <c r="L44" s="15"/>
      <c r="M44" s="15"/>
    </row>
    <row r="45" spans="1:13" ht="27.75" customHeight="1" x14ac:dyDescent="0.25">
      <c r="A45" s="16" t="s">
        <v>68</v>
      </c>
      <c r="B45" s="17" t="s">
        <v>69</v>
      </c>
      <c r="C45" s="68" t="str">
        <f>C41</f>
        <v>на дер брусьях?</v>
      </c>
      <c r="D45" s="16" t="s">
        <v>62</v>
      </c>
      <c r="E45" s="84">
        <v>11.71</v>
      </c>
      <c r="F45" s="70">
        <v>13542.35</v>
      </c>
      <c r="G45" s="70">
        <f>F45*E45</f>
        <v>158580.91850000003</v>
      </c>
      <c r="H45" s="70">
        <f t="shared" si="1"/>
        <v>190297.10220000002</v>
      </c>
      <c r="I45" s="70">
        <v>0</v>
      </c>
      <c r="J45" s="70">
        <f>I45*E45</f>
        <v>0</v>
      </c>
      <c r="K45" s="70">
        <f t="shared" si="3"/>
        <v>0</v>
      </c>
      <c r="L45" s="70">
        <f t="shared" si="4"/>
        <v>158580.91850000003</v>
      </c>
      <c r="M45" s="70">
        <f t="shared" si="5"/>
        <v>190297.10220000002</v>
      </c>
    </row>
    <row r="46" spans="1:13" ht="27.75" customHeight="1" x14ac:dyDescent="0.25">
      <c r="A46" s="16" t="s">
        <v>70</v>
      </c>
      <c r="B46" s="17" t="s">
        <v>71</v>
      </c>
      <c r="C46" s="68"/>
      <c r="D46" s="16" t="s">
        <v>62</v>
      </c>
      <c r="E46" s="85">
        <v>11.71</v>
      </c>
      <c r="F46" s="70">
        <v>1767</v>
      </c>
      <c r="G46" s="70">
        <f>F46*E46</f>
        <v>20691.57</v>
      </c>
      <c r="H46" s="70">
        <f t="shared" si="1"/>
        <v>24829.883999999998</v>
      </c>
      <c r="I46" s="70">
        <v>0</v>
      </c>
      <c r="J46" s="70">
        <f>I46*E46</f>
        <v>0</v>
      </c>
      <c r="K46" s="70">
        <f t="shared" si="3"/>
        <v>0</v>
      </c>
      <c r="L46" s="70">
        <f t="shared" si="4"/>
        <v>20691.57</v>
      </c>
      <c r="M46" s="70">
        <f t="shared" si="5"/>
        <v>24829.883999999998</v>
      </c>
    </row>
    <row r="47" spans="1:13" ht="27.75" customHeight="1" x14ac:dyDescent="0.25">
      <c r="A47" s="16" t="s">
        <v>72</v>
      </c>
      <c r="B47" s="17" t="s">
        <v>73</v>
      </c>
      <c r="C47" s="68"/>
      <c r="D47" s="16" t="s">
        <v>62</v>
      </c>
      <c r="E47" s="85">
        <v>5.04</v>
      </c>
      <c r="F47" s="70">
        <v>1767</v>
      </c>
      <c r="G47" s="70">
        <f>F47*E47</f>
        <v>8905.68</v>
      </c>
      <c r="H47" s="70">
        <f t="shared" si="1"/>
        <v>10686.816000000001</v>
      </c>
      <c r="I47" s="70">
        <v>0</v>
      </c>
      <c r="J47" s="70">
        <f>I47*E47</f>
        <v>0</v>
      </c>
      <c r="K47" s="70">
        <f t="shared" si="3"/>
        <v>0</v>
      </c>
      <c r="L47" s="70">
        <f t="shared" si="4"/>
        <v>8905.68</v>
      </c>
      <c r="M47" s="70">
        <f t="shared" si="5"/>
        <v>10686.816000000001</v>
      </c>
    </row>
    <row r="48" spans="1:13" ht="27.75" customHeight="1" x14ac:dyDescent="0.25">
      <c r="A48" s="12">
        <v>5</v>
      </c>
      <c r="B48" s="13" t="s">
        <v>74</v>
      </c>
      <c r="C48" s="67"/>
      <c r="D48" s="14"/>
      <c r="E48" s="14"/>
      <c r="F48" s="15"/>
      <c r="G48" s="15"/>
      <c r="H48" s="15"/>
      <c r="I48" s="15"/>
      <c r="J48" s="15"/>
      <c r="K48" s="15"/>
      <c r="L48" s="15"/>
      <c r="M48" s="15"/>
    </row>
    <row r="49" spans="1:13" ht="27.75" customHeight="1" x14ac:dyDescent="0.25">
      <c r="A49" s="16" t="s">
        <v>75</v>
      </c>
      <c r="B49" s="17" t="s">
        <v>69</v>
      </c>
      <c r="C49" s="68" t="str">
        <f>C45</f>
        <v>на дер брусьях?</v>
      </c>
      <c r="D49" s="16" t="s">
        <v>62</v>
      </c>
      <c r="E49" s="86">
        <v>9.4700000000000006</v>
      </c>
      <c r="F49" s="70">
        <v>13542.35</v>
      </c>
      <c r="G49" s="70">
        <f t="shared" ref="G49:G78" si="6">F49*E49</f>
        <v>128246.05450000001</v>
      </c>
      <c r="H49" s="70">
        <f t="shared" si="1"/>
        <v>153895.2654</v>
      </c>
      <c r="I49" s="70">
        <v>0</v>
      </c>
      <c r="J49" s="70">
        <f t="shared" ref="J49:J78" si="7">I49*E49</f>
        <v>0</v>
      </c>
      <c r="K49" s="70">
        <f t="shared" si="3"/>
        <v>0</v>
      </c>
      <c r="L49" s="70">
        <f t="shared" si="4"/>
        <v>128246.05450000001</v>
      </c>
      <c r="M49" s="70">
        <f t="shared" si="5"/>
        <v>153895.2654</v>
      </c>
    </row>
    <row r="50" spans="1:13" ht="27.75" customHeight="1" x14ac:dyDescent="0.25">
      <c r="A50" s="16" t="s">
        <v>76</v>
      </c>
      <c r="B50" s="17" t="s">
        <v>77</v>
      </c>
      <c r="C50" s="68"/>
      <c r="D50" s="16" t="s">
        <v>16</v>
      </c>
      <c r="E50" s="86">
        <v>34.03</v>
      </c>
      <c r="F50" s="70">
        <v>2526.5</v>
      </c>
      <c r="G50" s="70">
        <f t="shared" si="6"/>
        <v>85976.794999999998</v>
      </c>
      <c r="H50" s="70">
        <f t="shared" si="1"/>
        <v>103172.15399999999</v>
      </c>
      <c r="I50" s="70">
        <v>0</v>
      </c>
      <c r="J50" s="70">
        <f t="shared" si="7"/>
        <v>0</v>
      </c>
      <c r="K50" s="70">
        <f t="shared" si="3"/>
        <v>0</v>
      </c>
      <c r="L50" s="70">
        <f t="shared" si="4"/>
        <v>85976.794999999998</v>
      </c>
      <c r="M50" s="70">
        <f t="shared" si="5"/>
        <v>103172.15399999999</v>
      </c>
    </row>
    <row r="51" spans="1:13" ht="27.75" customHeight="1" x14ac:dyDescent="0.25">
      <c r="A51" s="58" t="s">
        <v>78</v>
      </c>
      <c r="B51" s="87" t="s">
        <v>23</v>
      </c>
      <c r="C51" s="88" t="s">
        <v>248</v>
      </c>
      <c r="D51" s="58" t="s">
        <v>24</v>
      </c>
      <c r="E51" s="89">
        <v>155.38999999999999</v>
      </c>
      <c r="F51" s="74">
        <v>157.32500000000002</v>
      </c>
      <c r="G51" s="74">
        <f t="shared" si="6"/>
        <v>24446.731749999999</v>
      </c>
      <c r="H51" s="74">
        <f t="shared" si="1"/>
        <v>29336.078099999999</v>
      </c>
      <c r="I51" s="74">
        <v>0</v>
      </c>
      <c r="J51" s="74">
        <f t="shared" si="7"/>
        <v>0</v>
      </c>
      <c r="K51" s="74">
        <f t="shared" si="3"/>
        <v>0</v>
      </c>
      <c r="L51" s="74">
        <f t="shared" si="4"/>
        <v>24446.731749999999</v>
      </c>
      <c r="M51" s="74">
        <f t="shared" si="5"/>
        <v>29336.078099999999</v>
      </c>
    </row>
    <row r="52" spans="1:13" ht="27.75" customHeight="1" x14ac:dyDescent="0.25">
      <c r="A52" s="16" t="s">
        <v>79</v>
      </c>
      <c r="B52" s="17" t="s">
        <v>26</v>
      </c>
      <c r="C52" s="68"/>
      <c r="D52" s="16" t="s">
        <v>16</v>
      </c>
      <c r="E52" s="86">
        <v>15.54</v>
      </c>
      <c r="F52" s="70">
        <v>3989.2969999999996</v>
      </c>
      <c r="G52" s="70">
        <f t="shared" si="6"/>
        <v>61993.675379999993</v>
      </c>
      <c r="H52" s="70">
        <f t="shared" si="1"/>
        <v>74392.410455999983</v>
      </c>
      <c r="I52" s="70">
        <v>0</v>
      </c>
      <c r="J52" s="70">
        <f t="shared" si="7"/>
        <v>0</v>
      </c>
      <c r="K52" s="70">
        <f t="shared" si="3"/>
        <v>0</v>
      </c>
      <c r="L52" s="70">
        <f t="shared" si="4"/>
        <v>61993.675379999993</v>
      </c>
      <c r="M52" s="70">
        <f t="shared" si="5"/>
        <v>74392.410455999983</v>
      </c>
    </row>
    <row r="53" spans="1:13" ht="27.75" customHeight="1" x14ac:dyDescent="0.25">
      <c r="A53" s="28" t="s">
        <v>80</v>
      </c>
      <c r="B53" s="29" t="s">
        <v>81</v>
      </c>
      <c r="C53" s="80"/>
      <c r="D53" s="28" t="s">
        <v>16</v>
      </c>
      <c r="E53" s="90">
        <f>E52*1.26</f>
        <v>19.580399999999997</v>
      </c>
      <c r="F53" s="77">
        <v>0</v>
      </c>
      <c r="G53" s="77">
        <f t="shared" si="6"/>
        <v>0</v>
      </c>
      <c r="H53" s="77">
        <f t="shared" si="1"/>
        <v>0</v>
      </c>
      <c r="I53" s="77">
        <v>6240</v>
      </c>
      <c r="J53" s="77">
        <f t="shared" si="7"/>
        <v>122181.69599999998</v>
      </c>
      <c r="K53" s="77">
        <f t="shared" si="3"/>
        <v>146618.03519999998</v>
      </c>
      <c r="L53" s="77">
        <f t="shared" si="4"/>
        <v>122181.69599999998</v>
      </c>
      <c r="M53" s="77">
        <f t="shared" si="5"/>
        <v>146618.03519999998</v>
      </c>
    </row>
    <row r="54" spans="1:13" ht="27.75" customHeight="1" x14ac:dyDescent="0.25">
      <c r="A54" s="16" t="s">
        <v>82</v>
      </c>
      <c r="B54" s="17" t="s">
        <v>83</v>
      </c>
      <c r="C54" s="68"/>
      <c r="D54" s="16" t="s">
        <v>31</v>
      </c>
      <c r="E54" s="86">
        <v>47</v>
      </c>
      <c r="F54" s="70">
        <v>4577.0879999999997</v>
      </c>
      <c r="G54" s="70">
        <f t="shared" si="6"/>
        <v>215123.136</v>
      </c>
      <c r="H54" s="70">
        <f t="shared" si="1"/>
        <v>258147.76319999999</v>
      </c>
      <c r="I54" s="70">
        <v>0</v>
      </c>
      <c r="J54" s="70">
        <f t="shared" si="7"/>
        <v>0</v>
      </c>
      <c r="K54" s="70">
        <f t="shared" si="3"/>
        <v>0</v>
      </c>
      <c r="L54" s="70">
        <f t="shared" si="4"/>
        <v>215123.136</v>
      </c>
      <c r="M54" s="70">
        <f t="shared" si="5"/>
        <v>258147.76319999999</v>
      </c>
    </row>
    <row r="55" spans="1:13" ht="27.75" customHeight="1" x14ac:dyDescent="0.25">
      <c r="A55" s="28" t="s">
        <v>84</v>
      </c>
      <c r="B55" s="29" t="s">
        <v>85</v>
      </c>
      <c r="C55" s="80"/>
      <c r="D55" s="28" t="s">
        <v>86</v>
      </c>
      <c r="E55" s="90">
        <v>1</v>
      </c>
      <c r="F55" s="77">
        <v>0</v>
      </c>
      <c r="G55" s="77">
        <f t="shared" si="6"/>
        <v>0</v>
      </c>
      <c r="H55" s="77">
        <f t="shared" si="1"/>
        <v>0</v>
      </c>
      <c r="I55" s="77">
        <v>1625000</v>
      </c>
      <c r="J55" s="77">
        <f t="shared" si="7"/>
        <v>1625000</v>
      </c>
      <c r="K55" s="77">
        <f t="shared" si="3"/>
        <v>1950000</v>
      </c>
      <c r="L55" s="77">
        <f t="shared" si="4"/>
        <v>1625000</v>
      </c>
      <c r="M55" s="77">
        <f t="shared" si="5"/>
        <v>1950000</v>
      </c>
    </row>
    <row r="56" spans="1:13" ht="27.75" customHeight="1" x14ac:dyDescent="0.25">
      <c r="A56" s="36" t="s">
        <v>87</v>
      </c>
      <c r="B56" s="37" t="s">
        <v>88</v>
      </c>
      <c r="C56" s="91"/>
      <c r="D56" s="36" t="s">
        <v>62</v>
      </c>
      <c r="E56" s="92">
        <v>9.4700000000000006</v>
      </c>
      <c r="F56" s="70">
        <v>16927.9375</v>
      </c>
      <c r="G56" s="70">
        <f t="shared" si="6"/>
        <v>160307.56812500002</v>
      </c>
      <c r="H56" s="70">
        <f t="shared" si="1"/>
        <v>192369.08175000001</v>
      </c>
      <c r="I56" s="70">
        <v>0</v>
      </c>
      <c r="J56" s="70">
        <f t="shared" si="7"/>
        <v>0</v>
      </c>
      <c r="K56" s="70">
        <f t="shared" si="3"/>
        <v>0</v>
      </c>
      <c r="L56" s="70">
        <f t="shared" si="4"/>
        <v>160307.56812500002</v>
      </c>
      <c r="M56" s="70">
        <f t="shared" si="5"/>
        <v>192369.08175000001</v>
      </c>
    </row>
    <row r="57" spans="1:13" ht="27.75" customHeight="1" x14ac:dyDescent="0.25">
      <c r="A57" s="28" t="s">
        <v>89</v>
      </c>
      <c r="B57" s="22" t="s">
        <v>90</v>
      </c>
      <c r="C57" s="75"/>
      <c r="D57" s="28" t="s">
        <v>86</v>
      </c>
      <c r="E57" s="93">
        <v>1</v>
      </c>
      <c r="F57" s="77">
        <v>0</v>
      </c>
      <c r="G57" s="77">
        <f t="shared" si="6"/>
        <v>0</v>
      </c>
      <c r="H57" s="77">
        <f t="shared" si="1"/>
        <v>0</v>
      </c>
      <c r="I57" s="77">
        <v>3549000</v>
      </c>
      <c r="J57" s="77">
        <f t="shared" si="7"/>
        <v>3549000</v>
      </c>
      <c r="K57" s="77">
        <f t="shared" si="3"/>
        <v>4258800</v>
      </c>
      <c r="L57" s="77">
        <f t="shared" si="4"/>
        <v>3549000</v>
      </c>
      <c r="M57" s="77">
        <f t="shared" si="5"/>
        <v>4258800</v>
      </c>
    </row>
    <row r="58" spans="1:13" ht="27.75" customHeight="1" x14ac:dyDescent="0.25">
      <c r="A58" s="16" t="s">
        <v>91</v>
      </c>
      <c r="B58" s="38" t="s">
        <v>92</v>
      </c>
      <c r="C58" s="94"/>
      <c r="D58" s="16" t="s">
        <v>31</v>
      </c>
      <c r="E58" s="95">
        <v>2</v>
      </c>
      <c r="F58" s="70">
        <v>3890.5248000000001</v>
      </c>
      <c r="G58" s="70">
        <f t="shared" si="6"/>
        <v>7781.0496000000003</v>
      </c>
      <c r="H58" s="70">
        <f t="shared" si="1"/>
        <v>9337.2595199999996</v>
      </c>
      <c r="I58" s="70">
        <v>0</v>
      </c>
      <c r="J58" s="70">
        <f t="shared" si="7"/>
        <v>0</v>
      </c>
      <c r="K58" s="70">
        <f t="shared" si="3"/>
        <v>0</v>
      </c>
      <c r="L58" s="70">
        <f t="shared" si="4"/>
        <v>7781.0496000000003</v>
      </c>
      <c r="M58" s="70">
        <f t="shared" si="5"/>
        <v>9337.2595199999996</v>
      </c>
    </row>
    <row r="59" spans="1:13" ht="27.75" customHeight="1" x14ac:dyDescent="0.25">
      <c r="A59" s="28" t="s">
        <v>93</v>
      </c>
      <c r="B59" s="39" t="s">
        <v>94</v>
      </c>
      <c r="C59" s="96"/>
      <c r="D59" s="28" t="s">
        <v>31</v>
      </c>
      <c r="E59" s="97">
        <v>2</v>
      </c>
      <c r="F59" s="40">
        <v>0</v>
      </c>
      <c r="G59" s="40">
        <f t="shared" si="6"/>
        <v>0</v>
      </c>
      <c r="H59" s="40">
        <f t="shared" si="1"/>
        <v>0</v>
      </c>
      <c r="I59" s="40">
        <v>42081</v>
      </c>
      <c r="J59" s="40">
        <f t="shared" si="7"/>
        <v>84162</v>
      </c>
      <c r="K59" s="40">
        <f t="shared" si="3"/>
        <v>100994.4</v>
      </c>
      <c r="L59" s="40">
        <f t="shared" si="4"/>
        <v>84162</v>
      </c>
      <c r="M59" s="40">
        <f t="shared" si="5"/>
        <v>100994.4</v>
      </c>
    </row>
    <row r="60" spans="1:13" ht="27.75" customHeight="1" x14ac:dyDescent="0.25">
      <c r="A60" s="16" t="s">
        <v>95</v>
      </c>
      <c r="B60" s="27" t="s">
        <v>96</v>
      </c>
      <c r="C60" s="79"/>
      <c r="D60" s="16" t="s">
        <v>31</v>
      </c>
      <c r="E60" s="98">
        <v>1</v>
      </c>
      <c r="F60" s="70">
        <v>19344</v>
      </c>
      <c r="G60" s="70">
        <f t="shared" si="6"/>
        <v>19344</v>
      </c>
      <c r="H60" s="70">
        <f t="shared" si="1"/>
        <v>23212.799999999999</v>
      </c>
      <c r="I60" s="70">
        <v>0</v>
      </c>
      <c r="J60" s="70">
        <f t="shared" si="7"/>
        <v>0</v>
      </c>
      <c r="K60" s="70">
        <f t="shared" si="3"/>
        <v>0</v>
      </c>
      <c r="L60" s="70">
        <f t="shared" si="4"/>
        <v>19344</v>
      </c>
      <c r="M60" s="70">
        <f t="shared" si="5"/>
        <v>23212.799999999999</v>
      </c>
    </row>
    <row r="61" spans="1:13" ht="27.75" customHeight="1" x14ac:dyDescent="0.25">
      <c r="A61" s="28" t="s">
        <v>97</v>
      </c>
      <c r="B61" s="22" t="s">
        <v>98</v>
      </c>
      <c r="C61" s="75"/>
      <c r="D61" s="28" t="s">
        <v>31</v>
      </c>
      <c r="E61" s="93">
        <v>1</v>
      </c>
      <c r="F61" s="77">
        <v>0</v>
      </c>
      <c r="G61" s="77">
        <f t="shared" si="6"/>
        <v>0</v>
      </c>
      <c r="H61" s="77">
        <f t="shared" si="1"/>
        <v>0</v>
      </c>
      <c r="I61" s="77">
        <v>145600</v>
      </c>
      <c r="J61" s="77">
        <f t="shared" si="7"/>
        <v>145600</v>
      </c>
      <c r="K61" s="77">
        <f t="shared" si="3"/>
        <v>174720</v>
      </c>
      <c r="L61" s="77">
        <f t="shared" si="4"/>
        <v>145600</v>
      </c>
      <c r="M61" s="77">
        <f t="shared" si="5"/>
        <v>174720</v>
      </c>
    </row>
    <row r="62" spans="1:13" ht="27.75" customHeight="1" x14ac:dyDescent="0.25">
      <c r="A62" s="28" t="s">
        <v>99</v>
      </c>
      <c r="B62" s="22" t="s">
        <v>100</v>
      </c>
      <c r="C62" s="75"/>
      <c r="D62" s="28" t="s">
        <v>45</v>
      </c>
      <c r="E62" s="93">
        <v>1</v>
      </c>
      <c r="F62" s="77">
        <v>0</v>
      </c>
      <c r="G62" s="77">
        <f t="shared" si="6"/>
        <v>0</v>
      </c>
      <c r="H62" s="77">
        <f t="shared" si="1"/>
        <v>0</v>
      </c>
      <c r="I62" s="77">
        <v>4810</v>
      </c>
      <c r="J62" s="77">
        <f t="shared" si="7"/>
        <v>4810</v>
      </c>
      <c r="K62" s="77">
        <f t="shared" si="3"/>
        <v>5772</v>
      </c>
      <c r="L62" s="77">
        <f t="shared" si="4"/>
        <v>4810</v>
      </c>
      <c r="M62" s="77">
        <f t="shared" si="5"/>
        <v>5772</v>
      </c>
    </row>
    <row r="63" spans="1:13" ht="27.75" customHeight="1" x14ac:dyDescent="0.25">
      <c r="A63" s="28" t="s">
        <v>101</v>
      </c>
      <c r="B63" s="22" t="s">
        <v>102</v>
      </c>
      <c r="C63" s="75"/>
      <c r="D63" s="28" t="s">
        <v>31</v>
      </c>
      <c r="E63" s="93">
        <v>1</v>
      </c>
      <c r="F63" s="77">
        <v>0</v>
      </c>
      <c r="G63" s="77">
        <f t="shared" si="6"/>
        <v>0</v>
      </c>
      <c r="H63" s="77">
        <f t="shared" si="1"/>
        <v>0</v>
      </c>
      <c r="I63" s="77">
        <v>4810</v>
      </c>
      <c r="J63" s="77">
        <f t="shared" si="7"/>
        <v>4810</v>
      </c>
      <c r="K63" s="77">
        <f t="shared" si="3"/>
        <v>5772</v>
      </c>
      <c r="L63" s="77">
        <f t="shared" si="4"/>
        <v>4810</v>
      </c>
      <c r="M63" s="77">
        <f t="shared" si="5"/>
        <v>5772</v>
      </c>
    </row>
    <row r="64" spans="1:13" ht="27.75" customHeight="1" x14ac:dyDescent="0.25">
      <c r="A64" s="99"/>
      <c r="B64" s="100"/>
      <c r="C64" s="101" t="s">
        <v>249</v>
      </c>
      <c r="D64" s="28"/>
      <c r="E64" s="93"/>
      <c r="F64" s="77"/>
      <c r="G64" s="77"/>
      <c r="H64" s="77"/>
      <c r="I64" s="77"/>
      <c r="J64" s="77"/>
      <c r="K64" s="77"/>
      <c r="L64" s="77"/>
      <c r="M64" s="77"/>
    </row>
    <row r="65" spans="1:13" ht="27.75" customHeight="1" x14ac:dyDescent="0.25">
      <c r="A65" s="28" t="s">
        <v>103</v>
      </c>
      <c r="B65" s="22" t="s">
        <v>104</v>
      </c>
      <c r="C65" s="75"/>
      <c r="D65" s="28" t="s">
        <v>105</v>
      </c>
      <c r="E65" s="93">
        <v>4</v>
      </c>
      <c r="F65" s="77">
        <v>0</v>
      </c>
      <c r="G65" s="77">
        <f t="shared" si="6"/>
        <v>0</v>
      </c>
      <c r="H65" s="77">
        <f t="shared" si="1"/>
        <v>0</v>
      </c>
      <c r="I65" s="77">
        <v>306.34500000000003</v>
      </c>
      <c r="J65" s="77">
        <f t="shared" si="7"/>
        <v>1225.3800000000001</v>
      </c>
      <c r="K65" s="77">
        <f t="shared" si="3"/>
        <v>1470.4560000000001</v>
      </c>
      <c r="L65" s="77">
        <f t="shared" si="4"/>
        <v>1225.3800000000001</v>
      </c>
      <c r="M65" s="77">
        <f t="shared" si="5"/>
        <v>1470.4560000000001</v>
      </c>
    </row>
    <row r="66" spans="1:13" ht="27.75" customHeight="1" x14ac:dyDescent="0.25">
      <c r="A66" s="28" t="s">
        <v>106</v>
      </c>
      <c r="B66" s="22" t="s">
        <v>107</v>
      </c>
      <c r="C66" s="75" t="s">
        <v>250</v>
      </c>
      <c r="D66" s="28" t="s">
        <v>108</v>
      </c>
      <c r="E66" s="93">
        <v>0.76</v>
      </c>
      <c r="F66" s="77">
        <v>0</v>
      </c>
      <c r="G66" s="77">
        <f t="shared" si="6"/>
        <v>0</v>
      </c>
      <c r="H66" s="77">
        <f t="shared" si="1"/>
        <v>0</v>
      </c>
      <c r="I66" s="77">
        <v>477.65250000000003</v>
      </c>
      <c r="J66" s="77">
        <f t="shared" si="7"/>
        <v>363.01590000000004</v>
      </c>
      <c r="K66" s="77">
        <f t="shared" si="3"/>
        <v>435.61908000000005</v>
      </c>
      <c r="L66" s="77">
        <f t="shared" si="4"/>
        <v>363.01590000000004</v>
      </c>
      <c r="M66" s="77">
        <f t="shared" si="5"/>
        <v>435.61908000000005</v>
      </c>
    </row>
    <row r="67" spans="1:13" ht="27.75" customHeight="1" x14ac:dyDescent="0.25">
      <c r="A67" s="28" t="s">
        <v>109</v>
      </c>
      <c r="B67" s="22" t="s">
        <v>110</v>
      </c>
      <c r="C67" s="75" t="str">
        <f>C66</f>
        <v>площадь покраски</v>
      </c>
      <c r="D67" s="28" t="s">
        <v>108</v>
      </c>
      <c r="E67" s="93">
        <v>0.76</v>
      </c>
      <c r="F67" s="77">
        <v>0</v>
      </c>
      <c r="G67" s="77">
        <f t="shared" si="6"/>
        <v>0</v>
      </c>
      <c r="H67" s="77">
        <f t="shared" si="1"/>
        <v>0</v>
      </c>
      <c r="I67" s="77">
        <v>436.63749999999999</v>
      </c>
      <c r="J67" s="77">
        <f t="shared" si="7"/>
        <v>331.84449999999998</v>
      </c>
      <c r="K67" s="77">
        <f t="shared" si="3"/>
        <v>398.21339999999998</v>
      </c>
      <c r="L67" s="77">
        <f t="shared" si="4"/>
        <v>331.84449999999998</v>
      </c>
      <c r="M67" s="77">
        <f t="shared" si="5"/>
        <v>398.21339999999998</v>
      </c>
    </row>
    <row r="68" spans="1:13" ht="27.75" customHeight="1" x14ac:dyDescent="0.25">
      <c r="A68" s="16" t="s">
        <v>111</v>
      </c>
      <c r="B68" s="27" t="s">
        <v>41</v>
      </c>
      <c r="C68" s="79"/>
      <c r="D68" s="16" t="s">
        <v>42</v>
      </c>
      <c r="E68" s="98">
        <v>6</v>
      </c>
      <c r="F68" s="70">
        <v>2052.2000000000003</v>
      </c>
      <c r="G68" s="70">
        <f t="shared" si="6"/>
        <v>12313.2</v>
      </c>
      <c r="H68" s="70">
        <f t="shared" si="1"/>
        <v>14775.84</v>
      </c>
      <c r="I68" s="70">
        <v>0</v>
      </c>
      <c r="J68" s="70">
        <f t="shared" si="7"/>
        <v>0</v>
      </c>
      <c r="K68" s="70">
        <f t="shared" si="3"/>
        <v>0</v>
      </c>
      <c r="L68" s="70">
        <f t="shared" si="4"/>
        <v>12313.2</v>
      </c>
      <c r="M68" s="70">
        <f t="shared" si="5"/>
        <v>14775.84</v>
      </c>
    </row>
    <row r="69" spans="1:13" ht="27.75" customHeight="1" x14ac:dyDescent="0.25">
      <c r="A69" s="28" t="s">
        <v>112</v>
      </c>
      <c r="B69" s="29" t="s">
        <v>44</v>
      </c>
      <c r="C69" s="80"/>
      <c r="D69" s="28" t="s">
        <v>45</v>
      </c>
      <c r="E69" s="90">
        <v>12</v>
      </c>
      <c r="F69" s="77">
        <v>0</v>
      </c>
      <c r="G69" s="77">
        <f t="shared" si="6"/>
        <v>0</v>
      </c>
      <c r="H69" s="77">
        <f t="shared" si="1"/>
        <v>0</v>
      </c>
      <c r="I69" s="77">
        <v>10465</v>
      </c>
      <c r="J69" s="77">
        <f t="shared" si="7"/>
        <v>125580</v>
      </c>
      <c r="K69" s="77">
        <f t="shared" si="3"/>
        <v>150696</v>
      </c>
      <c r="L69" s="77">
        <f t="shared" si="4"/>
        <v>125580</v>
      </c>
      <c r="M69" s="77">
        <f t="shared" si="5"/>
        <v>150696</v>
      </c>
    </row>
    <row r="70" spans="1:13" ht="27.75" customHeight="1" x14ac:dyDescent="0.25">
      <c r="A70" s="28" t="s">
        <v>113</v>
      </c>
      <c r="B70" s="29" t="s">
        <v>49</v>
      </c>
      <c r="C70" s="80"/>
      <c r="D70" s="28" t="s">
        <v>31</v>
      </c>
      <c r="E70" s="90">
        <v>36</v>
      </c>
      <c r="F70" s="77">
        <v>0</v>
      </c>
      <c r="G70" s="77">
        <f t="shared" si="6"/>
        <v>0</v>
      </c>
      <c r="H70" s="77">
        <f t="shared" si="1"/>
        <v>0</v>
      </c>
      <c r="I70" s="77">
        <v>305.5</v>
      </c>
      <c r="J70" s="77">
        <f t="shared" si="7"/>
        <v>10998</v>
      </c>
      <c r="K70" s="77">
        <f t="shared" si="3"/>
        <v>13197.6</v>
      </c>
      <c r="L70" s="77">
        <f t="shared" si="4"/>
        <v>10998</v>
      </c>
      <c r="M70" s="77">
        <f t="shared" si="5"/>
        <v>13197.6</v>
      </c>
    </row>
    <row r="71" spans="1:13" ht="27.75" customHeight="1" x14ac:dyDescent="0.25">
      <c r="A71" s="16" t="s">
        <v>114</v>
      </c>
      <c r="B71" s="17" t="s">
        <v>115</v>
      </c>
      <c r="C71" s="68"/>
      <c r="D71" s="16" t="s">
        <v>16</v>
      </c>
      <c r="E71" s="86">
        <v>12.12</v>
      </c>
      <c r="F71" s="70">
        <v>3745.5750000000003</v>
      </c>
      <c r="G71" s="70">
        <f t="shared" si="6"/>
        <v>45396.368999999999</v>
      </c>
      <c r="H71" s="70">
        <f t="shared" si="1"/>
        <v>54475.642799999994</v>
      </c>
      <c r="I71" s="70">
        <v>0</v>
      </c>
      <c r="J71" s="70">
        <f t="shared" si="7"/>
        <v>0</v>
      </c>
      <c r="K71" s="70">
        <f t="shared" si="3"/>
        <v>0</v>
      </c>
      <c r="L71" s="70">
        <f t="shared" si="4"/>
        <v>45396.368999999999</v>
      </c>
      <c r="M71" s="70">
        <f t="shared" si="5"/>
        <v>54475.642799999994</v>
      </c>
    </row>
    <row r="72" spans="1:13" ht="27.75" customHeight="1" x14ac:dyDescent="0.25">
      <c r="A72" s="28" t="s">
        <v>116</v>
      </c>
      <c r="B72" s="22" t="s">
        <v>28</v>
      </c>
      <c r="C72" s="75"/>
      <c r="D72" s="28" t="s">
        <v>16</v>
      </c>
      <c r="E72" s="93">
        <f>E71*1.26</f>
        <v>15.271199999999999</v>
      </c>
      <c r="F72" s="77">
        <v>0</v>
      </c>
      <c r="G72" s="77">
        <f t="shared" si="6"/>
        <v>0</v>
      </c>
      <c r="H72" s="77">
        <f t="shared" si="1"/>
        <v>0</v>
      </c>
      <c r="I72" s="77">
        <v>6240</v>
      </c>
      <c r="J72" s="77">
        <f t="shared" si="7"/>
        <v>95292.287999999986</v>
      </c>
      <c r="K72" s="77">
        <f t="shared" si="3"/>
        <v>114350.74559999998</v>
      </c>
      <c r="L72" s="77">
        <f t="shared" si="4"/>
        <v>95292.287999999986</v>
      </c>
      <c r="M72" s="77">
        <f t="shared" si="5"/>
        <v>114350.74559999998</v>
      </c>
    </row>
    <row r="73" spans="1:13" ht="27.75" customHeight="1" x14ac:dyDescent="0.25">
      <c r="A73" s="16" t="s">
        <v>117</v>
      </c>
      <c r="B73" s="17" t="s">
        <v>118</v>
      </c>
      <c r="C73" s="68"/>
      <c r="D73" s="16" t="s">
        <v>16</v>
      </c>
      <c r="E73" s="86">
        <v>1.21</v>
      </c>
      <c r="F73" s="70">
        <v>3258.6502500000001</v>
      </c>
      <c r="G73" s="70">
        <f t="shared" si="6"/>
        <v>3942.9668025000001</v>
      </c>
      <c r="H73" s="70">
        <f t="shared" si="1"/>
        <v>4731.5601630000001</v>
      </c>
      <c r="I73" s="70">
        <v>0</v>
      </c>
      <c r="J73" s="70">
        <f t="shared" si="7"/>
        <v>0</v>
      </c>
      <c r="K73" s="70">
        <f t="shared" si="3"/>
        <v>0</v>
      </c>
      <c r="L73" s="70">
        <f t="shared" si="4"/>
        <v>3942.9668025000001</v>
      </c>
      <c r="M73" s="70">
        <f t="shared" si="5"/>
        <v>4731.5601630000001</v>
      </c>
    </row>
    <row r="74" spans="1:13" ht="27.75" customHeight="1" x14ac:dyDescent="0.25">
      <c r="A74" s="28" t="s">
        <v>119</v>
      </c>
      <c r="B74" s="29" t="s">
        <v>28</v>
      </c>
      <c r="C74" s="80"/>
      <c r="D74" s="28" t="s">
        <v>16</v>
      </c>
      <c r="E74" s="90">
        <f>E73*1.26</f>
        <v>1.5246</v>
      </c>
      <c r="F74" s="77">
        <v>0</v>
      </c>
      <c r="G74" s="77">
        <f t="shared" si="6"/>
        <v>0</v>
      </c>
      <c r="H74" s="77">
        <f t="shared" si="1"/>
        <v>0</v>
      </c>
      <c r="I74" s="77">
        <v>6240</v>
      </c>
      <c r="J74" s="77">
        <f t="shared" si="7"/>
        <v>9513.503999999999</v>
      </c>
      <c r="K74" s="77">
        <f t="shared" si="3"/>
        <v>11416.204799999998</v>
      </c>
      <c r="L74" s="77">
        <f t="shared" si="4"/>
        <v>9513.503999999999</v>
      </c>
      <c r="M74" s="77">
        <f t="shared" si="5"/>
        <v>11416.204799999998</v>
      </c>
    </row>
    <row r="75" spans="1:13" ht="27.75" customHeight="1" x14ac:dyDescent="0.25">
      <c r="A75" s="82" t="s">
        <v>120</v>
      </c>
      <c r="B75" s="83" t="s">
        <v>121</v>
      </c>
      <c r="C75" s="68"/>
      <c r="D75" s="16" t="s">
        <v>35</v>
      </c>
      <c r="E75" s="86">
        <v>22.42</v>
      </c>
      <c r="F75" s="70">
        <v>1831.51875</v>
      </c>
      <c r="G75" s="70">
        <f t="shared" si="6"/>
        <v>41062.650375000005</v>
      </c>
      <c r="H75" s="70">
        <f t="shared" si="1"/>
        <v>49275.180450000007</v>
      </c>
      <c r="I75" s="70">
        <v>0</v>
      </c>
      <c r="J75" s="70">
        <f t="shared" si="7"/>
        <v>0</v>
      </c>
      <c r="K75" s="70">
        <f t="shared" si="3"/>
        <v>0</v>
      </c>
      <c r="L75" s="70">
        <f t="shared" si="4"/>
        <v>41062.650375000005</v>
      </c>
      <c r="M75" s="70">
        <f t="shared" si="5"/>
        <v>49275.180450000007</v>
      </c>
    </row>
    <row r="76" spans="1:13" ht="27.75" customHeight="1" x14ac:dyDescent="0.25">
      <c r="A76" s="16" t="s">
        <v>122</v>
      </c>
      <c r="B76" s="17" t="s">
        <v>123</v>
      </c>
      <c r="C76" s="68"/>
      <c r="D76" s="16" t="s">
        <v>62</v>
      </c>
      <c r="E76" s="86">
        <f>34.03*1.75</f>
        <v>59.552500000000002</v>
      </c>
      <c r="F76" s="70">
        <v>1085</v>
      </c>
      <c r="G76" s="70">
        <f t="shared" si="6"/>
        <v>64614.462500000001</v>
      </c>
      <c r="H76" s="70">
        <f t="shared" ref="H76:H140" si="8">G76*1.2</f>
        <v>77537.354999999996</v>
      </c>
      <c r="I76" s="70">
        <v>0</v>
      </c>
      <c r="J76" s="70">
        <f t="shared" si="7"/>
        <v>0</v>
      </c>
      <c r="K76" s="70">
        <f t="shared" ref="K76:K140" si="9">J76*1.2</f>
        <v>0</v>
      </c>
      <c r="L76" s="70">
        <f t="shared" ref="L76:L140" si="10">G76+J76</f>
        <v>64614.462500000001</v>
      </c>
      <c r="M76" s="70">
        <f t="shared" ref="M76:M140" si="11">L76*1.2</f>
        <v>77537.354999999996</v>
      </c>
    </row>
    <row r="77" spans="1:13" ht="45" customHeight="1" x14ac:dyDescent="0.25">
      <c r="A77" s="16" t="s">
        <v>124</v>
      </c>
      <c r="B77" s="17" t="s">
        <v>71</v>
      </c>
      <c r="C77" s="68"/>
      <c r="D77" s="16" t="s">
        <v>62</v>
      </c>
      <c r="E77" s="86">
        <f>9.47+0.15+0.0414*6</f>
        <v>9.8684000000000012</v>
      </c>
      <c r="F77" s="70">
        <v>1767</v>
      </c>
      <c r="G77" s="70">
        <f t="shared" si="6"/>
        <v>17437.462800000001</v>
      </c>
      <c r="H77" s="70">
        <f t="shared" si="8"/>
        <v>20924.95536</v>
      </c>
      <c r="I77" s="70">
        <v>0</v>
      </c>
      <c r="J77" s="70">
        <f t="shared" si="7"/>
        <v>0</v>
      </c>
      <c r="K77" s="70">
        <f t="shared" si="9"/>
        <v>0</v>
      </c>
      <c r="L77" s="70">
        <f t="shared" si="10"/>
        <v>17437.462800000001</v>
      </c>
      <c r="M77" s="70">
        <f t="shared" si="11"/>
        <v>20924.95536</v>
      </c>
    </row>
    <row r="78" spans="1:13" ht="27.75" customHeight="1" x14ac:dyDescent="0.25">
      <c r="A78" s="16" t="s">
        <v>125</v>
      </c>
      <c r="B78" s="17" t="s">
        <v>73</v>
      </c>
      <c r="C78" s="68"/>
      <c r="D78" s="16" t="s">
        <v>62</v>
      </c>
      <c r="E78" s="86">
        <f>63*0.08</f>
        <v>5.04</v>
      </c>
      <c r="F78" s="70">
        <v>1767</v>
      </c>
      <c r="G78" s="70">
        <f t="shared" si="6"/>
        <v>8905.68</v>
      </c>
      <c r="H78" s="70">
        <f t="shared" si="8"/>
        <v>10686.816000000001</v>
      </c>
      <c r="I78" s="70">
        <v>0</v>
      </c>
      <c r="J78" s="70">
        <f t="shared" si="7"/>
        <v>0</v>
      </c>
      <c r="K78" s="70">
        <f t="shared" si="9"/>
        <v>0</v>
      </c>
      <c r="L78" s="70">
        <f t="shared" si="10"/>
        <v>8905.68</v>
      </c>
      <c r="M78" s="70">
        <f t="shared" si="11"/>
        <v>10686.816000000001</v>
      </c>
    </row>
    <row r="79" spans="1:13" ht="27.75" customHeight="1" x14ac:dyDescent="0.25">
      <c r="A79" s="12">
        <v>6</v>
      </c>
      <c r="B79" s="13" t="s">
        <v>251</v>
      </c>
      <c r="C79" s="67"/>
      <c r="D79" s="14"/>
      <c r="E79" s="14"/>
      <c r="F79" s="15"/>
      <c r="G79" s="15"/>
      <c r="H79" s="15"/>
      <c r="I79" s="15"/>
      <c r="J79" s="15"/>
      <c r="K79" s="15"/>
      <c r="L79" s="15"/>
      <c r="M79" s="15"/>
    </row>
    <row r="80" spans="1:13" ht="27.75" customHeight="1" x14ac:dyDescent="0.25">
      <c r="A80" s="16" t="s">
        <v>252</v>
      </c>
      <c r="B80" s="17" t="s">
        <v>69</v>
      </c>
      <c r="C80" s="68" t="str">
        <f>C49</f>
        <v>на дер брусьях?</v>
      </c>
      <c r="D80" s="16" t="s">
        <v>62</v>
      </c>
      <c r="E80" s="86">
        <v>9.4700000000000006</v>
      </c>
      <c r="F80" s="70">
        <v>13542.35</v>
      </c>
      <c r="G80" s="70">
        <f t="shared" ref="G80:G108" si="12">F80*E80</f>
        <v>128246.05450000001</v>
      </c>
      <c r="H80" s="70">
        <f t="shared" si="8"/>
        <v>153895.2654</v>
      </c>
      <c r="I80" s="70">
        <v>0</v>
      </c>
      <c r="J80" s="70">
        <f t="shared" ref="J80:J108" si="13">I80*E80</f>
        <v>0</v>
      </c>
      <c r="K80" s="70">
        <f t="shared" si="9"/>
        <v>0</v>
      </c>
      <c r="L80" s="70">
        <f t="shared" si="10"/>
        <v>128246.05450000001</v>
      </c>
      <c r="M80" s="70">
        <f t="shared" si="11"/>
        <v>153895.2654</v>
      </c>
    </row>
    <row r="81" spans="1:13" ht="27.75" customHeight="1" x14ac:dyDescent="0.25">
      <c r="A81" s="16" t="s">
        <v>253</v>
      </c>
      <c r="B81" s="17" t="s">
        <v>77</v>
      </c>
      <c r="C81" s="68"/>
      <c r="D81" s="16" t="s">
        <v>16</v>
      </c>
      <c r="E81" s="86">
        <v>28.99</v>
      </c>
      <c r="F81" s="70">
        <v>2526.5</v>
      </c>
      <c r="G81" s="70">
        <f t="shared" si="12"/>
        <v>73243.235000000001</v>
      </c>
      <c r="H81" s="70">
        <f t="shared" si="8"/>
        <v>87891.881999999998</v>
      </c>
      <c r="I81" s="70">
        <v>0</v>
      </c>
      <c r="J81" s="70">
        <f t="shared" si="13"/>
        <v>0</v>
      </c>
      <c r="K81" s="70">
        <f t="shared" si="9"/>
        <v>0</v>
      </c>
      <c r="L81" s="70">
        <f t="shared" si="10"/>
        <v>73243.235000000001</v>
      </c>
      <c r="M81" s="70">
        <f t="shared" si="11"/>
        <v>87891.881999999998</v>
      </c>
    </row>
    <row r="82" spans="1:13" ht="27.75" customHeight="1" x14ac:dyDescent="0.25">
      <c r="A82" s="58" t="s">
        <v>254</v>
      </c>
      <c r="B82" s="87" t="s">
        <v>23</v>
      </c>
      <c r="C82" s="88" t="s">
        <v>255</v>
      </c>
      <c r="D82" s="58" t="s">
        <v>24</v>
      </c>
      <c r="E82" s="89">
        <v>136.05000000000001</v>
      </c>
      <c r="F82" s="74">
        <v>157.32500000000002</v>
      </c>
      <c r="G82" s="74">
        <f t="shared" si="12"/>
        <v>21404.066250000003</v>
      </c>
      <c r="H82" s="74">
        <f t="shared" si="8"/>
        <v>25684.879500000003</v>
      </c>
      <c r="I82" s="74">
        <v>0</v>
      </c>
      <c r="J82" s="74">
        <f t="shared" si="13"/>
        <v>0</v>
      </c>
      <c r="K82" s="74">
        <f t="shared" si="9"/>
        <v>0</v>
      </c>
      <c r="L82" s="74">
        <f t="shared" si="10"/>
        <v>21404.066250000003</v>
      </c>
      <c r="M82" s="74">
        <f t="shared" si="11"/>
        <v>25684.879500000003</v>
      </c>
    </row>
    <row r="83" spans="1:13" ht="27.75" customHeight="1" x14ac:dyDescent="0.25">
      <c r="A83" s="16" t="s">
        <v>256</v>
      </c>
      <c r="B83" s="17" t="s">
        <v>26</v>
      </c>
      <c r="C83" s="68"/>
      <c r="D83" s="16" t="s">
        <v>16</v>
      </c>
      <c r="E83" s="86">
        <v>13.61</v>
      </c>
      <c r="F83" s="70">
        <v>3989.2969999999996</v>
      </c>
      <c r="G83" s="70">
        <f t="shared" si="12"/>
        <v>54294.332169999994</v>
      </c>
      <c r="H83" s="70">
        <f t="shared" si="8"/>
        <v>65153.19860399999</v>
      </c>
      <c r="I83" s="70">
        <v>0</v>
      </c>
      <c r="J83" s="70">
        <f t="shared" si="13"/>
        <v>0</v>
      </c>
      <c r="K83" s="70">
        <f t="shared" si="9"/>
        <v>0</v>
      </c>
      <c r="L83" s="70">
        <f t="shared" si="10"/>
        <v>54294.332169999994</v>
      </c>
      <c r="M83" s="70">
        <f t="shared" si="11"/>
        <v>65153.19860399999</v>
      </c>
    </row>
    <row r="84" spans="1:13" ht="27.75" customHeight="1" x14ac:dyDescent="0.25">
      <c r="A84" s="28" t="s">
        <v>257</v>
      </c>
      <c r="B84" s="29" t="s">
        <v>81</v>
      </c>
      <c r="C84" s="80"/>
      <c r="D84" s="28" t="s">
        <v>16</v>
      </c>
      <c r="E84" s="90">
        <f>E83*1.26</f>
        <v>17.148599999999998</v>
      </c>
      <c r="F84" s="77">
        <v>0</v>
      </c>
      <c r="G84" s="77">
        <f t="shared" si="12"/>
        <v>0</v>
      </c>
      <c r="H84" s="77">
        <f t="shared" si="8"/>
        <v>0</v>
      </c>
      <c r="I84" s="77">
        <v>6240</v>
      </c>
      <c r="J84" s="77">
        <f t="shared" si="13"/>
        <v>107007.264</v>
      </c>
      <c r="K84" s="77">
        <f t="shared" si="9"/>
        <v>128408.71679999999</v>
      </c>
      <c r="L84" s="77">
        <f t="shared" si="10"/>
        <v>107007.264</v>
      </c>
      <c r="M84" s="77">
        <f t="shared" si="11"/>
        <v>128408.71679999999</v>
      </c>
    </row>
    <row r="85" spans="1:13" ht="27.75" customHeight="1" x14ac:dyDescent="0.25">
      <c r="A85" s="16" t="s">
        <v>258</v>
      </c>
      <c r="B85" s="17" t="s">
        <v>83</v>
      </c>
      <c r="C85" s="68"/>
      <c r="D85" s="16" t="s">
        <v>31</v>
      </c>
      <c r="E85" s="86">
        <v>47</v>
      </c>
      <c r="F85" s="70">
        <v>4577.0879999999997</v>
      </c>
      <c r="G85" s="70">
        <f t="shared" si="12"/>
        <v>215123.136</v>
      </c>
      <c r="H85" s="70">
        <f t="shared" si="8"/>
        <v>258147.76319999999</v>
      </c>
      <c r="I85" s="70">
        <v>0</v>
      </c>
      <c r="J85" s="70">
        <f t="shared" si="13"/>
        <v>0</v>
      </c>
      <c r="K85" s="70">
        <f t="shared" si="9"/>
        <v>0</v>
      </c>
      <c r="L85" s="70">
        <f t="shared" si="10"/>
        <v>215123.136</v>
      </c>
      <c r="M85" s="70">
        <f t="shared" si="11"/>
        <v>258147.76319999999</v>
      </c>
    </row>
    <row r="86" spans="1:13" ht="27.75" customHeight="1" x14ac:dyDescent="0.25">
      <c r="A86" s="28" t="s">
        <v>259</v>
      </c>
      <c r="B86" s="29" t="s">
        <v>85</v>
      </c>
      <c r="C86" s="80"/>
      <c r="D86" s="28" t="s">
        <v>86</v>
      </c>
      <c r="E86" s="90">
        <v>1</v>
      </c>
      <c r="F86" s="77">
        <v>0</v>
      </c>
      <c r="G86" s="77">
        <f t="shared" si="12"/>
        <v>0</v>
      </c>
      <c r="H86" s="77">
        <f t="shared" si="8"/>
        <v>0</v>
      </c>
      <c r="I86" s="77">
        <v>1625000</v>
      </c>
      <c r="J86" s="77">
        <f t="shared" si="13"/>
        <v>1625000</v>
      </c>
      <c r="K86" s="77">
        <f t="shared" si="9"/>
        <v>1950000</v>
      </c>
      <c r="L86" s="77">
        <f t="shared" si="10"/>
        <v>1625000</v>
      </c>
      <c r="M86" s="77">
        <f t="shared" si="11"/>
        <v>1950000</v>
      </c>
    </row>
    <row r="87" spans="1:13" ht="27.75" customHeight="1" x14ac:dyDescent="0.25">
      <c r="A87" s="36" t="s">
        <v>260</v>
      </c>
      <c r="B87" s="37" t="s">
        <v>88</v>
      </c>
      <c r="C87" s="91"/>
      <c r="D87" s="36" t="s">
        <v>62</v>
      </c>
      <c r="E87" s="92">
        <v>9.4700000000000006</v>
      </c>
      <c r="F87" s="70">
        <v>16927.9375</v>
      </c>
      <c r="G87" s="70">
        <f t="shared" si="12"/>
        <v>160307.56812500002</v>
      </c>
      <c r="H87" s="70">
        <f t="shared" si="8"/>
        <v>192369.08175000001</v>
      </c>
      <c r="I87" s="70">
        <v>0</v>
      </c>
      <c r="J87" s="70">
        <f t="shared" si="13"/>
        <v>0</v>
      </c>
      <c r="K87" s="70">
        <f t="shared" si="9"/>
        <v>0</v>
      </c>
      <c r="L87" s="70">
        <f t="shared" si="10"/>
        <v>160307.56812500002</v>
      </c>
      <c r="M87" s="70">
        <f t="shared" si="11"/>
        <v>192369.08175000001</v>
      </c>
    </row>
    <row r="88" spans="1:13" ht="27.75" customHeight="1" x14ac:dyDescent="0.25">
      <c r="A88" s="28" t="s">
        <v>261</v>
      </c>
      <c r="B88" s="22" t="s">
        <v>90</v>
      </c>
      <c r="C88" s="75"/>
      <c r="D88" s="28" t="s">
        <v>86</v>
      </c>
      <c r="E88" s="93">
        <v>1</v>
      </c>
      <c r="F88" s="77">
        <v>0</v>
      </c>
      <c r="G88" s="77">
        <f t="shared" si="12"/>
        <v>0</v>
      </c>
      <c r="H88" s="77">
        <f t="shared" si="8"/>
        <v>0</v>
      </c>
      <c r="I88" s="77">
        <v>3549000</v>
      </c>
      <c r="J88" s="77">
        <f t="shared" si="13"/>
        <v>3549000</v>
      </c>
      <c r="K88" s="77">
        <f t="shared" si="9"/>
        <v>4258800</v>
      </c>
      <c r="L88" s="77">
        <f t="shared" si="10"/>
        <v>3549000</v>
      </c>
      <c r="M88" s="77">
        <f t="shared" si="11"/>
        <v>4258800</v>
      </c>
    </row>
    <row r="89" spans="1:13" ht="27.75" customHeight="1" x14ac:dyDescent="0.25">
      <c r="A89" s="16" t="s">
        <v>262</v>
      </c>
      <c r="B89" s="38" t="s">
        <v>92</v>
      </c>
      <c r="C89" s="94"/>
      <c r="D89" s="16" t="s">
        <v>31</v>
      </c>
      <c r="E89" s="95">
        <v>2</v>
      </c>
      <c r="F89" s="70">
        <v>3890.5248000000001</v>
      </c>
      <c r="G89" s="70">
        <f t="shared" si="12"/>
        <v>7781.0496000000003</v>
      </c>
      <c r="H89" s="70">
        <f t="shared" si="8"/>
        <v>9337.2595199999996</v>
      </c>
      <c r="I89" s="70">
        <v>0</v>
      </c>
      <c r="J89" s="70">
        <f t="shared" si="13"/>
        <v>0</v>
      </c>
      <c r="K89" s="70">
        <f t="shared" si="9"/>
        <v>0</v>
      </c>
      <c r="L89" s="70">
        <f t="shared" si="10"/>
        <v>7781.0496000000003</v>
      </c>
      <c r="M89" s="70">
        <f t="shared" si="11"/>
        <v>9337.2595199999996</v>
      </c>
    </row>
    <row r="90" spans="1:13" ht="27.75" customHeight="1" x14ac:dyDescent="0.25">
      <c r="A90" s="28" t="s">
        <v>263</v>
      </c>
      <c r="B90" s="39" t="s">
        <v>94</v>
      </c>
      <c r="C90" s="96"/>
      <c r="D90" s="28" t="s">
        <v>31</v>
      </c>
      <c r="E90" s="97">
        <v>2</v>
      </c>
      <c r="F90" s="40">
        <v>0</v>
      </c>
      <c r="G90" s="40">
        <f t="shared" si="12"/>
        <v>0</v>
      </c>
      <c r="H90" s="40">
        <f t="shared" si="8"/>
        <v>0</v>
      </c>
      <c r="I90" s="40">
        <v>42081</v>
      </c>
      <c r="J90" s="40">
        <f t="shared" si="13"/>
        <v>84162</v>
      </c>
      <c r="K90" s="40">
        <f t="shared" si="9"/>
        <v>100994.4</v>
      </c>
      <c r="L90" s="40">
        <f t="shared" si="10"/>
        <v>84162</v>
      </c>
      <c r="M90" s="40">
        <f t="shared" si="11"/>
        <v>100994.4</v>
      </c>
    </row>
    <row r="91" spans="1:13" ht="27.75" customHeight="1" x14ac:dyDescent="0.25">
      <c r="A91" s="16" t="s">
        <v>264</v>
      </c>
      <c r="B91" s="27" t="s">
        <v>96</v>
      </c>
      <c r="C91" s="79"/>
      <c r="D91" s="16" t="s">
        <v>31</v>
      </c>
      <c r="E91" s="98">
        <v>1</v>
      </c>
      <c r="F91" s="70">
        <v>19344</v>
      </c>
      <c r="G91" s="70">
        <f t="shared" si="12"/>
        <v>19344</v>
      </c>
      <c r="H91" s="70">
        <f t="shared" si="8"/>
        <v>23212.799999999999</v>
      </c>
      <c r="I91" s="70">
        <v>0</v>
      </c>
      <c r="J91" s="70">
        <f t="shared" si="13"/>
        <v>0</v>
      </c>
      <c r="K91" s="70">
        <f t="shared" si="9"/>
        <v>0</v>
      </c>
      <c r="L91" s="70">
        <f t="shared" si="10"/>
        <v>19344</v>
      </c>
      <c r="M91" s="70">
        <f t="shared" si="11"/>
        <v>23212.799999999999</v>
      </c>
    </row>
    <row r="92" spans="1:13" ht="27.75" customHeight="1" x14ac:dyDescent="0.25">
      <c r="A92" s="28" t="s">
        <v>265</v>
      </c>
      <c r="B92" s="22" t="s">
        <v>98</v>
      </c>
      <c r="C92" s="75"/>
      <c r="D92" s="28" t="s">
        <v>31</v>
      </c>
      <c r="E92" s="93">
        <v>1</v>
      </c>
      <c r="F92" s="77">
        <v>0</v>
      </c>
      <c r="G92" s="77">
        <f t="shared" si="12"/>
        <v>0</v>
      </c>
      <c r="H92" s="77">
        <f t="shared" si="8"/>
        <v>0</v>
      </c>
      <c r="I92" s="77">
        <v>145600</v>
      </c>
      <c r="J92" s="77">
        <f t="shared" si="13"/>
        <v>145600</v>
      </c>
      <c r="K92" s="77">
        <f t="shared" si="9"/>
        <v>174720</v>
      </c>
      <c r="L92" s="77">
        <f t="shared" si="10"/>
        <v>145600</v>
      </c>
      <c r="M92" s="77">
        <f t="shared" si="11"/>
        <v>174720</v>
      </c>
    </row>
    <row r="93" spans="1:13" ht="27.75" customHeight="1" x14ac:dyDescent="0.25">
      <c r="A93" s="28" t="s">
        <v>266</v>
      </c>
      <c r="B93" s="22" t="s">
        <v>100</v>
      </c>
      <c r="C93" s="75"/>
      <c r="D93" s="28" t="s">
        <v>45</v>
      </c>
      <c r="E93" s="93">
        <v>1</v>
      </c>
      <c r="F93" s="77">
        <v>0</v>
      </c>
      <c r="G93" s="77">
        <f t="shared" si="12"/>
        <v>0</v>
      </c>
      <c r="H93" s="77">
        <f t="shared" si="8"/>
        <v>0</v>
      </c>
      <c r="I93" s="77">
        <v>4810</v>
      </c>
      <c r="J93" s="77">
        <f t="shared" si="13"/>
        <v>4810</v>
      </c>
      <c r="K93" s="77">
        <f t="shared" si="9"/>
        <v>5772</v>
      </c>
      <c r="L93" s="77">
        <f t="shared" si="10"/>
        <v>4810</v>
      </c>
      <c r="M93" s="77">
        <f t="shared" si="11"/>
        <v>5772</v>
      </c>
    </row>
    <row r="94" spans="1:13" ht="27.75" customHeight="1" x14ac:dyDescent="0.25">
      <c r="A94" s="28" t="s">
        <v>267</v>
      </c>
      <c r="B94" s="22" t="s">
        <v>102</v>
      </c>
      <c r="C94" s="75"/>
      <c r="D94" s="28" t="s">
        <v>31</v>
      </c>
      <c r="E94" s="93">
        <v>1</v>
      </c>
      <c r="F94" s="77">
        <v>0</v>
      </c>
      <c r="G94" s="77">
        <f t="shared" si="12"/>
        <v>0</v>
      </c>
      <c r="H94" s="77">
        <f t="shared" si="8"/>
        <v>0</v>
      </c>
      <c r="I94" s="77">
        <v>4810</v>
      </c>
      <c r="J94" s="77">
        <f t="shared" si="13"/>
        <v>4810</v>
      </c>
      <c r="K94" s="77">
        <f t="shared" si="9"/>
        <v>5772</v>
      </c>
      <c r="L94" s="77">
        <f t="shared" si="10"/>
        <v>4810</v>
      </c>
      <c r="M94" s="77">
        <f t="shared" si="11"/>
        <v>5772</v>
      </c>
    </row>
    <row r="95" spans="1:13" ht="27.75" customHeight="1" x14ac:dyDescent="0.25">
      <c r="A95" s="28" t="s">
        <v>268</v>
      </c>
      <c r="B95" s="22" t="s">
        <v>104</v>
      </c>
      <c r="C95" s="130" t="s">
        <v>250</v>
      </c>
      <c r="D95" s="28" t="s">
        <v>105</v>
      </c>
      <c r="E95" s="93">
        <v>4</v>
      </c>
      <c r="F95" s="77">
        <v>0</v>
      </c>
      <c r="G95" s="77">
        <f t="shared" si="12"/>
        <v>0</v>
      </c>
      <c r="H95" s="77">
        <f t="shared" si="8"/>
        <v>0</v>
      </c>
      <c r="I95" s="77">
        <v>306.34500000000003</v>
      </c>
      <c r="J95" s="77">
        <f t="shared" si="13"/>
        <v>1225.3800000000001</v>
      </c>
      <c r="K95" s="77">
        <f t="shared" si="9"/>
        <v>1470.4560000000001</v>
      </c>
      <c r="L95" s="77">
        <f t="shared" si="10"/>
        <v>1225.3800000000001</v>
      </c>
      <c r="M95" s="77">
        <f t="shared" si="11"/>
        <v>1470.4560000000001</v>
      </c>
    </row>
    <row r="96" spans="1:13" ht="27.75" customHeight="1" x14ac:dyDescent="0.25">
      <c r="A96" s="28" t="s">
        <v>269</v>
      </c>
      <c r="B96" s="22" t="s">
        <v>107</v>
      </c>
      <c r="C96" s="131"/>
      <c r="D96" s="28" t="s">
        <v>108</v>
      </c>
      <c r="E96" s="93">
        <v>0.76</v>
      </c>
      <c r="F96" s="77">
        <v>0</v>
      </c>
      <c r="G96" s="77">
        <f t="shared" si="12"/>
        <v>0</v>
      </c>
      <c r="H96" s="77">
        <f t="shared" si="8"/>
        <v>0</v>
      </c>
      <c r="I96" s="77">
        <v>477.65250000000003</v>
      </c>
      <c r="J96" s="77">
        <f t="shared" si="13"/>
        <v>363.01590000000004</v>
      </c>
      <c r="K96" s="77">
        <f t="shared" si="9"/>
        <v>435.61908000000005</v>
      </c>
      <c r="L96" s="77">
        <f t="shared" si="10"/>
        <v>363.01590000000004</v>
      </c>
      <c r="M96" s="77">
        <f t="shared" si="11"/>
        <v>435.61908000000005</v>
      </c>
    </row>
    <row r="97" spans="1:13" ht="27.75" customHeight="1" x14ac:dyDescent="0.25">
      <c r="A97" s="28" t="s">
        <v>270</v>
      </c>
      <c r="B97" s="22" t="s">
        <v>110</v>
      </c>
      <c r="C97" s="132"/>
      <c r="D97" s="28" t="s">
        <v>108</v>
      </c>
      <c r="E97" s="93">
        <v>0.76</v>
      </c>
      <c r="F97" s="77">
        <v>0</v>
      </c>
      <c r="G97" s="77">
        <f t="shared" si="12"/>
        <v>0</v>
      </c>
      <c r="H97" s="77">
        <f t="shared" si="8"/>
        <v>0</v>
      </c>
      <c r="I97" s="77">
        <v>436.63749999999999</v>
      </c>
      <c r="J97" s="77">
        <f t="shared" si="13"/>
        <v>331.84449999999998</v>
      </c>
      <c r="K97" s="77">
        <f t="shared" si="9"/>
        <v>398.21339999999998</v>
      </c>
      <c r="L97" s="77">
        <f t="shared" si="10"/>
        <v>331.84449999999998</v>
      </c>
      <c r="M97" s="77">
        <f t="shared" si="11"/>
        <v>398.21339999999998</v>
      </c>
    </row>
    <row r="98" spans="1:13" ht="27.75" customHeight="1" x14ac:dyDescent="0.25">
      <c r="A98" s="16" t="s">
        <v>271</v>
      </c>
      <c r="B98" s="27" t="s">
        <v>41</v>
      </c>
      <c r="C98" s="79"/>
      <c r="D98" s="16" t="s">
        <v>42</v>
      </c>
      <c r="E98" s="98">
        <v>6</v>
      </c>
      <c r="F98" s="70">
        <v>2052.2000000000003</v>
      </c>
      <c r="G98" s="70">
        <f t="shared" si="12"/>
        <v>12313.2</v>
      </c>
      <c r="H98" s="70">
        <f t="shared" si="8"/>
        <v>14775.84</v>
      </c>
      <c r="I98" s="70">
        <v>0</v>
      </c>
      <c r="J98" s="70">
        <f t="shared" si="13"/>
        <v>0</v>
      </c>
      <c r="K98" s="70">
        <f t="shared" si="9"/>
        <v>0</v>
      </c>
      <c r="L98" s="70">
        <f t="shared" si="10"/>
        <v>12313.2</v>
      </c>
      <c r="M98" s="70">
        <f t="shared" si="11"/>
        <v>14775.84</v>
      </c>
    </row>
    <row r="99" spans="1:13" ht="27.75" customHeight="1" x14ac:dyDescent="0.25">
      <c r="A99" s="28" t="s">
        <v>272</v>
      </c>
      <c r="B99" s="29" t="s">
        <v>44</v>
      </c>
      <c r="C99" s="80"/>
      <c r="D99" s="28" t="s">
        <v>45</v>
      </c>
      <c r="E99" s="90">
        <v>12</v>
      </c>
      <c r="F99" s="77">
        <v>0</v>
      </c>
      <c r="G99" s="77">
        <f t="shared" si="12"/>
        <v>0</v>
      </c>
      <c r="H99" s="77">
        <f t="shared" si="8"/>
        <v>0</v>
      </c>
      <c r="I99" s="77">
        <v>10465</v>
      </c>
      <c r="J99" s="77">
        <f t="shared" si="13"/>
        <v>125580</v>
      </c>
      <c r="K99" s="77">
        <f t="shared" si="9"/>
        <v>150696</v>
      </c>
      <c r="L99" s="77">
        <f t="shared" si="10"/>
        <v>125580</v>
      </c>
      <c r="M99" s="77">
        <f t="shared" si="11"/>
        <v>150696</v>
      </c>
    </row>
    <row r="100" spans="1:13" ht="27.75" customHeight="1" x14ac:dyDescent="0.25">
      <c r="A100" s="28" t="s">
        <v>273</v>
      </c>
      <c r="B100" s="29" t="s">
        <v>49</v>
      </c>
      <c r="C100" s="80"/>
      <c r="D100" s="28" t="s">
        <v>31</v>
      </c>
      <c r="E100" s="90">
        <v>36</v>
      </c>
      <c r="F100" s="77">
        <v>0</v>
      </c>
      <c r="G100" s="77">
        <f t="shared" si="12"/>
        <v>0</v>
      </c>
      <c r="H100" s="77">
        <f t="shared" si="8"/>
        <v>0</v>
      </c>
      <c r="I100" s="77">
        <v>305.5</v>
      </c>
      <c r="J100" s="77">
        <f t="shared" si="13"/>
        <v>10998</v>
      </c>
      <c r="K100" s="77">
        <f t="shared" si="9"/>
        <v>13197.6</v>
      </c>
      <c r="L100" s="77">
        <f t="shared" si="10"/>
        <v>10998</v>
      </c>
      <c r="M100" s="77">
        <f t="shared" si="11"/>
        <v>13197.6</v>
      </c>
    </row>
    <row r="101" spans="1:13" ht="27.75" customHeight="1" x14ac:dyDescent="0.25">
      <c r="A101" s="16" t="s">
        <v>274</v>
      </c>
      <c r="B101" s="17" t="s">
        <v>115</v>
      </c>
      <c r="C101" s="68"/>
      <c r="D101" s="16" t="s">
        <v>16</v>
      </c>
      <c r="E101" s="86">
        <v>12.12</v>
      </c>
      <c r="F101" s="70">
        <v>3745.5750000000003</v>
      </c>
      <c r="G101" s="70">
        <f t="shared" si="12"/>
        <v>45396.368999999999</v>
      </c>
      <c r="H101" s="70">
        <f t="shared" si="8"/>
        <v>54475.642799999994</v>
      </c>
      <c r="I101" s="70">
        <v>0</v>
      </c>
      <c r="J101" s="70">
        <f t="shared" si="13"/>
        <v>0</v>
      </c>
      <c r="K101" s="70">
        <f t="shared" si="9"/>
        <v>0</v>
      </c>
      <c r="L101" s="70">
        <f t="shared" si="10"/>
        <v>45396.368999999999</v>
      </c>
      <c r="M101" s="70">
        <f t="shared" si="11"/>
        <v>54475.642799999994</v>
      </c>
    </row>
    <row r="102" spans="1:13" ht="27.75" customHeight="1" x14ac:dyDescent="0.25">
      <c r="A102" s="28" t="s">
        <v>275</v>
      </c>
      <c r="B102" s="22" t="s">
        <v>28</v>
      </c>
      <c r="C102" s="75"/>
      <c r="D102" s="28" t="s">
        <v>16</v>
      </c>
      <c r="E102" s="93">
        <f>E101*1.26</f>
        <v>15.271199999999999</v>
      </c>
      <c r="F102" s="77">
        <v>0</v>
      </c>
      <c r="G102" s="77">
        <f t="shared" si="12"/>
        <v>0</v>
      </c>
      <c r="H102" s="77">
        <f t="shared" si="8"/>
        <v>0</v>
      </c>
      <c r="I102" s="77">
        <v>6240</v>
      </c>
      <c r="J102" s="77">
        <f t="shared" si="13"/>
        <v>95292.287999999986</v>
      </c>
      <c r="K102" s="77">
        <f t="shared" si="9"/>
        <v>114350.74559999998</v>
      </c>
      <c r="L102" s="77">
        <f t="shared" si="10"/>
        <v>95292.287999999986</v>
      </c>
      <c r="M102" s="77">
        <f t="shared" si="11"/>
        <v>114350.74559999998</v>
      </c>
    </row>
    <row r="103" spans="1:13" ht="27.75" customHeight="1" x14ac:dyDescent="0.25">
      <c r="A103" s="16" t="s">
        <v>276</v>
      </c>
      <c r="B103" s="17" t="s">
        <v>118</v>
      </c>
      <c r="C103" s="68"/>
      <c r="D103" s="16" t="s">
        <v>16</v>
      </c>
      <c r="E103" s="86">
        <v>1.21</v>
      </c>
      <c r="F103" s="70">
        <v>3258.6502500000001</v>
      </c>
      <c r="G103" s="70">
        <f t="shared" si="12"/>
        <v>3942.9668025000001</v>
      </c>
      <c r="H103" s="70">
        <f t="shared" si="8"/>
        <v>4731.5601630000001</v>
      </c>
      <c r="I103" s="70">
        <v>0</v>
      </c>
      <c r="J103" s="70">
        <f t="shared" si="13"/>
        <v>0</v>
      </c>
      <c r="K103" s="70">
        <f t="shared" si="9"/>
        <v>0</v>
      </c>
      <c r="L103" s="70">
        <f t="shared" si="10"/>
        <v>3942.9668025000001</v>
      </c>
      <c r="M103" s="70">
        <f t="shared" si="11"/>
        <v>4731.5601630000001</v>
      </c>
    </row>
    <row r="104" spans="1:13" ht="27.75" customHeight="1" x14ac:dyDescent="0.25">
      <c r="A104" s="28" t="s">
        <v>277</v>
      </c>
      <c r="B104" s="29" t="s">
        <v>28</v>
      </c>
      <c r="C104" s="80"/>
      <c r="D104" s="28" t="s">
        <v>16</v>
      </c>
      <c r="E104" s="90">
        <f>E103*1.26</f>
        <v>1.5246</v>
      </c>
      <c r="F104" s="77">
        <v>0</v>
      </c>
      <c r="G104" s="77">
        <f t="shared" si="12"/>
        <v>0</v>
      </c>
      <c r="H104" s="77">
        <f t="shared" si="8"/>
        <v>0</v>
      </c>
      <c r="I104" s="77">
        <v>6240</v>
      </c>
      <c r="J104" s="77">
        <f t="shared" si="13"/>
        <v>9513.503999999999</v>
      </c>
      <c r="K104" s="77">
        <f t="shared" si="9"/>
        <v>11416.204799999998</v>
      </c>
      <c r="L104" s="77">
        <f t="shared" si="10"/>
        <v>9513.503999999999</v>
      </c>
      <c r="M104" s="77">
        <f t="shared" si="11"/>
        <v>11416.204799999998</v>
      </c>
    </row>
    <row r="105" spans="1:13" ht="27.75" customHeight="1" x14ac:dyDescent="0.25">
      <c r="A105" s="82" t="s">
        <v>278</v>
      </c>
      <c r="B105" s="83" t="s">
        <v>121</v>
      </c>
      <c r="C105" s="68"/>
      <c r="D105" s="16" t="s">
        <v>35</v>
      </c>
      <c r="E105" s="86">
        <v>22.42</v>
      </c>
      <c r="F105" s="70">
        <v>1831.51875</v>
      </c>
      <c r="G105" s="70">
        <f t="shared" si="12"/>
        <v>41062.650375000005</v>
      </c>
      <c r="H105" s="70">
        <f t="shared" si="8"/>
        <v>49275.180450000007</v>
      </c>
      <c r="I105" s="70">
        <v>0</v>
      </c>
      <c r="J105" s="70">
        <f t="shared" si="13"/>
        <v>0</v>
      </c>
      <c r="K105" s="70">
        <f t="shared" si="9"/>
        <v>0</v>
      </c>
      <c r="L105" s="70">
        <f t="shared" si="10"/>
        <v>41062.650375000005</v>
      </c>
      <c r="M105" s="70">
        <f t="shared" si="11"/>
        <v>49275.180450000007</v>
      </c>
    </row>
    <row r="106" spans="1:13" ht="27.75" customHeight="1" x14ac:dyDescent="0.25">
      <c r="A106" s="16" t="s">
        <v>279</v>
      </c>
      <c r="B106" s="17" t="s">
        <v>123</v>
      </c>
      <c r="C106" s="68"/>
      <c r="D106" s="16" t="s">
        <v>62</v>
      </c>
      <c r="E106" s="86">
        <f>28.99*1.75</f>
        <v>50.732499999999995</v>
      </c>
      <c r="F106" s="70">
        <v>1085</v>
      </c>
      <c r="G106" s="70">
        <f t="shared" si="12"/>
        <v>55044.762499999997</v>
      </c>
      <c r="H106" s="70">
        <f t="shared" si="8"/>
        <v>66053.714999999997</v>
      </c>
      <c r="I106" s="70">
        <v>0</v>
      </c>
      <c r="J106" s="70">
        <f t="shared" si="13"/>
        <v>0</v>
      </c>
      <c r="K106" s="70">
        <f t="shared" si="9"/>
        <v>0</v>
      </c>
      <c r="L106" s="70">
        <f t="shared" si="10"/>
        <v>55044.762499999997</v>
      </c>
      <c r="M106" s="70">
        <f t="shared" si="11"/>
        <v>66053.714999999997</v>
      </c>
    </row>
    <row r="107" spans="1:13" ht="27.75" customHeight="1" x14ac:dyDescent="0.25">
      <c r="A107" s="16" t="s">
        <v>280</v>
      </c>
      <c r="B107" s="17" t="s">
        <v>71</v>
      </c>
      <c r="C107" s="68"/>
      <c r="D107" s="16" t="s">
        <v>62</v>
      </c>
      <c r="E107" s="86">
        <f>9.47+0.15+0.0414*6</f>
        <v>9.8684000000000012</v>
      </c>
      <c r="F107" s="70">
        <v>1767</v>
      </c>
      <c r="G107" s="70">
        <f t="shared" si="12"/>
        <v>17437.462800000001</v>
      </c>
      <c r="H107" s="70">
        <f t="shared" si="8"/>
        <v>20924.95536</v>
      </c>
      <c r="I107" s="70">
        <v>0</v>
      </c>
      <c r="J107" s="70">
        <f t="shared" si="13"/>
        <v>0</v>
      </c>
      <c r="K107" s="70">
        <f t="shared" si="9"/>
        <v>0</v>
      </c>
      <c r="L107" s="70">
        <f t="shared" si="10"/>
        <v>17437.462800000001</v>
      </c>
      <c r="M107" s="70">
        <f t="shared" si="11"/>
        <v>20924.95536</v>
      </c>
    </row>
    <row r="108" spans="1:13" ht="27.75" customHeight="1" x14ac:dyDescent="0.25">
      <c r="A108" s="16" t="s">
        <v>281</v>
      </c>
      <c r="B108" s="17" t="s">
        <v>73</v>
      </c>
      <c r="C108" s="68"/>
      <c r="D108" s="16" t="s">
        <v>62</v>
      </c>
      <c r="E108" s="86">
        <f>63*0.08</f>
        <v>5.04</v>
      </c>
      <c r="F108" s="70">
        <v>1767</v>
      </c>
      <c r="G108" s="70">
        <f t="shared" si="12"/>
        <v>8905.68</v>
      </c>
      <c r="H108" s="70">
        <f t="shared" si="8"/>
        <v>10686.816000000001</v>
      </c>
      <c r="I108" s="70">
        <v>0</v>
      </c>
      <c r="J108" s="70">
        <f t="shared" si="13"/>
        <v>0</v>
      </c>
      <c r="K108" s="70">
        <f t="shared" si="9"/>
        <v>0</v>
      </c>
      <c r="L108" s="70">
        <f t="shared" si="10"/>
        <v>8905.68</v>
      </c>
      <c r="M108" s="70">
        <f t="shared" si="11"/>
        <v>10686.816000000001</v>
      </c>
    </row>
    <row r="109" spans="1:13" ht="27.75" customHeight="1" x14ac:dyDescent="0.25">
      <c r="A109" s="12">
        <v>7</v>
      </c>
      <c r="B109" s="13" t="s">
        <v>282</v>
      </c>
      <c r="C109" s="67"/>
      <c r="D109" s="14"/>
      <c r="E109" s="14"/>
      <c r="F109" s="15"/>
      <c r="G109" s="15"/>
      <c r="H109" s="15"/>
      <c r="I109" s="15"/>
      <c r="J109" s="15"/>
      <c r="K109" s="15"/>
      <c r="L109" s="15"/>
      <c r="M109" s="15"/>
    </row>
    <row r="110" spans="1:13" ht="27.75" customHeight="1" x14ac:dyDescent="0.25">
      <c r="A110" s="16" t="s">
        <v>283</v>
      </c>
      <c r="B110" s="17" t="s">
        <v>69</v>
      </c>
      <c r="C110" s="68" t="str">
        <f>C80</f>
        <v>на дер брусьях?</v>
      </c>
      <c r="D110" s="16" t="s">
        <v>62</v>
      </c>
      <c r="E110" s="86">
        <v>9.4700000000000006</v>
      </c>
      <c r="F110" s="70">
        <v>13542.35</v>
      </c>
      <c r="G110" s="70">
        <f t="shared" ref="G110:G138" si="14">F110*E110</f>
        <v>128246.05450000001</v>
      </c>
      <c r="H110" s="70">
        <f t="shared" si="8"/>
        <v>153895.2654</v>
      </c>
      <c r="I110" s="70">
        <v>0</v>
      </c>
      <c r="J110" s="70">
        <f t="shared" ref="J110:J138" si="15">I110*E110</f>
        <v>0</v>
      </c>
      <c r="K110" s="70">
        <f t="shared" si="9"/>
        <v>0</v>
      </c>
      <c r="L110" s="70">
        <f t="shared" si="10"/>
        <v>128246.05450000001</v>
      </c>
      <c r="M110" s="70">
        <f t="shared" si="11"/>
        <v>153895.2654</v>
      </c>
    </row>
    <row r="111" spans="1:13" ht="27.75" customHeight="1" x14ac:dyDescent="0.25">
      <c r="A111" s="16" t="s">
        <v>284</v>
      </c>
      <c r="B111" s="17" t="s">
        <v>77</v>
      </c>
      <c r="C111" s="68"/>
      <c r="D111" s="16" t="s">
        <v>16</v>
      </c>
      <c r="E111" s="86">
        <v>25.78</v>
      </c>
      <c r="F111" s="70">
        <v>2526.5</v>
      </c>
      <c r="G111" s="70">
        <f t="shared" si="14"/>
        <v>65133.170000000006</v>
      </c>
      <c r="H111" s="70">
        <f t="shared" si="8"/>
        <v>78159.804000000004</v>
      </c>
      <c r="I111" s="70">
        <v>0</v>
      </c>
      <c r="J111" s="70">
        <f t="shared" si="15"/>
        <v>0</v>
      </c>
      <c r="K111" s="70">
        <f t="shared" si="9"/>
        <v>0</v>
      </c>
      <c r="L111" s="70">
        <f t="shared" si="10"/>
        <v>65133.170000000006</v>
      </c>
      <c r="M111" s="70">
        <f t="shared" si="11"/>
        <v>78159.804000000004</v>
      </c>
    </row>
    <row r="112" spans="1:13" ht="27.75" customHeight="1" x14ac:dyDescent="0.25">
      <c r="A112" s="58" t="s">
        <v>285</v>
      </c>
      <c r="B112" s="87" t="s">
        <v>23</v>
      </c>
      <c r="C112" s="88" t="s">
        <v>255</v>
      </c>
      <c r="D112" s="58" t="s">
        <v>24</v>
      </c>
      <c r="E112" s="89">
        <v>123.69</v>
      </c>
      <c r="F112" s="74">
        <v>157.32500000000002</v>
      </c>
      <c r="G112" s="74">
        <f t="shared" si="14"/>
        <v>19459.529250000003</v>
      </c>
      <c r="H112" s="74">
        <f t="shared" si="8"/>
        <v>23351.435100000002</v>
      </c>
      <c r="I112" s="74">
        <v>0</v>
      </c>
      <c r="J112" s="74">
        <f t="shared" si="15"/>
        <v>0</v>
      </c>
      <c r="K112" s="74">
        <f t="shared" si="9"/>
        <v>0</v>
      </c>
      <c r="L112" s="74">
        <f t="shared" si="10"/>
        <v>19459.529250000003</v>
      </c>
      <c r="M112" s="74">
        <f t="shared" si="11"/>
        <v>23351.435100000002</v>
      </c>
    </row>
    <row r="113" spans="1:13" ht="27.75" customHeight="1" x14ac:dyDescent="0.25">
      <c r="A113" s="16" t="s">
        <v>286</v>
      </c>
      <c r="B113" s="17" t="s">
        <v>26</v>
      </c>
      <c r="C113" s="68"/>
      <c r="D113" s="16" t="s">
        <v>16</v>
      </c>
      <c r="E113" s="86">
        <v>12.37</v>
      </c>
      <c r="F113" s="70">
        <v>3989.2969999999996</v>
      </c>
      <c r="G113" s="70">
        <f t="shared" si="14"/>
        <v>49347.603889999991</v>
      </c>
      <c r="H113" s="70">
        <f t="shared" si="8"/>
        <v>59217.124667999989</v>
      </c>
      <c r="I113" s="70">
        <v>0</v>
      </c>
      <c r="J113" s="70">
        <f t="shared" si="15"/>
        <v>0</v>
      </c>
      <c r="K113" s="70">
        <f t="shared" si="9"/>
        <v>0</v>
      </c>
      <c r="L113" s="70">
        <f t="shared" si="10"/>
        <v>49347.603889999991</v>
      </c>
      <c r="M113" s="70">
        <f t="shared" si="11"/>
        <v>59217.124667999989</v>
      </c>
    </row>
    <row r="114" spans="1:13" ht="27.75" customHeight="1" x14ac:dyDescent="0.25">
      <c r="A114" s="28" t="s">
        <v>287</v>
      </c>
      <c r="B114" s="29" t="s">
        <v>81</v>
      </c>
      <c r="C114" s="80"/>
      <c r="D114" s="28" t="s">
        <v>16</v>
      </c>
      <c r="E114" s="90">
        <f>E113*1.26</f>
        <v>15.5862</v>
      </c>
      <c r="F114" s="77">
        <v>0</v>
      </c>
      <c r="G114" s="77">
        <f t="shared" si="14"/>
        <v>0</v>
      </c>
      <c r="H114" s="77">
        <f t="shared" si="8"/>
        <v>0</v>
      </c>
      <c r="I114" s="77">
        <v>6240</v>
      </c>
      <c r="J114" s="77">
        <f t="shared" si="15"/>
        <v>97257.887999999992</v>
      </c>
      <c r="K114" s="77">
        <f t="shared" si="9"/>
        <v>116709.46559999998</v>
      </c>
      <c r="L114" s="77">
        <f t="shared" si="10"/>
        <v>97257.887999999992</v>
      </c>
      <c r="M114" s="77">
        <f t="shared" si="11"/>
        <v>116709.46559999998</v>
      </c>
    </row>
    <row r="115" spans="1:13" ht="27.75" customHeight="1" x14ac:dyDescent="0.25">
      <c r="A115" s="16" t="s">
        <v>288</v>
      </c>
      <c r="B115" s="17" t="s">
        <v>83</v>
      </c>
      <c r="C115" s="68"/>
      <c r="D115" s="16" t="s">
        <v>31</v>
      </c>
      <c r="E115" s="86">
        <v>47</v>
      </c>
      <c r="F115" s="70">
        <v>4577.0879999999997</v>
      </c>
      <c r="G115" s="70">
        <f t="shared" si="14"/>
        <v>215123.136</v>
      </c>
      <c r="H115" s="70">
        <f t="shared" si="8"/>
        <v>258147.76319999999</v>
      </c>
      <c r="I115" s="70">
        <v>0</v>
      </c>
      <c r="J115" s="70">
        <f t="shared" si="15"/>
        <v>0</v>
      </c>
      <c r="K115" s="70">
        <f t="shared" si="9"/>
        <v>0</v>
      </c>
      <c r="L115" s="70">
        <f t="shared" si="10"/>
        <v>215123.136</v>
      </c>
      <c r="M115" s="70">
        <f t="shared" si="11"/>
        <v>258147.76319999999</v>
      </c>
    </row>
    <row r="116" spans="1:13" ht="27.75" customHeight="1" x14ac:dyDescent="0.25">
      <c r="A116" s="28" t="s">
        <v>289</v>
      </c>
      <c r="B116" s="29" t="s">
        <v>85</v>
      </c>
      <c r="C116" s="80"/>
      <c r="D116" s="28" t="s">
        <v>86</v>
      </c>
      <c r="E116" s="90">
        <v>1</v>
      </c>
      <c r="F116" s="77">
        <v>0</v>
      </c>
      <c r="G116" s="77">
        <f t="shared" si="14"/>
        <v>0</v>
      </c>
      <c r="H116" s="77">
        <f t="shared" si="8"/>
        <v>0</v>
      </c>
      <c r="I116" s="77">
        <v>1625000</v>
      </c>
      <c r="J116" s="77">
        <f t="shared" si="15"/>
        <v>1625000</v>
      </c>
      <c r="K116" s="77">
        <f t="shared" si="9"/>
        <v>1950000</v>
      </c>
      <c r="L116" s="77">
        <f t="shared" si="10"/>
        <v>1625000</v>
      </c>
      <c r="M116" s="77">
        <f t="shared" si="11"/>
        <v>1950000</v>
      </c>
    </row>
    <row r="117" spans="1:13" ht="27.75" customHeight="1" x14ac:dyDescent="0.25">
      <c r="A117" s="36" t="s">
        <v>290</v>
      </c>
      <c r="B117" s="37" t="s">
        <v>88</v>
      </c>
      <c r="C117" s="91"/>
      <c r="D117" s="36" t="s">
        <v>62</v>
      </c>
      <c r="E117" s="92">
        <v>9.4700000000000006</v>
      </c>
      <c r="F117" s="70">
        <v>16927.9375</v>
      </c>
      <c r="G117" s="70">
        <f t="shared" si="14"/>
        <v>160307.56812500002</v>
      </c>
      <c r="H117" s="70">
        <f t="shared" si="8"/>
        <v>192369.08175000001</v>
      </c>
      <c r="I117" s="70">
        <v>0</v>
      </c>
      <c r="J117" s="70">
        <f t="shared" si="15"/>
        <v>0</v>
      </c>
      <c r="K117" s="70">
        <f t="shared" si="9"/>
        <v>0</v>
      </c>
      <c r="L117" s="70">
        <f t="shared" si="10"/>
        <v>160307.56812500002</v>
      </c>
      <c r="M117" s="70">
        <f t="shared" si="11"/>
        <v>192369.08175000001</v>
      </c>
    </row>
    <row r="118" spans="1:13" ht="27.75" customHeight="1" x14ac:dyDescent="0.25">
      <c r="A118" s="28" t="s">
        <v>291</v>
      </c>
      <c r="B118" s="22" t="s">
        <v>90</v>
      </c>
      <c r="C118" s="75"/>
      <c r="D118" s="28" t="s">
        <v>86</v>
      </c>
      <c r="E118" s="93">
        <v>1</v>
      </c>
      <c r="F118" s="77">
        <v>0</v>
      </c>
      <c r="G118" s="77">
        <f t="shared" si="14"/>
        <v>0</v>
      </c>
      <c r="H118" s="77">
        <f t="shared" si="8"/>
        <v>0</v>
      </c>
      <c r="I118" s="77">
        <v>3549000</v>
      </c>
      <c r="J118" s="77">
        <f t="shared" si="15"/>
        <v>3549000</v>
      </c>
      <c r="K118" s="77">
        <f t="shared" si="9"/>
        <v>4258800</v>
      </c>
      <c r="L118" s="77">
        <f t="shared" si="10"/>
        <v>3549000</v>
      </c>
      <c r="M118" s="77">
        <f t="shared" si="11"/>
        <v>4258800</v>
      </c>
    </row>
    <row r="119" spans="1:13" ht="27.75" customHeight="1" x14ac:dyDescent="0.25">
      <c r="A119" s="16" t="s">
        <v>292</v>
      </c>
      <c r="B119" s="38" t="s">
        <v>92</v>
      </c>
      <c r="C119" s="94"/>
      <c r="D119" s="16" t="s">
        <v>31</v>
      </c>
      <c r="E119" s="95">
        <v>2</v>
      </c>
      <c r="F119" s="70">
        <v>3890.5248000000001</v>
      </c>
      <c r="G119" s="70">
        <f t="shared" si="14"/>
        <v>7781.0496000000003</v>
      </c>
      <c r="H119" s="70">
        <f t="shared" si="8"/>
        <v>9337.2595199999996</v>
      </c>
      <c r="I119" s="70">
        <v>0</v>
      </c>
      <c r="J119" s="70">
        <f t="shared" si="15"/>
        <v>0</v>
      </c>
      <c r="K119" s="70">
        <f t="shared" si="9"/>
        <v>0</v>
      </c>
      <c r="L119" s="70">
        <f t="shared" si="10"/>
        <v>7781.0496000000003</v>
      </c>
      <c r="M119" s="70">
        <f t="shared" si="11"/>
        <v>9337.2595199999996</v>
      </c>
    </row>
    <row r="120" spans="1:13" ht="27.75" customHeight="1" x14ac:dyDescent="0.25">
      <c r="A120" s="28" t="s">
        <v>293</v>
      </c>
      <c r="B120" s="39" t="s">
        <v>94</v>
      </c>
      <c r="C120" s="96"/>
      <c r="D120" s="28" t="s">
        <v>31</v>
      </c>
      <c r="E120" s="97">
        <v>2</v>
      </c>
      <c r="F120" s="40">
        <v>0</v>
      </c>
      <c r="G120" s="40">
        <f t="shared" si="14"/>
        <v>0</v>
      </c>
      <c r="H120" s="40">
        <f t="shared" si="8"/>
        <v>0</v>
      </c>
      <c r="I120" s="40">
        <v>42081</v>
      </c>
      <c r="J120" s="40">
        <f t="shared" si="15"/>
        <v>84162</v>
      </c>
      <c r="K120" s="40">
        <f t="shared" si="9"/>
        <v>100994.4</v>
      </c>
      <c r="L120" s="40">
        <f t="shared" si="10"/>
        <v>84162</v>
      </c>
      <c r="M120" s="40">
        <f t="shared" si="11"/>
        <v>100994.4</v>
      </c>
    </row>
    <row r="121" spans="1:13" ht="27.75" customHeight="1" x14ac:dyDescent="0.25">
      <c r="A121" s="16" t="s">
        <v>294</v>
      </c>
      <c r="B121" s="27" t="s">
        <v>96</v>
      </c>
      <c r="C121" s="79"/>
      <c r="D121" s="16" t="s">
        <v>31</v>
      </c>
      <c r="E121" s="98">
        <v>1</v>
      </c>
      <c r="F121" s="70">
        <v>19344</v>
      </c>
      <c r="G121" s="70">
        <f t="shared" si="14"/>
        <v>19344</v>
      </c>
      <c r="H121" s="70">
        <f t="shared" si="8"/>
        <v>23212.799999999999</v>
      </c>
      <c r="I121" s="70">
        <v>0</v>
      </c>
      <c r="J121" s="70">
        <f t="shared" si="15"/>
        <v>0</v>
      </c>
      <c r="K121" s="70">
        <f t="shared" si="9"/>
        <v>0</v>
      </c>
      <c r="L121" s="70">
        <f t="shared" si="10"/>
        <v>19344</v>
      </c>
      <c r="M121" s="70">
        <f t="shared" si="11"/>
        <v>23212.799999999999</v>
      </c>
    </row>
    <row r="122" spans="1:13" ht="27.75" customHeight="1" x14ac:dyDescent="0.25">
      <c r="A122" s="28" t="s">
        <v>295</v>
      </c>
      <c r="B122" s="22" t="s">
        <v>98</v>
      </c>
      <c r="C122" s="75"/>
      <c r="D122" s="28" t="s">
        <v>31</v>
      </c>
      <c r="E122" s="93">
        <v>1</v>
      </c>
      <c r="F122" s="77">
        <v>0</v>
      </c>
      <c r="G122" s="77">
        <f t="shared" si="14"/>
        <v>0</v>
      </c>
      <c r="H122" s="77">
        <f t="shared" si="8"/>
        <v>0</v>
      </c>
      <c r="I122" s="77">
        <v>145600</v>
      </c>
      <c r="J122" s="77">
        <f t="shared" si="15"/>
        <v>145600</v>
      </c>
      <c r="K122" s="77">
        <f t="shared" si="9"/>
        <v>174720</v>
      </c>
      <c r="L122" s="77">
        <f t="shared" si="10"/>
        <v>145600</v>
      </c>
      <c r="M122" s="77">
        <f t="shared" si="11"/>
        <v>174720</v>
      </c>
    </row>
    <row r="123" spans="1:13" ht="27.75" customHeight="1" x14ac:dyDescent="0.25">
      <c r="A123" s="28" t="s">
        <v>296</v>
      </c>
      <c r="B123" s="22" t="s">
        <v>100</v>
      </c>
      <c r="C123" s="75"/>
      <c r="D123" s="28" t="s">
        <v>45</v>
      </c>
      <c r="E123" s="93">
        <v>1</v>
      </c>
      <c r="F123" s="77">
        <v>0</v>
      </c>
      <c r="G123" s="77">
        <f t="shared" si="14"/>
        <v>0</v>
      </c>
      <c r="H123" s="77">
        <f t="shared" si="8"/>
        <v>0</v>
      </c>
      <c r="I123" s="77">
        <v>4810</v>
      </c>
      <c r="J123" s="77">
        <f t="shared" si="15"/>
        <v>4810</v>
      </c>
      <c r="K123" s="77">
        <f t="shared" si="9"/>
        <v>5772</v>
      </c>
      <c r="L123" s="77">
        <f t="shared" si="10"/>
        <v>4810</v>
      </c>
      <c r="M123" s="77">
        <f t="shared" si="11"/>
        <v>5772</v>
      </c>
    </row>
    <row r="124" spans="1:13" ht="27.75" customHeight="1" x14ac:dyDescent="0.25">
      <c r="A124" s="28" t="s">
        <v>297</v>
      </c>
      <c r="B124" s="22" t="s">
        <v>102</v>
      </c>
      <c r="C124" s="75"/>
      <c r="D124" s="28" t="s">
        <v>31</v>
      </c>
      <c r="E124" s="93">
        <v>1</v>
      </c>
      <c r="F124" s="77">
        <v>0</v>
      </c>
      <c r="G124" s="77">
        <f t="shared" si="14"/>
        <v>0</v>
      </c>
      <c r="H124" s="77">
        <f t="shared" si="8"/>
        <v>0</v>
      </c>
      <c r="I124" s="77">
        <v>4810</v>
      </c>
      <c r="J124" s="77">
        <f t="shared" si="15"/>
        <v>4810</v>
      </c>
      <c r="K124" s="77">
        <f t="shared" si="9"/>
        <v>5772</v>
      </c>
      <c r="L124" s="77">
        <f t="shared" si="10"/>
        <v>4810</v>
      </c>
      <c r="M124" s="77">
        <f t="shared" si="11"/>
        <v>5772</v>
      </c>
    </row>
    <row r="125" spans="1:13" ht="27.75" customHeight="1" x14ac:dyDescent="0.25">
      <c r="A125" s="28" t="s">
        <v>298</v>
      </c>
      <c r="B125" s="22" t="s">
        <v>104</v>
      </c>
      <c r="C125" s="130" t="s">
        <v>250</v>
      </c>
      <c r="D125" s="28" t="s">
        <v>105</v>
      </c>
      <c r="E125" s="93">
        <v>4</v>
      </c>
      <c r="F125" s="77">
        <v>0</v>
      </c>
      <c r="G125" s="77">
        <f t="shared" si="14"/>
        <v>0</v>
      </c>
      <c r="H125" s="77">
        <f t="shared" si="8"/>
        <v>0</v>
      </c>
      <c r="I125" s="77">
        <v>306.34500000000003</v>
      </c>
      <c r="J125" s="77">
        <f t="shared" si="15"/>
        <v>1225.3800000000001</v>
      </c>
      <c r="K125" s="77">
        <f t="shared" si="9"/>
        <v>1470.4560000000001</v>
      </c>
      <c r="L125" s="77">
        <f t="shared" si="10"/>
        <v>1225.3800000000001</v>
      </c>
      <c r="M125" s="77">
        <f t="shared" si="11"/>
        <v>1470.4560000000001</v>
      </c>
    </row>
    <row r="126" spans="1:13" ht="27.75" customHeight="1" x14ac:dyDescent="0.25">
      <c r="A126" s="28" t="s">
        <v>299</v>
      </c>
      <c r="B126" s="22" t="s">
        <v>107</v>
      </c>
      <c r="C126" s="131"/>
      <c r="D126" s="28" t="s">
        <v>108</v>
      </c>
      <c r="E126" s="93">
        <v>0.76</v>
      </c>
      <c r="F126" s="77">
        <v>0</v>
      </c>
      <c r="G126" s="77">
        <f t="shared" si="14"/>
        <v>0</v>
      </c>
      <c r="H126" s="77">
        <f t="shared" si="8"/>
        <v>0</v>
      </c>
      <c r="I126" s="77">
        <v>477.65250000000003</v>
      </c>
      <c r="J126" s="77">
        <f t="shared" si="15"/>
        <v>363.01590000000004</v>
      </c>
      <c r="K126" s="77">
        <f t="shared" si="9"/>
        <v>435.61908000000005</v>
      </c>
      <c r="L126" s="77">
        <f t="shared" si="10"/>
        <v>363.01590000000004</v>
      </c>
      <c r="M126" s="77">
        <f t="shared" si="11"/>
        <v>435.61908000000005</v>
      </c>
    </row>
    <row r="127" spans="1:13" ht="27.75" customHeight="1" x14ac:dyDescent="0.25">
      <c r="A127" s="28" t="s">
        <v>300</v>
      </c>
      <c r="B127" s="22" t="s">
        <v>110</v>
      </c>
      <c r="C127" s="132"/>
      <c r="D127" s="28" t="s">
        <v>108</v>
      </c>
      <c r="E127" s="93">
        <v>0.76</v>
      </c>
      <c r="F127" s="77">
        <v>0</v>
      </c>
      <c r="G127" s="77">
        <f t="shared" si="14"/>
        <v>0</v>
      </c>
      <c r="H127" s="77">
        <f t="shared" si="8"/>
        <v>0</v>
      </c>
      <c r="I127" s="77">
        <v>436.63749999999999</v>
      </c>
      <c r="J127" s="77">
        <f t="shared" si="15"/>
        <v>331.84449999999998</v>
      </c>
      <c r="K127" s="77">
        <f t="shared" si="9"/>
        <v>398.21339999999998</v>
      </c>
      <c r="L127" s="77">
        <f t="shared" si="10"/>
        <v>331.84449999999998</v>
      </c>
      <c r="M127" s="77">
        <f t="shared" si="11"/>
        <v>398.21339999999998</v>
      </c>
    </row>
    <row r="128" spans="1:13" ht="27.75" customHeight="1" x14ac:dyDescent="0.25">
      <c r="A128" s="16" t="s">
        <v>301</v>
      </c>
      <c r="B128" s="27" t="s">
        <v>41</v>
      </c>
      <c r="C128" s="79"/>
      <c r="D128" s="16" t="s">
        <v>42</v>
      </c>
      <c r="E128" s="98">
        <v>6</v>
      </c>
      <c r="F128" s="70">
        <v>2052.2000000000003</v>
      </c>
      <c r="G128" s="70">
        <f t="shared" si="14"/>
        <v>12313.2</v>
      </c>
      <c r="H128" s="70">
        <f t="shared" si="8"/>
        <v>14775.84</v>
      </c>
      <c r="I128" s="70">
        <v>0</v>
      </c>
      <c r="J128" s="70">
        <f t="shared" si="15"/>
        <v>0</v>
      </c>
      <c r="K128" s="70">
        <f t="shared" si="9"/>
        <v>0</v>
      </c>
      <c r="L128" s="70">
        <f t="shared" si="10"/>
        <v>12313.2</v>
      </c>
      <c r="M128" s="70">
        <f t="shared" si="11"/>
        <v>14775.84</v>
      </c>
    </row>
    <row r="129" spans="1:13" ht="27.75" customHeight="1" x14ac:dyDescent="0.25">
      <c r="A129" s="28" t="s">
        <v>302</v>
      </c>
      <c r="B129" s="29" t="s">
        <v>44</v>
      </c>
      <c r="C129" s="80"/>
      <c r="D129" s="28" t="s">
        <v>45</v>
      </c>
      <c r="E129" s="90">
        <v>12</v>
      </c>
      <c r="F129" s="77">
        <v>0</v>
      </c>
      <c r="G129" s="77">
        <f t="shared" si="14"/>
        <v>0</v>
      </c>
      <c r="H129" s="77">
        <f t="shared" si="8"/>
        <v>0</v>
      </c>
      <c r="I129" s="77">
        <v>10465</v>
      </c>
      <c r="J129" s="77">
        <f t="shared" si="15"/>
        <v>125580</v>
      </c>
      <c r="K129" s="77">
        <f t="shared" si="9"/>
        <v>150696</v>
      </c>
      <c r="L129" s="77">
        <f t="shared" si="10"/>
        <v>125580</v>
      </c>
      <c r="M129" s="77">
        <f t="shared" si="11"/>
        <v>150696</v>
      </c>
    </row>
    <row r="130" spans="1:13" ht="27.75" customHeight="1" x14ac:dyDescent="0.25">
      <c r="A130" s="28" t="s">
        <v>303</v>
      </c>
      <c r="B130" s="29" t="s">
        <v>49</v>
      </c>
      <c r="C130" s="80"/>
      <c r="D130" s="28" t="s">
        <v>31</v>
      </c>
      <c r="E130" s="90">
        <v>36</v>
      </c>
      <c r="F130" s="77">
        <v>0</v>
      </c>
      <c r="G130" s="77">
        <f t="shared" si="14"/>
        <v>0</v>
      </c>
      <c r="H130" s="77">
        <f t="shared" si="8"/>
        <v>0</v>
      </c>
      <c r="I130" s="77">
        <v>305.5</v>
      </c>
      <c r="J130" s="77">
        <f t="shared" si="15"/>
        <v>10998</v>
      </c>
      <c r="K130" s="77">
        <f t="shared" si="9"/>
        <v>13197.6</v>
      </c>
      <c r="L130" s="77">
        <f t="shared" si="10"/>
        <v>10998</v>
      </c>
      <c r="M130" s="77">
        <f t="shared" si="11"/>
        <v>13197.6</v>
      </c>
    </row>
    <row r="131" spans="1:13" ht="27.75" customHeight="1" x14ac:dyDescent="0.25">
      <c r="A131" s="16" t="s">
        <v>304</v>
      </c>
      <c r="B131" s="17" t="s">
        <v>115</v>
      </c>
      <c r="C131" s="68"/>
      <c r="D131" s="16" t="s">
        <v>16</v>
      </c>
      <c r="E131" s="86">
        <v>12.12</v>
      </c>
      <c r="F131" s="70">
        <v>3745.5750000000003</v>
      </c>
      <c r="G131" s="70">
        <f t="shared" si="14"/>
        <v>45396.368999999999</v>
      </c>
      <c r="H131" s="70">
        <f t="shared" si="8"/>
        <v>54475.642799999994</v>
      </c>
      <c r="I131" s="70">
        <v>0</v>
      </c>
      <c r="J131" s="70">
        <f t="shared" si="15"/>
        <v>0</v>
      </c>
      <c r="K131" s="70">
        <f t="shared" si="9"/>
        <v>0</v>
      </c>
      <c r="L131" s="70">
        <f t="shared" si="10"/>
        <v>45396.368999999999</v>
      </c>
      <c r="M131" s="70">
        <f t="shared" si="11"/>
        <v>54475.642799999994</v>
      </c>
    </row>
    <row r="132" spans="1:13" ht="27.75" customHeight="1" x14ac:dyDescent="0.25">
      <c r="A132" s="28" t="s">
        <v>305</v>
      </c>
      <c r="B132" s="22" t="s">
        <v>28</v>
      </c>
      <c r="C132" s="75"/>
      <c r="D132" s="28" t="s">
        <v>16</v>
      </c>
      <c r="E132" s="93">
        <f>E131*1.26</f>
        <v>15.271199999999999</v>
      </c>
      <c r="F132" s="77">
        <v>0</v>
      </c>
      <c r="G132" s="77">
        <f t="shared" si="14"/>
        <v>0</v>
      </c>
      <c r="H132" s="77">
        <f t="shared" si="8"/>
        <v>0</v>
      </c>
      <c r="I132" s="77">
        <v>6240</v>
      </c>
      <c r="J132" s="77">
        <f t="shared" si="15"/>
        <v>95292.287999999986</v>
      </c>
      <c r="K132" s="77">
        <f t="shared" si="9"/>
        <v>114350.74559999998</v>
      </c>
      <c r="L132" s="77">
        <f t="shared" si="10"/>
        <v>95292.287999999986</v>
      </c>
      <c r="M132" s="77">
        <f t="shared" si="11"/>
        <v>114350.74559999998</v>
      </c>
    </row>
    <row r="133" spans="1:13" ht="27.75" customHeight="1" x14ac:dyDescent="0.25">
      <c r="A133" s="16" t="s">
        <v>306</v>
      </c>
      <c r="B133" s="17" t="s">
        <v>118</v>
      </c>
      <c r="C133" s="68"/>
      <c r="D133" s="16" t="s">
        <v>16</v>
      </c>
      <c r="E133" s="86">
        <v>1.21</v>
      </c>
      <c r="F133" s="70">
        <v>3258.6502500000001</v>
      </c>
      <c r="G133" s="70">
        <f t="shared" si="14"/>
        <v>3942.9668025000001</v>
      </c>
      <c r="H133" s="70">
        <f t="shared" si="8"/>
        <v>4731.5601630000001</v>
      </c>
      <c r="I133" s="70">
        <v>0</v>
      </c>
      <c r="J133" s="70">
        <f t="shared" si="15"/>
        <v>0</v>
      </c>
      <c r="K133" s="70">
        <f t="shared" si="9"/>
        <v>0</v>
      </c>
      <c r="L133" s="70">
        <f t="shared" si="10"/>
        <v>3942.9668025000001</v>
      </c>
      <c r="M133" s="70">
        <f t="shared" si="11"/>
        <v>4731.5601630000001</v>
      </c>
    </row>
    <row r="134" spans="1:13" ht="27.75" customHeight="1" x14ac:dyDescent="0.25">
      <c r="A134" s="28" t="s">
        <v>307</v>
      </c>
      <c r="B134" s="29" t="s">
        <v>28</v>
      </c>
      <c r="C134" s="80"/>
      <c r="D134" s="28" t="s">
        <v>16</v>
      </c>
      <c r="E134" s="90">
        <f>E133*1.26</f>
        <v>1.5246</v>
      </c>
      <c r="F134" s="77">
        <v>0</v>
      </c>
      <c r="G134" s="77">
        <f t="shared" si="14"/>
        <v>0</v>
      </c>
      <c r="H134" s="77">
        <f t="shared" si="8"/>
        <v>0</v>
      </c>
      <c r="I134" s="77">
        <v>6240</v>
      </c>
      <c r="J134" s="77">
        <f t="shared" si="15"/>
        <v>9513.503999999999</v>
      </c>
      <c r="K134" s="77">
        <f t="shared" si="9"/>
        <v>11416.204799999998</v>
      </c>
      <c r="L134" s="77">
        <f t="shared" si="10"/>
        <v>9513.503999999999</v>
      </c>
      <c r="M134" s="77">
        <f t="shared" si="11"/>
        <v>11416.204799999998</v>
      </c>
    </row>
    <row r="135" spans="1:13" ht="27.75" customHeight="1" x14ac:dyDescent="0.25">
      <c r="A135" s="82" t="s">
        <v>308</v>
      </c>
      <c r="B135" s="83" t="s">
        <v>121</v>
      </c>
      <c r="C135" s="68"/>
      <c r="D135" s="16" t="s">
        <v>35</v>
      </c>
      <c r="E135" s="86">
        <v>22.42</v>
      </c>
      <c r="F135" s="70">
        <v>1831.51875</v>
      </c>
      <c r="G135" s="70">
        <f t="shared" si="14"/>
        <v>41062.650375000005</v>
      </c>
      <c r="H135" s="70">
        <f t="shared" si="8"/>
        <v>49275.180450000007</v>
      </c>
      <c r="I135" s="70">
        <v>0</v>
      </c>
      <c r="J135" s="70">
        <f t="shared" si="15"/>
        <v>0</v>
      </c>
      <c r="K135" s="70">
        <f t="shared" si="9"/>
        <v>0</v>
      </c>
      <c r="L135" s="70">
        <f t="shared" si="10"/>
        <v>41062.650375000005</v>
      </c>
      <c r="M135" s="70">
        <f t="shared" si="11"/>
        <v>49275.180450000007</v>
      </c>
    </row>
    <row r="136" spans="1:13" ht="27.75" customHeight="1" x14ac:dyDescent="0.25">
      <c r="A136" s="16" t="s">
        <v>309</v>
      </c>
      <c r="B136" s="17" t="s">
        <v>123</v>
      </c>
      <c r="C136" s="68"/>
      <c r="D136" s="16" t="s">
        <v>62</v>
      </c>
      <c r="E136" s="86">
        <f>25.8*1.75</f>
        <v>45.15</v>
      </c>
      <c r="F136" s="70">
        <v>1085</v>
      </c>
      <c r="G136" s="70">
        <f t="shared" si="14"/>
        <v>48987.75</v>
      </c>
      <c r="H136" s="70">
        <f t="shared" si="8"/>
        <v>58785.299999999996</v>
      </c>
      <c r="I136" s="70">
        <v>0</v>
      </c>
      <c r="J136" s="70">
        <f t="shared" si="15"/>
        <v>0</v>
      </c>
      <c r="K136" s="70">
        <f t="shared" si="9"/>
        <v>0</v>
      </c>
      <c r="L136" s="70">
        <f t="shared" si="10"/>
        <v>48987.75</v>
      </c>
      <c r="M136" s="70">
        <f t="shared" si="11"/>
        <v>58785.299999999996</v>
      </c>
    </row>
    <row r="137" spans="1:13" ht="27.75" customHeight="1" x14ac:dyDescent="0.25">
      <c r="A137" s="16" t="s">
        <v>310</v>
      </c>
      <c r="B137" s="17" t="s">
        <v>71</v>
      </c>
      <c r="C137" s="68"/>
      <c r="D137" s="16" t="s">
        <v>62</v>
      </c>
      <c r="E137" s="86">
        <f>9.47+0.15+0.0414*6</f>
        <v>9.8684000000000012</v>
      </c>
      <c r="F137" s="70">
        <v>1767</v>
      </c>
      <c r="G137" s="70">
        <f t="shared" si="14"/>
        <v>17437.462800000001</v>
      </c>
      <c r="H137" s="70">
        <f t="shared" si="8"/>
        <v>20924.95536</v>
      </c>
      <c r="I137" s="70">
        <v>0</v>
      </c>
      <c r="J137" s="70">
        <f t="shared" si="15"/>
        <v>0</v>
      </c>
      <c r="K137" s="70">
        <f t="shared" si="9"/>
        <v>0</v>
      </c>
      <c r="L137" s="70">
        <f t="shared" si="10"/>
        <v>17437.462800000001</v>
      </c>
      <c r="M137" s="70">
        <f t="shared" si="11"/>
        <v>20924.95536</v>
      </c>
    </row>
    <row r="138" spans="1:13" ht="27.75" customHeight="1" x14ac:dyDescent="0.25">
      <c r="A138" s="16" t="s">
        <v>311</v>
      </c>
      <c r="B138" s="17" t="s">
        <v>73</v>
      </c>
      <c r="C138" s="68"/>
      <c r="D138" s="16" t="s">
        <v>62</v>
      </c>
      <c r="E138" s="86">
        <f>63*0.08</f>
        <v>5.04</v>
      </c>
      <c r="F138" s="70">
        <v>1767</v>
      </c>
      <c r="G138" s="70">
        <f t="shared" si="14"/>
        <v>8905.68</v>
      </c>
      <c r="H138" s="70">
        <f t="shared" si="8"/>
        <v>10686.816000000001</v>
      </c>
      <c r="I138" s="70">
        <v>0</v>
      </c>
      <c r="J138" s="70">
        <f t="shared" si="15"/>
        <v>0</v>
      </c>
      <c r="K138" s="70">
        <f t="shared" si="9"/>
        <v>0</v>
      </c>
      <c r="L138" s="70">
        <f t="shared" si="10"/>
        <v>8905.68</v>
      </c>
      <c r="M138" s="70">
        <f t="shared" si="11"/>
        <v>10686.816000000001</v>
      </c>
    </row>
    <row r="139" spans="1:13" ht="27.75" customHeight="1" x14ac:dyDescent="0.25">
      <c r="A139" s="12">
        <v>8</v>
      </c>
      <c r="B139" s="13" t="s">
        <v>126</v>
      </c>
      <c r="C139" s="67"/>
      <c r="D139" s="14"/>
      <c r="E139" s="14"/>
      <c r="F139" s="15"/>
      <c r="G139" s="15"/>
      <c r="H139" s="15"/>
      <c r="I139" s="15"/>
      <c r="J139" s="15"/>
      <c r="K139" s="15"/>
      <c r="L139" s="15"/>
      <c r="M139" s="15"/>
    </row>
    <row r="140" spans="1:13" ht="27.75" customHeight="1" x14ac:dyDescent="0.25">
      <c r="A140" s="16" t="s">
        <v>127</v>
      </c>
      <c r="B140" s="17" t="s">
        <v>69</v>
      </c>
      <c r="C140" s="68" t="str">
        <f>C80</f>
        <v>на дер брусьях?</v>
      </c>
      <c r="D140" s="16" t="s">
        <v>62</v>
      </c>
      <c r="E140" s="86">
        <v>9.4700000000000006</v>
      </c>
      <c r="F140" s="70">
        <v>13542.35</v>
      </c>
      <c r="G140" s="70">
        <f t="shared" ref="G140:G168" si="16">F140*E140</f>
        <v>128246.05450000001</v>
      </c>
      <c r="H140" s="70">
        <f t="shared" si="8"/>
        <v>153895.2654</v>
      </c>
      <c r="I140" s="70">
        <v>0</v>
      </c>
      <c r="J140" s="70">
        <f t="shared" ref="J140:J168" si="17">I140*E140</f>
        <v>0</v>
      </c>
      <c r="K140" s="70">
        <f t="shared" si="9"/>
        <v>0</v>
      </c>
      <c r="L140" s="70">
        <f t="shared" si="10"/>
        <v>128246.05450000001</v>
      </c>
      <c r="M140" s="70">
        <f t="shared" si="11"/>
        <v>153895.2654</v>
      </c>
    </row>
    <row r="141" spans="1:13" ht="27.75" customHeight="1" x14ac:dyDescent="0.25">
      <c r="A141" s="16" t="s">
        <v>128</v>
      </c>
      <c r="B141" s="17" t="s">
        <v>77</v>
      </c>
      <c r="C141" s="68"/>
      <c r="D141" s="16" t="s">
        <v>16</v>
      </c>
      <c r="E141" s="86">
        <v>21.75</v>
      </c>
      <c r="F141" s="70">
        <v>2526.5</v>
      </c>
      <c r="G141" s="70">
        <f t="shared" si="16"/>
        <v>54951.375</v>
      </c>
      <c r="H141" s="70">
        <f t="shared" ref="H141:H204" si="18">G141*1.2</f>
        <v>65941.649999999994</v>
      </c>
      <c r="I141" s="70">
        <v>0</v>
      </c>
      <c r="J141" s="70">
        <f t="shared" si="17"/>
        <v>0</v>
      </c>
      <c r="K141" s="70">
        <f t="shared" ref="K141:K204" si="19">J141*1.2</f>
        <v>0</v>
      </c>
      <c r="L141" s="70">
        <f t="shared" ref="L141:L204" si="20">G141+J141</f>
        <v>54951.375</v>
      </c>
      <c r="M141" s="70">
        <f t="shared" ref="M141:M204" si="21">L141*1.2</f>
        <v>65941.649999999994</v>
      </c>
    </row>
    <row r="142" spans="1:13" ht="27.75" customHeight="1" x14ac:dyDescent="0.25">
      <c r="A142" s="58" t="s">
        <v>129</v>
      </c>
      <c r="B142" s="87" t="s">
        <v>23</v>
      </c>
      <c r="C142" s="88" t="s">
        <v>255</v>
      </c>
      <c r="D142" s="58" t="s">
        <v>24</v>
      </c>
      <c r="E142" s="89">
        <v>108.17</v>
      </c>
      <c r="F142" s="74">
        <v>157.32500000000002</v>
      </c>
      <c r="G142" s="74">
        <f t="shared" si="16"/>
        <v>17017.845250000002</v>
      </c>
      <c r="H142" s="74">
        <f t="shared" si="18"/>
        <v>20421.4143</v>
      </c>
      <c r="I142" s="74">
        <v>0</v>
      </c>
      <c r="J142" s="74">
        <f t="shared" si="17"/>
        <v>0</v>
      </c>
      <c r="K142" s="74">
        <f t="shared" si="19"/>
        <v>0</v>
      </c>
      <c r="L142" s="74">
        <f t="shared" si="20"/>
        <v>17017.845250000002</v>
      </c>
      <c r="M142" s="74">
        <f t="shared" si="21"/>
        <v>20421.4143</v>
      </c>
    </row>
    <row r="143" spans="1:13" ht="27.75" customHeight="1" x14ac:dyDescent="0.25">
      <c r="A143" s="16" t="s">
        <v>130</v>
      </c>
      <c r="B143" s="17" t="s">
        <v>26</v>
      </c>
      <c r="C143" s="68"/>
      <c r="D143" s="16" t="s">
        <v>16</v>
      </c>
      <c r="E143" s="86">
        <v>10.82</v>
      </c>
      <c r="F143" s="70">
        <v>3989.2969999999996</v>
      </c>
      <c r="G143" s="70">
        <f t="shared" si="16"/>
        <v>43164.193539999993</v>
      </c>
      <c r="H143" s="70">
        <f t="shared" si="18"/>
        <v>51797.032247999989</v>
      </c>
      <c r="I143" s="70">
        <v>0</v>
      </c>
      <c r="J143" s="70">
        <f t="shared" si="17"/>
        <v>0</v>
      </c>
      <c r="K143" s="70">
        <f t="shared" si="19"/>
        <v>0</v>
      </c>
      <c r="L143" s="70">
        <f t="shared" si="20"/>
        <v>43164.193539999993</v>
      </c>
      <c r="M143" s="70">
        <f t="shared" si="21"/>
        <v>51797.032247999989</v>
      </c>
    </row>
    <row r="144" spans="1:13" ht="27.75" customHeight="1" x14ac:dyDescent="0.25">
      <c r="A144" s="28" t="s">
        <v>131</v>
      </c>
      <c r="B144" s="29" t="s">
        <v>81</v>
      </c>
      <c r="C144" s="80"/>
      <c r="D144" s="28" t="s">
        <v>16</v>
      </c>
      <c r="E144" s="90">
        <f>E143*1.26</f>
        <v>13.6332</v>
      </c>
      <c r="F144" s="77">
        <v>0</v>
      </c>
      <c r="G144" s="77">
        <f t="shared" si="16"/>
        <v>0</v>
      </c>
      <c r="H144" s="77">
        <f t="shared" si="18"/>
        <v>0</v>
      </c>
      <c r="I144" s="77">
        <v>6240</v>
      </c>
      <c r="J144" s="77">
        <f t="shared" si="17"/>
        <v>85071.168000000005</v>
      </c>
      <c r="K144" s="77">
        <f t="shared" si="19"/>
        <v>102085.4016</v>
      </c>
      <c r="L144" s="77">
        <f t="shared" si="20"/>
        <v>85071.168000000005</v>
      </c>
      <c r="M144" s="77">
        <f t="shared" si="21"/>
        <v>102085.4016</v>
      </c>
    </row>
    <row r="145" spans="1:13" ht="27.75" customHeight="1" x14ac:dyDescent="0.25">
      <c r="A145" s="16" t="s">
        <v>132</v>
      </c>
      <c r="B145" s="17" t="s">
        <v>83</v>
      </c>
      <c r="C145" s="68"/>
      <c r="D145" s="16" t="s">
        <v>31</v>
      </c>
      <c r="E145" s="86">
        <v>47</v>
      </c>
      <c r="F145" s="70">
        <v>4577.0879999999997</v>
      </c>
      <c r="G145" s="70">
        <f t="shared" si="16"/>
        <v>215123.136</v>
      </c>
      <c r="H145" s="70">
        <f t="shared" si="18"/>
        <v>258147.76319999999</v>
      </c>
      <c r="I145" s="70">
        <v>0</v>
      </c>
      <c r="J145" s="70">
        <f t="shared" si="17"/>
        <v>0</v>
      </c>
      <c r="K145" s="70">
        <f t="shared" si="19"/>
        <v>0</v>
      </c>
      <c r="L145" s="70">
        <f t="shared" si="20"/>
        <v>215123.136</v>
      </c>
      <c r="M145" s="70">
        <f t="shared" si="21"/>
        <v>258147.76319999999</v>
      </c>
    </row>
    <row r="146" spans="1:13" ht="27.75" customHeight="1" x14ac:dyDescent="0.25">
      <c r="A146" s="28" t="s">
        <v>133</v>
      </c>
      <c r="B146" s="29" t="s">
        <v>85</v>
      </c>
      <c r="C146" s="80"/>
      <c r="D146" s="28" t="s">
        <v>86</v>
      </c>
      <c r="E146" s="90">
        <v>1</v>
      </c>
      <c r="F146" s="77">
        <v>0</v>
      </c>
      <c r="G146" s="77">
        <f t="shared" si="16"/>
        <v>0</v>
      </c>
      <c r="H146" s="77">
        <f t="shared" si="18"/>
        <v>0</v>
      </c>
      <c r="I146" s="77">
        <v>1625000</v>
      </c>
      <c r="J146" s="77">
        <f t="shared" si="17"/>
        <v>1625000</v>
      </c>
      <c r="K146" s="77">
        <f t="shared" si="19"/>
        <v>1950000</v>
      </c>
      <c r="L146" s="77">
        <f t="shared" si="20"/>
        <v>1625000</v>
      </c>
      <c r="M146" s="77">
        <f t="shared" si="21"/>
        <v>1950000</v>
      </c>
    </row>
    <row r="147" spans="1:13" ht="27.75" customHeight="1" x14ac:dyDescent="0.25">
      <c r="A147" s="36" t="s">
        <v>134</v>
      </c>
      <c r="B147" s="37" t="s">
        <v>88</v>
      </c>
      <c r="C147" s="91"/>
      <c r="D147" s="36" t="s">
        <v>62</v>
      </c>
      <c r="E147" s="92">
        <v>9.4700000000000006</v>
      </c>
      <c r="F147" s="70">
        <v>16927.9375</v>
      </c>
      <c r="G147" s="70">
        <f t="shared" si="16"/>
        <v>160307.56812500002</v>
      </c>
      <c r="H147" s="70">
        <f t="shared" si="18"/>
        <v>192369.08175000001</v>
      </c>
      <c r="I147" s="70">
        <v>0</v>
      </c>
      <c r="J147" s="70">
        <f t="shared" si="17"/>
        <v>0</v>
      </c>
      <c r="K147" s="70">
        <f t="shared" si="19"/>
        <v>0</v>
      </c>
      <c r="L147" s="70">
        <f t="shared" si="20"/>
        <v>160307.56812500002</v>
      </c>
      <c r="M147" s="70">
        <f t="shared" si="21"/>
        <v>192369.08175000001</v>
      </c>
    </row>
    <row r="148" spans="1:13" ht="27.75" customHeight="1" x14ac:dyDescent="0.25">
      <c r="A148" s="28" t="s">
        <v>135</v>
      </c>
      <c r="B148" s="22" t="s">
        <v>90</v>
      </c>
      <c r="C148" s="75"/>
      <c r="D148" s="28" t="s">
        <v>86</v>
      </c>
      <c r="E148" s="93">
        <v>1</v>
      </c>
      <c r="F148" s="77">
        <v>0</v>
      </c>
      <c r="G148" s="77">
        <f t="shared" si="16"/>
        <v>0</v>
      </c>
      <c r="H148" s="77">
        <f t="shared" si="18"/>
        <v>0</v>
      </c>
      <c r="I148" s="77">
        <v>3549000</v>
      </c>
      <c r="J148" s="77">
        <f t="shared" si="17"/>
        <v>3549000</v>
      </c>
      <c r="K148" s="77">
        <f t="shared" si="19"/>
        <v>4258800</v>
      </c>
      <c r="L148" s="77">
        <f t="shared" si="20"/>
        <v>3549000</v>
      </c>
      <c r="M148" s="77">
        <f t="shared" si="21"/>
        <v>4258800</v>
      </c>
    </row>
    <row r="149" spans="1:13" ht="27.75" customHeight="1" x14ac:dyDescent="0.25">
      <c r="A149" s="16" t="s">
        <v>136</v>
      </c>
      <c r="B149" s="38" t="s">
        <v>92</v>
      </c>
      <c r="C149" s="94"/>
      <c r="D149" s="16" t="s">
        <v>31</v>
      </c>
      <c r="E149" s="95">
        <v>2</v>
      </c>
      <c r="F149" s="70">
        <v>3890.5248000000001</v>
      </c>
      <c r="G149" s="70">
        <f t="shared" si="16"/>
        <v>7781.0496000000003</v>
      </c>
      <c r="H149" s="70">
        <f t="shared" si="18"/>
        <v>9337.2595199999996</v>
      </c>
      <c r="I149" s="70">
        <v>0</v>
      </c>
      <c r="J149" s="70">
        <f t="shared" si="17"/>
        <v>0</v>
      </c>
      <c r="K149" s="70">
        <f t="shared" si="19"/>
        <v>0</v>
      </c>
      <c r="L149" s="70">
        <f t="shared" si="20"/>
        <v>7781.0496000000003</v>
      </c>
      <c r="M149" s="70">
        <f t="shared" si="21"/>
        <v>9337.2595199999996</v>
      </c>
    </row>
    <row r="150" spans="1:13" ht="27.75" customHeight="1" x14ac:dyDescent="0.25">
      <c r="A150" s="28" t="s">
        <v>137</v>
      </c>
      <c r="B150" s="39" t="s">
        <v>94</v>
      </c>
      <c r="C150" s="96"/>
      <c r="D150" s="28" t="s">
        <v>31</v>
      </c>
      <c r="E150" s="97">
        <v>2</v>
      </c>
      <c r="F150" s="40">
        <v>0</v>
      </c>
      <c r="G150" s="40">
        <f t="shared" si="16"/>
        <v>0</v>
      </c>
      <c r="H150" s="40">
        <f t="shared" si="18"/>
        <v>0</v>
      </c>
      <c r="I150" s="40">
        <v>42081</v>
      </c>
      <c r="J150" s="40">
        <f t="shared" si="17"/>
        <v>84162</v>
      </c>
      <c r="K150" s="40">
        <f t="shared" si="19"/>
        <v>100994.4</v>
      </c>
      <c r="L150" s="40">
        <f t="shared" si="20"/>
        <v>84162</v>
      </c>
      <c r="M150" s="40">
        <f t="shared" si="21"/>
        <v>100994.4</v>
      </c>
    </row>
    <row r="151" spans="1:13" ht="27.75" customHeight="1" x14ac:dyDescent="0.25">
      <c r="A151" s="16" t="s">
        <v>138</v>
      </c>
      <c r="B151" s="27" t="s">
        <v>96</v>
      </c>
      <c r="C151" s="79"/>
      <c r="D151" s="16" t="s">
        <v>31</v>
      </c>
      <c r="E151" s="98">
        <v>1</v>
      </c>
      <c r="F151" s="70">
        <v>19344</v>
      </c>
      <c r="G151" s="70">
        <f t="shared" si="16"/>
        <v>19344</v>
      </c>
      <c r="H151" s="70">
        <f t="shared" si="18"/>
        <v>23212.799999999999</v>
      </c>
      <c r="I151" s="70">
        <v>0</v>
      </c>
      <c r="J151" s="70">
        <f t="shared" si="17"/>
        <v>0</v>
      </c>
      <c r="K151" s="70">
        <f t="shared" si="19"/>
        <v>0</v>
      </c>
      <c r="L151" s="70">
        <f t="shared" si="20"/>
        <v>19344</v>
      </c>
      <c r="M151" s="70">
        <f t="shared" si="21"/>
        <v>23212.799999999999</v>
      </c>
    </row>
    <row r="152" spans="1:13" ht="27.75" customHeight="1" x14ac:dyDescent="0.25">
      <c r="A152" s="28" t="s">
        <v>139</v>
      </c>
      <c r="B152" s="22" t="s">
        <v>98</v>
      </c>
      <c r="C152" s="75"/>
      <c r="D152" s="28" t="s">
        <v>31</v>
      </c>
      <c r="E152" s="93">
        <v>1</v>
      </c>
      <c r="F152" s="77">
        <v>0</v>
      </c>
      <c r="G152" s="77">
        <f t="shared" si="16"/>
        <v>0</v>
      </c>
      <c r="H152" s="77">
        <f t="shared" si="18"/>
        <v>0</v>
      </c>
      <c r="I152" s="77">
        <v>145600</v>
      </c>
      <c r="J152" s="77">
        <f t="shared" si="17"/>
        <v>145600</v>
      </c>
      <c r="K152" s="77">
        <f t="shared" si="19"/>
        <v>174720</v>
      </c>
      <c r="L152" s="77">
        <f t="shared" si="20"/>
        <v>145600</v>
      </c>
      <c r="M152" s="77">
        <f t="shared" si="21"/>
        <v>174720</v>
      </c>
    </row>
    <row r="153" spans="1:13" ht="27.75" customHeight="1" x14ac:dyDescent="0.25">
      <c r="A153" s="28" t="s">
        <v>140</v>
      </c>
      <c r="B153" s="22" t="s">
        <v>100</v>
      </c>
      <c r="C153" s="75"/>
      <c r="D153" s="28" t="s">
        <v>45</v>
      </c>
      <c r="E153" s="93">
        <v>1</v>
      </c>
      <c r="F153" s="77">
        <v>0</v>
      </c>
      <c r="G153" s="77">
        <f t="shared" si="16"/>
        <v>0</v>
      </c>
      <c r="H153" s="77">
        <f t="shared" si="18"/>
        <v>0</v>
      </c>
      <c r="I153" s="77">
        <v>4810</v>
      </c>
      <c r="J153" s="77">
        <f t="shared" si="17"/>
        <v>4810</v>
      </c>
      <c r="K153" s="77">
        <f t="shared" si="19"/>
        <v>5772</v>
      </c>
      <c r="L153" s="77">
        <f t="shared" si="20"/>
        <v>4810</v>
      </c>
      <c r="M153" s="77">
        <f t="shared" si="21"/>
        <v>5772</v>
      </c>
    </row>
    <row r="154" spans="1:13" ht="27.75" customHeight="1" x14ac:dyDescent="0.25">
      <c r="A154" s="28" t="s">
        <v>141</v>
      </c>
      <c r="B154" s="22" t="s">
        <v>102</v>
      </c>
      <c r="C154" s="75"/>
      <c r="D154" s="28" t="s">
        <v>31</v>
      </c>
      <c r="E154" s="93">
        <v>1</v>
      </c>
      <c r="F154" s="77">
        <v>0</v>
      </c>
      <c r="G154" s="77">
        <f t="shared" si="16"/>
        <v>0</v>
      </c>
      <c r="H154" s="77">
        <f t="shared" si="18"/>
        <v>0</v>
      </c>
      <c r="I154" s="77">
        <v>4810</v>
      </c>
      <c r="J154" s="77">
        <f t="shared" si="17"/>
        <v>4810</v>
      </c>
      <c r="K154" s="77">
        <f t="shared" si="19"/>
        <v>5772</v>
      </c>
      <c r="L154" s="77">
        <f t="shared" si="20"/>
        <v>4810</v>
      </c>
      <c r="M154" s="77">
        <f t="shared" si="21"/>
        <v>5772</v>
      </c>
    </row>
    <row r="155" spans="1:13" ht="27.75" customHeight="1" x14ac:dyDescent="0.25">
      <c r="A155" s="28" t="s">
        <v>142</v>
      </c>
      <c r="B155" s="22" t="s">
        <v>104</v>
      </c>
      <c r="C155" s="130" t="s">
        <v>24</v>
      </c>
      <c r="D155" s="28" t="s">
        <v>105</v>
      </c>
      <c r="E155" s="93">
        <v>4</v>
      </c>
      <c r="F155" s="77">
        <v>0</v>
      </c>
      <c r="G155" s="77">
        <f t="shared" si="16"/>
        <v>0</v>
      </c>
      <c r="H155" s="77">
        <f t="shared" si="18"/>
        <v>0</v>
      </c>
      <c r="I155" s="77">
        <v>306.34500000000003</v>
      </c>
      <c r="J155" s="77">
        <f t="shared" si="17"/>
        <v>1225.3800000000001</v>
      </c>
      <c r="K155" s="77">
        <f t="shared" si="19"/>
        <v>1470.4560000000001</v>
      </c>
      <c r="L155" s="77">
        <f t="shared" si="20"/>
        <v>1225.3800000000001</v>
      </c>
      <c r="M155" s="77">
        <f t="shared" si="21"/>
        <v>1470.4560000000001</v>
      </c>
    </row>
    <row r="156" spans="1:13" ht="27.75" customHeight="1" x14ac:dyDescent="0.25">
      <c r="A156" s="28" t="s">
        <v>143</v>
      </c>
      <c r="B156" s="22" t="s">
        <v>107</v>
      </c>
      <c r="C156" s="131"/>
      <c r="D156" s="28" t="s">
        <v>108</v>
      </c>
      <c r="E156" s="93">
        <v>0.76</v>
      </c>
      <c r="F156" s="77">
        <v>0</v>
      </c>
      <c r="G156" s="77">
        <f t="shared" si="16"/>
        <v>0</v>
      </c>
      <c r="H156" s="77">
        <f t="shared" si="18"/>
        <v>0</v>
      </c>
      <c r="I156" s="77">
        <v>477.65250000000003</v>
      </c>
      <c r="J156" s="77">
        <f t="shared" si="17"/>
        <v>363.01590000000004</v>
      </c>
      <c r="K156" s="77">
        <f t="shared" si="19"/>
        <v>435.61908000000005</v>
      </c>
      <c r="L156" s="77">
        <f t="shared" si="20"/>
        <v>363.01590000000004</v>
      </c>
      <c r="M156" s="77">
        <f t="shared" si="21"/>
        <v>435.61908000000005</v>
      </c>
    </row>
    <row r="157" spans="1:13" ht="27.75" customHeight="1" x14ac:dyDescent="0.25">
      <c r="A157" s="28" t="s">
        <v>144</v>
      </c>
      <c r="B157" s="22" t="s">
        <v>110</v>
      </c>
      <c r="C157" s="132"/>
      <c r="D157" s="28" t="s">
        <v>108</v>
      </c>
      <c r="E157" s="93">
        <v>0.76</v>
      </c>
      <c r="F157" s="77">
        <v>0</v>
      </c>
      <c r="G157" s="77">
        <f t="shared" si="16"/>
        <v>0</v>
      </c>
      <c r="H157" s="77">
        <f t="shared" si="18"/>
        <v>0</v>
      </c>
      <c r="I157" s="77">
        <v>436.63749999999999</v>
      </c>
      <c r="J157" s="77">
        <f t="shared" si="17"/>
        <v>331.84449999999998</v>
      </c>
      <c r="K157" s="77">
        <f t="shared" si="19"/>
        <v>398.21339999999998</v>
      </c>
      <c r="L157" s="77">
        <f t="shared" si="20"/>
        <v>331.84449999999998</v>
      </c>
      <c r="M157" s="77">
        <f t="shared" si="21"/>
        <v>398.21339999999998</v>
      </c>
    </row>
    <row r="158" spans="1:13" ht="27.75" customHeight="1" x14ac:dyDescent="0.25">
      <c r="A158" s="16" t="s">
        <v>145</v>
      </c>
      <c r="B158" s="27" t="s">
        <v>41</v>
      </c>
      <c r="C158" s="79"/>
      <c r="D158" s="16" t="s">
        <v>42</v>
      </c>
      <c r="E158" s="98">
        <v>6</v>
      </c>
      <c r="F158" s="70">
        <v>2052.2000000000003</v>
      </c>
      <c r="G158" s="70">
        <f t="shared" si="16"/>
        <v>12313.2</v>
      </c>
      <c r="H158" s="70">
        <f t="shared" si="18"/>
        <v>14775.84</v>
      </c>
      <c r="I158" s="70">
        <v>0</v>
      </c>
      <c r="J158" s="70">
        <f t="shared" si="17"/>
        <v>0</v>
      </c>
      <c r="K158" s="70">
        <f t="shared" si="19"/>
        <v>0</v>
      </c>
      <c r="L158" s="70">
        <f t="shared" si="20"/>
        <v>12313.2</v>
      </c>
      <c r="M158" s="70">
        <f t="shared" si="21"/>
        <v>14775.84</v>
      </c>
    </row>
    <row r="159" spans="1:13" ht="27.75" customHeight="1" x14ac:dyDescent="0.25">
      <c r="A159" s="28" t="s">
        <v>146</v>
      </c>
      <c r="B159" s="29" t="s">
        <v>44</v>
      </c>
      <c r="C159" s="80"/>
      <c r="D159" s="28" t="s">
        <v>45</v>
      </c>
      <c r="E159" s="90">
        <v>12</v>
      </c>
      <c r="F159" s="77">
        <v>0</v>
      </c>
      <c r="G159" s="77">
        <f t="shared" si="16"/>
        <v>0</v>
      </c>
      <c r="H159" s="77">
        <f t="shared" si="18"/>
        <v>0</v>
      </c>
      <c r="I159" s="77">
        <v>10465</v>
      </c>
      <c r="J159" s="77">
        <f t="shared" si="17"/>
        <v>125580</v>
      </c>
      <c r="K159" s="77">
        <f t="shared" si="19"/>
        <v>150696</v>
      </c>
      <c r="L159" s="77">
        <f t="shared" si="20"/>
        <v>125580</v>
      </c>
      <c r="M159" s="77">
        <f t="shared" si="21"/>
        <v>150696</v>
      </c>
    </row>
    <row r="160" spans="1:13" ht="27.75" customHeight="1" x14ac:dyDescent="0.25">
      <c r="A160" s="28" t="s">
        <v>147</v>
      </c>
      <c r="B160" s="29" t="s">
        <v>49</v>
      </c>
      <c r="C160" s="80"/>
      <c r="D160" s="28" t="s">
        <v>31</v>
      </c>
      <c r="E160" s="90">
        <v>36</v>
      </c>
      <c r="F160" s="77">
        <v>0</v>
      </c>
      <c r="G160" s="77">
        <f t="shared" si="16"/>
        <v>0</v>
      </c>
      <c r="H160" s="77">
        <f t="shared" si="18"/>
        <v>0</v>
      </c>
      <c r="I160" s="77">
        <v>305.5</v>
      </c>
      <c r="J160" s="77">
        <f t="shared" si="17"/>
        <v>10998</v>
      </c>
      <c r="K160" s="77">
        <f t="shared" si="19"/>
        <v>13197.6</v>
      </c>
      <c r="L160" s="77">
        <f t="shared" si="20"/>
        <v>10998</v>
      </c>
      <c r="M160" s="77">
        <f t="shared" si="21"/>
        <v>13197.6</v>
      </c>
    </row>
    <row r="161" spans="1:13" ht="27.75" customHeight="1" x14ac:dyDescent="0.25">
      <c r="A161" s="16" t="s">
        <v>148</v>
      </c>
      <c r="B161" s="17" t="s">
        <v>115</v>
      </c>
      <c r="C161" s="68"/>
      <c r="D161" s="16" t="s">
        <v>16</v>
      </c>
      <c r="E161" s="86">
        <v>12.12</v>
      </c>
      <c r="F161" s="70">
        <v>3745.5750000000003</v>
      </c>
      <c r="G161" s="70">
        <f t="shared" si="16"/>
        <v>45396.368999999999</v>
      </c>
      <c r="H161" s="70">
        <f t="shared" si="18"/>
        <v>54475.642799999994</v>
      </c>
      <c r="I161" s="70">
        <v>0</v>
      </c>
      <c r="J161" s="70">
        <f t="shared" si="17"/>
        <v>0</v>
      </c>
      <c r="K161" s="70">
        <f t="shared" si="19"/>
        <v>0</v>
      </c>
      <c r="L161" s="70">
        <f t="shared" si="20"/>
        <v>45396.368999999999</v>
      </c>
      <c r="M161" s="70">
        <f t="shared" si="21"/>
        <v>54475.642799999994</v>
      </c>
    </row>
    <row r="162" spans="1:13" ht="27.75" customHeight="1" x14ac:dyDescent="0.25">
      <c r="A162" s="28" t="s">
        <v>149</v>
      </c>
      <c r="B162" s="22" t="s">
        <v>28</v>
      </c>
      <c r="C162" s="75"/>
      <c r="D162" s="28" t="s">
        <v>16</v>
      </c>
      <c r="E162" s="93">
        <f>E161*1.26</f>
        <v>15.271199999999999</v>
      </c>
      <c r="F162" s="77">
        <v>0</v>
      </c>
      <c r="G162" s="77">
        <f t="shared" si="16"/>
        <v>0</v>
      </c>
      <c r="H162" s="77">
        <f t="shared" si="18"/>
        <v>0</v>
      </c>
      <c r="I162" s="77">
        <v>6240</v>
      </c>
      <c r="J162" s="77">
        <f t="shared" si="17"/>
        <v>95292.287999999986</v>
      </c>
      <c r="K162" s="77">
        <f t="shared" si="19"/>
        <v>114350.74559999998</v>
      </c>
      <c r="L162" s="77">
        <f t="shared" si="20"/>
        <v>95292.287999999986</v>
      </c>
      <c r="M162" s="77">
        <f t="shared" si="21"/>
        <v>114350.74559999998</v>
      </c>
    </row>
    <row r="163" spans="1:13" ht="27.75" customHeight="1" x14ac:dyDescent="0.25">
      <c r="A163" s="16" t="s">
        <v>150</v>
      </c>
      <c r="B163" s="17" t="s">
        <v>118</v>
      </c>
      <c r="C163" s="68"/>
      <c r="D163" s="16" t="s">
        <v>16</v>
      </c>
      <c r="E163" s="86">
        <v>1.21</v>
      </c>
      <c r="F163" s="70">
        <v>3258.6502500000001</v>
      </c>
      <c r="G163" s="70">
        <f t="shared" si="16"/>
        <v>3942.9668025000001</v>
      </c>
      <c r="H163" s="70">
        <f t="shared" si="18"/>
        <v>4731.5601630000001</v>
      </c>
      <c r="I163" s="70">
        <v>0</v>
      </c>
      <c r="J163" s="70">
        <f t="shared" si="17"/>
        <v>0</v>
      </c>
      <c r="K163" s="70">
        <f t="shared" si="19"/>
        <v>0</v>
      </c>
      <c r="L163" s="70">
        <f t="shared" si="20"/>
        <v>3942.9668025000001</v>
      </c>
      <c r="M163" s="70">
        <f t="shared" si="21"/>
        <v>4731.5601630000001</v>
      </c>
    </row>
    <row r="164" spans="1:13" ht="27.75" customHeight="1" x14ac:dyDescent="0.25">
      <c r="A164" s="28" t="s">
        <v>151</v>
      </c>
      <c r="B164" s="29" t="s">
        <v>28</v>
      </c>
      <c r="C164" s="80"/>
      <c r="D164" s="28" t="s">
        <v>16</v>
      </c>
      <c r="E164" s="90">
        <f>E163*1.26</f>
        <v>1.5246</v>
      </c>
      <c r="F164" s="77">
        <v>0</v>
      </c>
      <c r="G164" s="77">
        <f t="shared" si="16"/>
        <v>0</v>
      </c>
      <c r="H164" s="77">
        <f t="shared" si="18"/>
        <v>0</v>
      </c>
      <c r="I164" s="77">
        <v>6240</v>
      </c>
      <c r="J164" s="77">
        <f t="shared" si="17"/>
        <v>9513.503999999999</v>
      </c>
      <c r="K164" s="77">
        <f t="shared" si="19"/>
        <v>11416.204799999998</v>
      </c>
      <c r="L164" s="77">
        <f t="shared" si="20"/>
        <v>9513.503999999999</v>
      </c>
      <c r="M164" s="77">
        <f t="shared" si="21"/>
        <v>11416.204799999998</v>
      </c>
    </row>
    <row r="165" spans="1:13" ht="27.75" customHeight="1" x14ac:dyDescent="0.25">
      <c r="A165" s="82" t="s">
        <v>152</v>
      </c>
      <c r="B165" s="83" t="s">
        <v>121</v>
      </c>
      <c r="C165" s="68"/>
      <c r="D165" s="16" t="s">
        <v>35</v>
      </c>
      <c r="E165" s="86">
        <v>22.42</v>
      </c>
      <c r="F165" s="70">
        <v>1831.51875</v>
      </c>
      <c r="G165" s="70">
        <f t="shared" si="16"/>
        <v>41062.650375000005</v>
      </c>
      <c r="H165" s="70">
        <f t="shared" si="18"/>
        <v>49275.180450000007</v>
      </c>
      <c r="I165" s="70">
        <v>0</v>
      </c>
      <c r="J165" s="70">
        <f t="shared" si="17"/>
        <v>0</v>
      </c>
      <c r="K165" s="70">
        <f t="shared" si="19"/>
        <v>0</v>
      </c>
      <c r="L165" s="70">
        <f t="shared" si="20"/>
        <v>41062.650375000005</v>
      </c>
      <c r="M165" s="70">
        <f t="shared" si="21"/>
        <v>49275.180450000007</v>
      </c>
    </row>
    <row r="166" spans="1:13" ht="27.75" customHeight="1" x14ac:dyDescent="0.25">
      <c r="A166" s="16" t="s">
        <v>153</v>
      </c>
      <c r="B166" s="17" t="s">
        <v>123</v>
      </c>
      <c r="C166" s="68"/>
      <c r="D166" s="16" t="s">
        <v>62</v>
      </c>
      <c r="E166" s="86">
        <f>21.75*1.75</f>
        <v>38.0625</v>
      </c>
      <c r="F166" s="70">
        <v>1085</v>
      </c>
      <c r="G166" s="70">
        <f t="shared" si="16"/>
        <v>41297.8125</v>
      </c>
      <c r="H166" s="70">
        <f t="shared" si="18"/>
        <v>49557.375</v>
      </c>
      <c r="I166" s="70">
        <v>0</v>
      </c>
      <c r="J166" s="70">
        <f t="shared" si="17"/>
        <v>0</v>
      </c>
      <c r="K166" s="70">
        <f t="shared" si="19"/>
        <v>0</v>
      </c>
      <c r="L166" s="70">
        <f t="shared" si="20"/>
        <v>41297.8125</v>
      </c>
      <c r="M166" s="70">
        <f t="shared" si="21"/>
        <v>49557.375</v>
      </c>
    </row>
    <row r="167" spans="1:13" ht="45" x14ac:dyDescent="0.25">
      <c r="A167" s="16" t="s">
        <v>154</v>
      </c>
      <c r="B167" s="17" t="s">
        <v>71</v>
      </c>
      <c r="C167" s="68"/>
      <c r="D167" s="16" t="s">
        <v>62</v>
      </c>
      <c r="E167" s="86">
        <f>9.47+0.15+0.0414*6</f>
        <v>9.8684000000000012</v>
      </c>
      <c r="F167" s="70">
        <v>1767</v>
      </c>
      <c r="G167" s="70">
        <f t="shared" si="16"/>
        <v>17437.462800000001</v>
      </c>
      <c r="H167" s="70">
        <f t="shared" si="18"/>
        <v>20924.95536</v>
      </c>
      <c r="I167" s="70">
        <v>0</v>
      </c>
      <c r="J167" s="70">
        <f t="shared" si="17"/>
        <v>0</v>
      </c>
      <c r="K167" s="70">
        <f t="shared" si="19"/>
        <v>0</v>
      </c>
      <c r="L167" s="70">
        <f t="shared" si="20"/>
        <v>17437.462800000001</v>
      </c>
      <c r="M167" s="70">
        <f t="shared" si="21"/>
        <v>20924.95536</v>
      </c>
    </row>
    <row r="168" spans="1:13" ht="27.75" customHeight="1" x14ac:dyDescent="0.25">
      <c r="A168" s="16" t="s">
        <v>155</v>
      </c>
      <c r="B168" s="17" t="s">
        <v>73</v>
      </c>
      <c r="C168" s="68"/>
      <c r="D168" s="16" t="s">
        <v>62</v>
      </c>
      <c r="E168" s="86">
        <f>63*0.08</f>
        <v>5.04</v>
      </c>
      <c r="F168" s="70">
        <v>1767</v>
      </c>
      <c r="G168" s="70">
        <f t="shared" si="16"/>
        <v>8905.68</v>
      </c>
      <c r="H168" s="70">
        <f t="shared" si="18"/>
        <v>10686.816000000001</v>
      </c>
      <c r="I168" s="70">
        <v>0</v>
      </c>
      <c r="J168" s="70">
        <f t="shared" si="17"/>
        <v>0</v>
      </c>
      <c r="K168" s="70">
        <f t="shared" si="19"/>
        <v>0</v>
      </c>
      <c r="L168" s="70">
        <f t="shared" si="20"/>
        <v>8905.68</v>
      </c>
      <c r="M168" s="70">
        <f t="shared" si="21"/>
        <v>10686.816000000001</v>
      </c>
    </row>
    <row r="169" spans="1:13" ht="27.75" customHeight="1" x14ac:dyDescent="0.25">
      <c r="A169" s="12">
        <v>9</v>
      </c>
      <c r="B169" s="13" t="s">
        <v>156</v>
      </c>
      <c r="C169" s="67"/>
      <c r="D169" s="14"/>
      <c r="E169" s="14"/>
      <c r="F169" s="15"/>
      <c r="G169" s="15"/>
      <c r="H169" s="15"/>
      <c r="I169" s="15"/>
      <c r="J169" s="15"/>
      <c r="K169" s="15"/>
      <c r="L169" s="15"/>
      <c r="M169" s="15"/>
    </row>
    <row r="170" spans="1:13" ht="27.75" customHeight="1" x14ac:dyDescent="0.25">
      <c r="A170" s="16" t="s">
        <v>157</v>
      </c>
      <c r="B170" s="17" t="s">
        <v>69</v>
      </c>
      <c r="C170" s="68" t="str">
        <f>C80</f>
        <v>на дер брусьях?</v>
      </c>
      <c r="D170" s="16" t="s">
        <v>62</v>
      </c>
      <c r="E170" s="86">
        <v>9.4700000000000006</v>
      </c>
      <c r="F170" s="70">
        <v>13542.35</v>
      </c>
      <c r="G170" s="70">
        <f t="shared" ref="G170:G198" si="22">F170*E170</f>
        <v>128246.05450000001</v>
      </c>
      <c r="H170" s="70">
        <f t="shared" si="18"/>
        <v>153895.2654</v>
      </c>
      <c r="I170" s="70">
        <v>0</v>
      </c>
      <c r="J170" s="70">
        <f t="shared" ref="J170:J198" si="23">I170*E170</f>
        <v>0</v>
      </c>
      <c r="K170" s="70">
        <f t="shared" si="19"/>
        <v>0</v>
      </c>
      <c r="L170" s="70">
        <f t="shared" si="20"/>
        <v>128246.05450000001</v>
      </c>
      <c r="M170" s="70">
        <f t="shared" si="21"/>
        <v>153895.2654</v>
      </c>
    </row>
    <row r="171" spans="1:13" ht="27.75" customHeight="1" x14ac:dyDescent="0.25">
      <c r="A171" s="16" t="s">
        <v>158</v>
      </c>
      <c r="B171" s="17" t="s">
        <v>77</v>
      </c>
      <c r="C171" s="68"/>
      <c r="D171" s="16" t="s">
        <v>16</v>
      </c>
      <c r="E171" s="86">
        <v>29.9</v>
      </c>
      <c r="F171" s="70">
        <v>2526.5</v>
      </c>
      <c r="G171" s="70">
        <f t="shared" si="22"/>
        <v>75542.349999999991</v>
      </c>
      <c r="H171" s="70">
        <f t="shared" si="18"/>
        <v>90650.819999999992</v>
      </c>
      <c r="I171" s="70">
        <v>0</v>
      </c>
      <c r="J171" s="70">
        <f t="shared" si="23"/>
        <v>0</v>
      </c>
      <c r="K171" s="70">
        <f t="shared" si="19"/>
        <v>0</v>
      </c>
      <c r="L171" s="70">
        <f t="shared" si="20"/>
        <v>75542.349999999991</v>
      </c>
      <c r="M171" s="70">
        <f t="shared" si="21"/>
        <v>90650.819999999992</v>
      </c>
    </row>
    <row r="172" spans="1:13" ht="27.75" customHeight="1" x14ac:dyDescent="0.25">
      <c r="A172" s="58" t="s">
        <v>159</v>
      </c>
      <c r="B172" s="87" t="s">
        <v>23</v>
      </c>
      <c r="C172" s="88" t="str">
        <f>C142</f>
        <v>кубы</v>
      </c>
      <c r="D172" s="58" t="s">
        <v>24</v>
      </c>
      <c r="E172" s="89">
        <v>139.53</v>
      </c>
      <c r="F172" s="74">
        <v>157.32500000000002</v>
      </c>
      <c r="G172" s="74">
        <f t="shared" si="22"/>
        <v>21951.557250000002</v>
      </c>
      <c r="H172" s="74">
        <f t="shared" si="18"/>
        <v>26341.868700000003</v>
      </c>
      <c r="I172" s="74">
        <v>0</v>
      </c>
      <c r="J172" s="74">
        <f t="shared" si="23"/>
        <v>0</v>
      </c>
      <c r="K172" s="74">
        <f t="shared" si="19"/>
        <v>0</v>
      </c>
      <c r="L172" s="74">
        <f t="shared" si="20"/>
        <v>21951.557250000002</v>
      </c>
      <c r="M172" s="74">
        <f t="shared" si="21"/>
        <v>26341.868700000003</v>
      </c>
    </row>
    <row r="173" spans="1:13" ht="27.75" customHeight="1" x14ac:dyDescent="0.25">
      <c r="A173" s="16" t="s">
        <v>160</v>
      </c>
      <c r="B173" s="17" t="s">
        <v>26</v>
      </c>
      <c r="C173" s="68"/>
      <c r="D173" s="16" t="s">
        <v>16</v>
      </c>
      <c r="E173" s="86">
        <v>13.95</v>
      </c>
      <c r="F173" s="70">
        <v>3989.2969999999996</v>
      </c>
      <c r="G173" s="70">
        <f t="shared" si="22"/>
        <v>55650.693149999992</v>
      </c>
      <c r="H173" s="70">
        <f t="shared" si="18"/>
        <v>66780.831779999993</v>
      </c>
      <c r="I173" s="70">
        <v>0</v>
      </c>
      <c r="J173" s="70">
        <f t="shared" si="23"/>
        <v>0</v>
      </c>
      <c r="K173" s="70">
        <f t="shared" si="19"/>
        <v>0</v>
      </c>
      <c r="L173" s="70">
        <f t="shared" si="20"/>
        <v>55650.693149999992</v>
      </c>
      <c r="M173" s="70">
        <f t="shared" si="21"/>
        <v>66780.831779999993</v>
      </c>
    </row>
    <row r="174" spans="1:13" ht="27.75" customHeight="1" x14ac:dyDescent="0.25">
      <c r="A174" s="28" t="s">
        <v>161</v>
      </c>
      <c r="B174" s="29" t="s">
        <v>81</v>
      </c>
      <c r="C174" s="80"/>
      <c r="D174" s="28" t="s">
        <v>16</v>
      </c>
      <c r="E174" s="90">
        <f>E173*1.26</f>
        <v>17.576999999999998</v>
      </c>
      <c r="F174" s="77">
        <v>0</v>
      </c>
      <c r="G174" s="77">
        <f t="shared" si="22"/>
        <v>0</v>
      </c>
      <c r="H174" s="77">
        <f t="shared" si="18"/>
        <v>0</v>
      </c>
      <c r="I174" s="77">
        <v>6240</v>
      </c>
      <c r="J174" s="77">
        <f t="shared" si="23"/>
        <v>109680.47999999998</v>
      </c>
      <c r="K174" s="77">
        <f t="shared" si="19"/>
        <v>131616.57599999997</v>
      </c>
      <c r="L174" s="77">
        <f t="shared" si="20"/>
        <v>109680.47999999998</v>
      </c>
      <c r="M174" s="77">
        <f t="shared" si="21"/>
        <v>131616.57599999997</v>
      </c>
    </row>
    <row r="175" spans="1:13" ht="27.75" customHeight="1" x14ac:dyDescent="0.25">
      <c r="A175" s="16" t="s">
        <v>162</v>
      </c>
      <c r="B175" s="17" t="s">
        <v>83</v>
      </c>
      <c r="C175" s="68"/>
      <c r="D175" s="16" t="s">
        <v>31</v>
      </c>
      <c r="E175" s="86">
        <v>47</v>
      </c>
      <c r="F175" s="70">
        <v>4577.0879999999997</v>
      </c>
      <c r="G175" s="70">
        <f t="shared" si="22"/>
        <v>215123.136</v>
      </c>
      <c r="H175" s="70">
        <f t="shared" si="18"/>
        <v>258147.76319999999</v>
      </c>
      <c r="I175" s="70">
        <v>0</v>
      </c>
      <c r="J175" s="70">
        <f t="shared" si="23"/>
        <v>0</v>
      </c>
      <c r="K175" s="70">
        <f t="shared" si="19"/>
        <v>0</v>
      </c>
      <c r="L175" s="70">
        <f t="shared" si="20"/>
        <v>215123.136</v>
      </c>
      <c r="M175" s="70">
        <f t="shared" si="21"/>
        <v>258147.76319999999</v>
      </c>
    </row>
    <row r="176" spans="1:13" ht="27.75" customHeight="1" x14ac:dyDescent="0.25">
      <c r="A176" s="28" t="s">
        <v>163</v>
      </c>
      <c r="B176" s="29" t="s">
        <v>85</v>
      </c>
      <c r="C176" s="80"/>
      <c r="D176" s="28" t="s">
        <v>86</v>
      </c>
      <c r="E176" s="90">
        <v>1</v>
      </c>
      <c r="F176" s="77">
        <v>0</v>
      </c>
      <c r="G176" s="77">
        <f t="shared" si="22"/>
        <v>0</v>
      </c>
      <c r="H176" s="77">
        <f t="shared" si="18"/>
        <v>0</v>
      </c>
      <c r="I176" s="77">
        <v>1625000</v>
      </c>
      <c r="J176" s="77">
        <f t="shared" si="23"/>
        <v>1625000</v>
      </c>
      <c r="K176" s="77">
        <f t="shared" si="19"/>
        <v>1950000</v>
      </c>
      <c r="L176" s="77">
        <f t="shared" si="20"/>
        <v>1625000</v>
      </c>
      <c r="M176" s="77">
        <f t="shared" si="21"/>
        <v>1950000</v>
      </c>
    </row>
    <row r="177" spans="1:13" ht="27.75" customHeight="1" x14ac:dyDescent="0.25">
      <c r="A177" s="36" t="s">
        <v>164</v>
      </c>
      <c r="B177" s="37" t="s">
        <v>88</v>
      </c>
      <c r="C177" s="91"/>
      <c r="D177" s="36" t="s">
        <v>62</v>
      </c>
      <c r="E177" s="92">
        <v>9.4700000000000006</v>
      </c>
      <c r="F177" s="70">
        <v>16927.9375</v>
      </c>
      <c r="G177" s="70">
        <f t="shared" si="22"/>
        <v>160307.56812500002</v>
      </c>
      <c r="H177" s="70">
        <f t="shared" si="18"/>
        <v>192369.08175000001</v>
      </c>
      <c r="I177" s="70">
        <v>0</v>
      </c>
      <c r="J177" s="70">
        <f t="shared" si="23"/>
        <v>0</v>
      </c>
      <c r="K177" s="70">
        <f t="shared" si="19"/>
        <v>0</v>
      </c>
      <c r="L177" s="70">
        <f t="shared" si="20"/>
        <v>160307.56812500002</v>
      </c>
      <c r="M177" s="70">
        <f t="shared" si="21"/>
        <v>192369.08175000001</v>
      </c>
    </row>
    <row r="178" spans="1:13" ht="27.75" customHeight="1" x14ac:dyDescent="0.25">
      <c r="A178" s="28" t="s">
        <v>165</v>
      </c>
      <c r="B178" s="22" t="s">
        <v>90</v>
      </c>
      <c r="C178" s="75"/>
      <c r="D178" s="28" t="s">
        <v>86</v>
      </c>
      <c r="E178" s="93">
        <v>1</v>
      </c>
      <c r="F178" s="77">
        <v>0</v>
      </c>
      <c r="G178" s="77">
        <f t="shared" si="22"/>
        <v>0</v>
      </c>
      <c r="H178" s="77">
        <f t="shared" si="18"/>
        <v>0</v>
      </c>
      <c r="I178" s="77">
        <v>3549000</v>
      </c>
      <c r="J178" s="77">
        <f t="shared" si="23"/>
        <v>3549000</v>
      </c>
      <c r="K178" s="77">
        <f t="shared" si="19"/>
        <v>4258800</v>
      </c>
      <c r="L178" s="77">
        <f t="shared" si="20"/>
        <v>3549000</v>
      </c>
      <c r="M178" s="77">
        <f t="shared" si="21"/>
        <v>4258800</v>
      </c>
    </row>
    <row r="179" spans="1:13" ht="27.75" customHeight="1" x14ac:dyDescent="0.25">
      <c r="A179" s="16" t="s">
        <v>166</v>
      </c>
      <c r="B179" s="38" t="s">
        <v>92</v>
      </c>
      <c r="C179" s="94"/>
      <c r="D179" s="16" t="s">
        <v>31</v>
      </c>
      <c r="E179" s="95">
        <v>2</v>
      </c>
      <c r="F179" s="70">
        <v>3890.5248000000001</v>
      </c>
      <c r="G179" s="70">
        <f t="shared" si="22"/>
        <v>7781.0496000000003</v>
      </c>
      <c r="H179" s="70">
        <f t="shared" si="18"/>
        <v>9337.2595199999996</v>
      </c>
      <c r="I179" s="70">
        <v>0</v>
      </c>
      <c r="J179" s="70">
        <f t="shared" si="23"/>
        <v>0</v>
      </c>
      <c r="K179" s="70">
        <f t="shared" si="19"/>
        <v>0</v>
      </c>
      <c r="L179" s="70">
        <f t="shared" si="20"/>
        <v>7781.0496000000003</v>
      </c>
      <c r="M179" s="70">
        <f t="shared" si="21"/>
        <v>9337.2595199999996</v>
      </c>
    </row>
    <row r="180" spans="1:13" ht="27.75" customHeight="1" x14ac:dyDescent="0.25">
      <c r="A180" s="28" t="s">
        <v>167</v>
      </c>
      <c r="B180" s="39" t="s">
        <v>94</v>
      </c>
      <c r="C180" s="96"/>
      <c r="D180" s="28" t="s">
        <v>31</v>
      </c>
      <c r="E180" s="97">
        <v>2</v>
      </c>
      <c r="F180" s="40">
        <v>0</v>
      </c>
      <c r="G180" s="40">
        <f t="shared" si="22"/>
        <v>0</v>
      </c>
      <c r="H180" s="40">
        <f t="shared" si="18"/>
        <v>0</v>
      </c>
      <c r="I180" s="40">
        <v>42081</v>
      </c>
      <c r="J180" s="40">
        <f t="shared" si="23"/>
        <v>84162</v>
      </c>
      <c r="K180" s="40">
        <f t="shared" si="19"/>
        <v>100994.4</v>
      </c>
      <c r="L180" s="40">
        <f t="shared" si="20"/>
        <v>84162</v>
      </c>
      <c r="M180" s="40">
        <f t="shared" si="21"/>
        <v>100994.4</v>
      </c>
    </row>
    <row r="181" spans="1:13" ht="27.75" customHeight="1" x14ac:dyDescent="0.25">
      <c r="A181" s="16" t="s">
        <v>168</v>
      </c>
      <c r="B181" s="27" t="s">
        <v>96</v>
      </c>
      <c r="C181" s="79"/>
      <c r="D181" s="16" t="s">
        <v>31</v>
      </c>
      <c r="E181" s="98">
        <v>1</v>
      </c>
      <c r="F181" s="70">
        <v>19344</v>
      </c>
      <c r="G181" s="70">
        <f t="shared" si="22"/>
        <v>19344</v>
      </c>
      <c r="H181" s="70">
        <f t="shared" si="18"/>
        <v>23212.799999999999</v>
      </c>
      <c r="I181" s="70">
        <v>0</v>
      </c>
      <c r="J181" s="70">
        <f t="shared" si="23"/>
        <v>0</v>
      </c>
      <c r="K181" s="70">
        <f t="shared" si="19"/>
        <v>0</v>
      </c>
      <c r="L181" s="70">
        <f t="shared" si="20"/>
        <v>19344</v>
      </c>
      <c r="M181" s="70">
        <f t="shared" si="21"/>
        <v>23212.799999999999</v>
      </c>
    </row>
    <row r="182" spans="1:13" ht="27.75" customHeight="1" x14ac:dyDescent="0.25">
      <c r="A182" s="28" t="s">
        <v>169</v>
      </c>
      <c r="B182" s="22" t="s">
        <v>98</v>
      </c>
      <c r="C182" s="75"/>
      <c r="D182" s="28" t="s">
        <v>31</v>
      </c>
      <c r="E182" s="93">
        <v>1</v>
      </c>
      <c r="F182" s="77">
        <v>0</v>
      </c>
      <c r="G182" s="77">
        <f t="shared" si="22"/>
        <v>0</v>
      </c>
      <c r="H182" s="77">
        <f t="shared" si="18"/>
        <v>0</v>
      </c>
      <c r="I182" s="77">
        <v>145600</v>
      </c>
      <c r="J182" s="77">
        <f t="shared" si="23"/>
        <v>145600</v>
      </c>
      <c r="K182" s="77">
        <f t="shared" si="19"/>
        <v>174720</v>
      </c>
      <c r="L182" s="77">
        <f t="shared" si="20"/>
        <v>145600</v>
      </c>
      <c r="M182" s="77">
        <f t="shared" si="21"/>
        <v>174720</v>
      </c>
    </row>
    <row r="183" spans="1:13" ht="27.75" customHeight="1" x14ac:dyDescent="0.25">
      <c r="A183" s="28" t="s">
        <v>170</v>
      </c>
      <c r="B183" s="22" t="s">
        <v>100</v>
      </c>
      <c r="C183" s="75"/>
      <c r="D183" s="28" t="s">
        <v>45</v>
      </c>
      <c r="E183" s="93">
        <v>1</v>
      </c>
      <c r="F183" s="77">
        <v>0</v>
      </c>
      <c r="G183" s="77">
        <f t="shared" si="22"/>
        <v>0</v>
      </c>
      <c r="H183" s="77">
        <f t="shared" si="18"/>
        <v>0</v>
      </c>
      <c r="I183" s="77">
        <v>4810</v>
      </c>
      <c r="J183" s="77">
        <f t="shared" si="23"/>
        <v>4810</v>
      </c>
      <c r="K183" s="77">
        <f t="shared" si="19"/>
        <v>5772</v>
      </c>
      <c r="L183" s="77">
        <f t="shared" si="20"/>
        <v>4810</v>
      </c>
      <c r="M183" s="77">
        <f t="shared" si="21"/>
        <v>5772</v>
      </c>
    </row>
    <row r="184" spans="1:13" ht="27.75" customHeight="1" x14ac:dyDescent="0.25">
      <c r="A184" s="28" t="s">
        <v>171</v>
      </c>
      <c r="B184" s="22" t="s">
        <v>102</v>
      </c>
      <c r="C184" s="75"/>
      <c r="D184" s="28" t="s">
        <v>31</v>
      </c>
      <c r="E184" s="93">
        <v>1</v>
      </c>
      <c r="F184" s="77">
        <v>0</v>
      </c>
      <c r="G184" s="77">
        <f t="shared" si="22"/>
        <v>0</v>
      </c>
      <c r="H184" s="77">
        <f t="shared" si="18"/>
        <v>0</v>
      </c>
      <c r="I184" s="77">
        <v>4810</v>
      </c>
      <c r="J184" s="77">
        <f t="shared" si="23"/>
        <v>4810</v>
      </c>
      <c r="K184" s="77">
        <f t="shared" si="19"/>
        <v>5772</v>
      </c>
      <c r="L184" s="77">
        <f t="shared" si="20"/>
        <v>4810</v>
      </c>
      <c r="M184" s="77">
        <f t="shared" si="21"/>
        <v>5772</v>
      </c>
    </row>
    <row r="185" spans="1:13" ht="27.75" customHeight="1" x14ac:dyDescent="0.25">
      <c r="A185" s="28" t="s">
        <v>172</v>
      </c>
      <c r="B185" s="22" t="s">
        <v>104</v>
      </c>
      <c r="C185" s="130" t="str">
        <f>C125</f>
        <v>площадь покраски</v>
      </c>
      <c r="D185" s="28" t="s">
        <v>105</v>
      </c>
      <c r="E185" s="93">
        <v>4</v>
      </c>
      <c r="F185" s="77">
        <v>0</v>
      </c>
      <c r="G185" s="77">
        <f t="shared" si="22"/>
        <v>0</v>
      </c>
      <c r="H185" s="77">
        <f t="shared" si="18"/>
        <v>0</v>
      </c>
      <c r="I185" s="77">
        <v>306.34500000000003</v>
      </c>
      <c r="J185" s="77">
        <f t="shared" si="23"/>
        <v>1225.3800000000001</v>
      </c>
      <c r="K185" s="77">
        <f t="shared" si="19"/>
        <v>1470.4560000000001</v>
      </c>
      <c r="L185" s="77">
        <f t="shared" si="20"/>
        <v>1225.3800000000001</v>
      </c>
      <c r="M185" s="77">
        <f t="shared" si="21"/>
        <v>1470.4560000000001</v>
      </c>
    </row>
    <row r="186" spans="1:13" ht="27.75" customHeight="1" x14ac:dyDescent="0.25">
      <c r="A186" s="28" t="s">
        <v>173</v>
      </c>
      <c r="B186" s="22" t="s">
        <v>107</v>
      </c>
      <c r="C186" s="131"/>
      <c r="D186" s="28" t="s">
        <v>108</v>
      </c>
      <c r="E186" s="93">
        <v>0.76</v>
      </c>
      <c r="F186" s="77">
        <v>0</v>
      </c>
      <c r="G186" s="77">
        <f t="shared" si="22"/>
        <v>0</v>
      </c>
      <c r="H186" s="77">
        <f t="shared" si="18"/>
        <v>0</v>
      </c>
      <c r="I186" s="77">
        <v>477.65250000000003</v>
      </c>
      <c r="J186" s="77">
        <f t="shared" si="23"/>
        <v>363.01590000000004</v>
      </c>
      <c r="K186" s="77">
        <f t="shared" si="19"/>
        <v>435.61908000000005</v>
      </c>
      <c r="L186" s="77">
        <f t="shared" si="20"/>
        <v>363.01590000000004</v>
      </c>
      <c r="M186" s="77">
        <f t="shared" si="21"/>
        <v>435.61908000000005</v>
      </c>
    </row>
    <row r="187" spans="1:13" ht="27.75" customHeight="1" x14ac:dyDescent="0.25">
      <c r="A187" s="28" t="s">
        <v>174</v>
      </c>
      <c r="B187" s="22" t="s">
        <v>110</v>
      </c>
      <c r="C187" s="132"/>
      <c r="D187" s="28" t="s">
        <v>108</v>
      </c>
      <c r="E187" s="93">
        <v>0.76</v>
      </c>
      <c r="F187" s="77">
        <v>0</v>
      </c>
      <c r="G187" s="77">
        <f t="shared" si="22"/>
        <v>0</v>
      </c>
      <c r="H187" s="77">
        <f t="shared" si="18"/>
        <v>0</v>
      </c>
      <c r="I187" s="77">
        <v>436.63749999999999</v>
      </c>
      <c r="J187" s="77">
        <f t="shared" si="23"/>
        <v>331.84449999999998</v>
      </c>
      <c r="K187" s="77">
        <f t="shared" si="19"/>
        <v>398.21339999999998</v>
      </c>
      <c r="L187" s="77">
        <f t="shared" si="20"/>
        <v>331.84449999999998</v>
      </c>
      <c r="M187" s="77">
        <f t="shared" si="21"/>
        <v>398.21339999999998</v>
      </c>
    </row>
    <row r="188" spans="1:13" ht="27.75" customHeight="1" x14ac:dyDescent="0.25">
      <c r="A188" s="16" t="s">
        <v>175</v>
      </c>
      <c r="B188" s="27" t="s">
        <v>41</v>
      </c>
      <c r="C188" s="79"/>
      <c r="D188" s="16" t="s">
        <v>42</v>
      </c>
      <c r="E188" s="98">
        <v>6</v>
      </c>
      <c r="F188" s="70">
        <v>2052.2000000000003</v>
      </c>
      <c r="G188" s="70">
        <f t="shared" si="22"/>
        <v>12313.2</v>
      </c>
      <c r="H188" s="70">
        <f t="shared" si="18"/>
        <v>14775.84</v>
      </c>
      <c r="I188" s="70">
        <v>0</v>
      </c>
      <c r="J188" s="70">
        <f t="shared" si="23"/>
        <v>0</v>
      </c>
      <c r="K188" s="70">
        <f t="shared" si="19"/>
        <v>0</v>
      </c>
      <c r="L188" s="70">
        <f t="shared" si="20"/>
        <v>12313.2</v>
      </c>
      <c r="M188" s="70">
        <f t="shared" si="21"/>
        <v>14775.84</v>
      </c>
    </row>
    <row r="189" spans="1:13" ht="27.75" customHeight="1" x14ac:dyDescent="0.25">
      <c r="A189" s="28" t="s">
        <v>176</v>
      </c>
      <c r="B189" s="29" t="s">
        <v>44</v>
      </c>
      <c r="C189" s="80"/>
      <c r="D189" s="28" t="s">
        <v>45</v>
      </c>
      <c r="E189" s="90">
        <v>12</v>
      </c>
      <c r="F189" s="77">
        <v>0</v>
      </c>
      <c r="G189" s="77">
        <f t="shared" si="22"/>
        <v>0</v>
      </c>
      <c r="H189" s="77">
        <f t="shared" si="18"/>
        <v>0</v>
      </c>
      <c r="I189" s="77">
        <v>10465</v>
      </c>
      <c r="J189" s="77">
        <f t="shared" si="23"/>
        <v>125580</v>
      </c>
      <c r="K189" s="77">
        <f t="shared" si="19"/>
        <v>150696</v>
      </c>
      <c r="L189" s="77">
        <f t="shared" si="20"/>
        <v>125580</v>
      </c>
      <c r="M189" s="77">
        <f t="shared" si="21"/>
        <v>150696</v>
      </c>
    </row>
    <row r="190" spans="1:13" ht="27.75" customHeight="1" x14ac:dyDescent="0.25">
      <c r="A190" s="28" t="s">
        <v>177</v>
      </c>
      <c r="B190" s="29" t="s">
        <v>49</v>
      </c>
      <c r="C190" s="80"/>
      <c r="D190" s="28" t="s">
        <v>31</v>
      </c>
      <c r="E190" s="90">
        <v>36</v>
      </c>
      <c r="F190" s="77">
        <v>0</v>
      </c>
      <c r="G190" s="77">
        <f t="shared" si="22"/>
        <v>0</v>
      </c>
      <c r="H190" s="77">
        <f t="shared" si="18"/>
        <v>0</v>
      </c>
      <c r="I190" s="77">
        <v>305.5</v>
      </c>
      <c r="J190" s="77">
        <f t="shared" si="23"/>
        <v>10998</v>
      </c>
      <c r="K190" s="77">
        <f t="shared" si="19"/>
        <v>13197.6</v>
      </c>
      <c r="L190" s="77">
        <f t="shared" si="20"/>
        <v>10998</v>
      </c>
      <c r="M190" s="77">
        <f t="shared" si="21"/>
        <v>13197.6</v>
      </c>
    </row>
    <row r="191" spans="1:13" ht="27.75" customHeight="1" x14ac:dyDescent="0.25">
      <c r="A191" s="16" t="s">
        <v>178</v>
      </c>
      <c r="B191" s="17" t="s">
        <v>115</v>
      </c>
      <c r="C191" s="68"/>
      <c r="D191" s="16" t="s">
        <v>16</v>
      </c>
      <c r="E191" s="86">
        <v>12.12</v>
      </c>
      <c r="F191" s="70">
        <v>3745.5750000000003</v>
      </c>
      <c r="G191" s="70">
        <f t="shared" si="22"/>
        <v>45396.368999999999</v>
      </c>
      <c r="H191" s="70">
        <f t="shared" si="18"/>
        <v>54475.642799999994</v>
      </c>
      <c r="I191" s="70">
        <v>0</v>
      </c>
      <c r="J191" s="70">
        <f t="shared" si="23"/>
        <v>0</v>
      </c>
      <c r="K191" s="70">
        <f t="shared" si="19"/>
        <v>0</v>
      </c>
      <c r="L191" s="70">
        <f t="shared" si="20"/>
        <v>45396.368999999999</v>
      </c>
      <c r="M191" s="70">
        <f t="shared" si="21"/>
        <v>54475.642799999994</v>
      </c>
    </row>
    <row r="192" spans="1:13" ht="27.75" customHeight="1" x14ac:dyDescent="0.25">
      <c r="A192" s="28" t="s">
        <v>179</v>
      </c>
      <c r="B192" s="22" t="s">
        <v>28</v>
      </c>
      <c r="C192" s="75"/>
      <c r="D192" s="28" t="s">
        <v>16</v>
      </c>
      <c r="E192" s="93">
        <f>E191*1.26</f>
        <v>15.271199999999999</v>
      </c>
      <c r="F192" s="77">
        <v>0</v>
      </c>
      <c r="G192" s="77">
        <f t="shared" si="22"/>
        <v>0</v>
      </c>
      <c r="H192" s="77">
        <f t="shared" si="18"/>
        <v>0</v>
      </c>
      <c r="I192" s="77">
        <v>6240</v>
      </c>
      <c r="J192" s="77">
        <f t="shared" si="23"/>
        <v>95292.287999999986</v>
      </c>
      <c r="K192" s="77">
        <f t="shared" si="19"/>
        <v>114350.74559999998</v>
      </c>
      <c r="L192" s="77">
        <f t="shared" si="20"/>
        <v>95292.287999999986</v>
      </c>
      <c r="M192" s="77">
        <f t="shared" si="21"/>
        <v>114350.74559999998</v>
      </c>
    </row>
    <row r="193" spans="1:13" ht="27.75" customHeight="1" x14ac:dyDescent="0.25">
      <c r="A193" s="16" t="s">
        <v>180</v>
      </c>
      <c r="B193" s="17" t="s">
        <v>118</v>
      </c>
      <c r="C193" s="68"/>
      <c r="D193" s="16" t="s">
        <v>16</v>
      </c>
      <c r="E193" s="86">
        <v>1.21</v>
      </c>
      <c r="F193" s="70">
        <v>3258.6502500000001</v>
      </c>
      <c r="G193" s="70">
        <f t="shared" si="22"/>
        <v>3942.9668025000001</v>
      </c>
      <c r="H193" s="70">
        <f t="shared" si="18"/>
        <v>4731.5601630000001</v>
      </c>
      <c r="I193" s="70">
        <v>0</v>
      </c>
      <c r="J193" s="70">
        <f t="shared" si="23"/>
        <v>0</v>
      </c>
      <c r="K193" s="70">
        <f t="shared" si="19"/>
        <v>0</v>
      </c>
      <c r="L193" s="70">
        <f t="shared" si="20"/>
        <v>3942.9668025000001</v>
      </c>
      <c r="M193" s="70">
        <f t="shared" si="21"/>
        <v>4731.5601630000001</v>
      </c>
    </row>
    <row r="194" spans="1:13" ht="27.75" customHeight="1" x14ac:dyDescent="0.25">
      <c r="A194" s="28" t="s">
        <v>181</v>
      </c>
      <c r="B194" s="29" t="s">
        <v>28</v>
      </c>
      <c r="C194" s="80"/>
      <c r="D194" s="28" t="s">
        <v>16</v>
      </c>
      <c r="E194" s="90">
        <f>E193*1.26</f>
        <v>1.5246</v>
      </c>
      <c r="F194" s="77">
        <v>0</v>
      </c>
      <c r="G194" s="77">
        <f t="shared" si="22"/>
        <v>0</v>
      </c>
      <c r="H194" s="77">
        <f t="shared" si="18"/>
        <v>0</v>
      </c>
      <c r="I194" s="77">
        <v>6240</v>
      </c>
      <c r="J194" s="77">
        <f t="shared" si="23"/>
        <v>9513.503999999999</v>
      </c>
      <c r="K194" s="77">
        <f t="shared" si="19"/>
        <v>11416.204799999998</v>
      </c>
      <c r="L194" s="77">
        <f t="shared" si="20"/>
        <v>9513.503999999999</v>
      </c>
      <c r="M194" s="77">
        <f t="shared" si="21"/>
        <v>11416.204799999998</v>
      </c>
    </row>
    <row r="195" spans="1:13" ht="27.75" customHeight="1" x14ac:dyDescent="0.25">
      <c r="A195" s="82" t="s">
        <v>182</v>
      </c>
      <c r="B195" s="83" t="s">
        <v>121</v>
      </c>
      <c r="C195" s="68"/>
      <c r="D195" s="16" t="s">
        <v>35</v>
      </c>
      <c r="E195" s="86">
        <v>22.42</v>
      </c>
      <c r="F195" s="70">
        <v>1831.51875</v>
      </c>
      <c r="G195" s="70">
        <f t="shared" si="22"/>
        <v>41062.650375000005</v>
      </c>
      <c r="H195" s="70">
        <f t="shared" si="18"/>
        <v>49275.180450000007</v>
      </c>
      <c r="I195" s="70">
        <v>0</v>
      </c>
      <c r="J195" s="70">
        <f t="shared" si="23"/>
        <v>0</v>
      </c>
      <c r="K195" s="70">
        <f t="shared" si="19"/>
        <v>0</v>
      </c>
      <c r="L195" s="70">
        <f t="shared" si="20"/>
        <v>41062.650375000005</v>
      </c>
      <c r="M195" s="70">
        <f t="shared" si="21"/>
        <v>49275.180450000007</v>
      </c>
    </row>
    <row r="196" spans="1:13" ht="27.75" customHeight="1" x14ac:dyDescent="0.25">
      <c r="A196" s="16" t="s">
        <v>183</v>
      </c>
      <c r="B196" s="17" t="s">
        <v>123</v>
      </c>
      <c r="C196" s="68"/>
      <c r="D196" s="16" t="s">
        <v>62</v>
      </c>
      <c r="E196" s="86">
        <f>29.9*1.75</f>
        <v>52.324999999999996</v>
      </c>
      <c r="F196" s="70">
        <v>1085</v>
      </c>
      <c r="G196" s="70">
        <f t="shared" si="22"/>
        <v>56772.624999999993</v>
      </c>
      <c r="H196" s="70">
        <f t="shared" si="18"/>
        <v>68127.149999999994</v>
      </c>
      <c r="I196" s="70">
        <v>0</v>
      </c>
      <c r="J196" s="70">
        <f t="shared" si="23"/>
        <v>0</v>
      </c>
      <c r="K196" s="70">
        <f t="shared" si="19"/>
        <v>0</v>
      </c>
      <c r="L196" s="70">
        <f t="shared" si="20"/>
        <v>56772.624999999993</v>
      </c>
      <c r="M196" s="70">
        <f t="shared" si="21"/>
        <v>68127.149999999994</v>
      </c>
    </row>
    <row r="197" spans="1:13" ht="45" x14ac:dyDescent="0.25">
      <c r="A197" s="16" t="s">
        <v>184</v>
      </c>
      <c r="B197" s="17" t="s">
        <v>71</v>
      </c>
      <c r="C197" s="68"/>
      <c r="D197" s="16" t="s">
        <v>62</v>
      </c>
      <c r="E197" s="86">
        <f>9.47+0.15+0.0414*6</f>
        <v>9.8684000000000012</v>
      </c>
      <c r="F197" s="70">
        <v>1767</v>
      </c>
      <c r="G197" s="70">
        <f t="shared" si="22"/>
        <v>17437.462800000001</v>
      </c>
      <c r="H197" s="70">
        <f t="shared" si="18"/>
        <v>20924.95536</v>
      </c>
      <c r="I197" s="70">
        <v>0</v>
      </c>
      <c r="J197" s="70">
        <f t="shared" si="23"/>
        <v>0</v>
      </c>
      <c r="K197" s="70">
        <f t="shared" si="19"/>
        <v>0</v>
      </c>
      <c r="L197" s="70">
        <f t="shared" si="20"/>
        <v>17437.462800000001</v>
      </c>
      <c r="M197" s="70">
        <f t="shared" si="21"/>
        <v>20924.95536</v>
      </c>
    </row>
    <row r="198" spans="1:13" ht="27.75" customHeight="1" x14ac:dyDescent="0.25">
      <c r="A198" s="16" t="s">
        <v>185</v>
      </c>
      <c r="B198" s="17" t="s">
        <v>73</v>
      </c>
      <c r="C198" s="68"/>
      <c r="D198" s="16" t="s">
        <v>62</v>
      </c>
      <c r="E198" s="86">
        <f>63*0.08</f>
        <v>5.04</v>
      </c>
      <c r="F198" s="70">
        <v>1767</v>
      </c>
      <c r="G198" s="70">
        <f t="shared" si="22"/>
        <v>8905.68</v>
      </c>
      <c r="H198" s="70">
        <f t="shared" si="18"/>
        <v>10686.816000000001</v>
      </c>
      <c r="I198" s="70">
        <v>0</v>
      </c>
      <c r="J198" s="70">
        <f t="shared" si="23"/>
        <v>0</v>
      </c>
      <c r="K198" s="70">
        <f t="shared" si="19"/>
        <v>0</v>
      </c>
      <c r="L198" s="70">
        <f t="shared" si="20"/>
        <v>8905.68</v>
      </c>
      <c r="M198" s="70">
        <f t="shared" si="21"/>
        <v>10686.816000000001</v>
      </c>
    </row>
    <row r="199" spans="1:13" ht="27.75" customHeight="1" x14ac:dyDescent="0.25">
      <c r="A199" s="12">
        <v>10</v>
      </c>
      <c r="B199" s="13" t="s">
        <v>186</v>
      </c>
      <c r="C199" s="67"/>
      <c r="D199" s="14"/>
      <c r="E199" s="14"/>
      <c r="F199" s="15"/>
      <c r="G199" s="15"/>
      <c r="H199" s="15"/>
      <c r="I199" s="15"/>
      <c r="J199" s="15"/>
      <c r="K199" s="15"/>
      <c r="L199" s="15"/>
      <c r="M199" s="15"/>
    </row>
    <row r="200" spans="1:13" ht="27.75" customHeight="1" x14ac:dyDescent="0.25">
      <c r="A200" s="16" t="s">
        <v>187</v>
      </c>
      <c r="B200" s="17" t="s">
        <v>69</v>
      </c>
      <c r="C200" s="68" t="str">
        <f>C80</f>
        <v>на дер брусьях?</v>
      </c>
      <c r="D200" s="16" t="s">
        <v>62</v>
      </c>
      <c r="E200" s="86">
        <v>11.71</v>
      </c>
      <c r="F200" s="70">
        <v>13542.35</v>
      </c>
      <c r="G200" s="70">
        <f t="shared" ref="G200:G228" si="24">F200*E200</f>
        <v>158580.91850000003</v>
      </c>
      <c r="H200" s="70">
        <f t="shared" si="18"/>
        <v>190297.10220000002</v>
      </c>
      <c r="I200" s="70">
        <v>0</v>
      </c>
      <c r="J200" s="70">
        <f t="shared" ref="J200:J228" si="25">I200*E200</f>
        <v>0</v>
      </c>
      <c r="K200" s="70">
        <f t="shared" si="19"/>
        <v>0</v>
      </c>
      <c r="L200" s="70">
        <f t="shared" si="20"/>
        <v>158580.91850000003</v>
      </c>
      <c r="M200" s="70">
        <f t="shared" si="21"/>
        <v>190297.10220000002</v>
      </c>
    </row>
    <row r="201" spans="1:13" ht="27.75" customHeight="1" x14ac:dyDescent="0.25">
      <c r="A201" s="16" t="s">
        <v>188</v>
      </c>
      <c r="B201" s="17" t="s">
        <v>77</v>
      </c>
      <c r="C201" s="68"/>
      <c r="D201" s="16" t="s">
        <v>16</v>
      </c>
      <c r="E201" s="86">
        <v>23.69</v>
      </c>
      <c r="F201" s="70">
        <v>2526.5</v>
      </c>
      <c r="G201" s="70">
        <f t="shared" si="24"/>
        <v>59852.785000000003</v>
      </c>
      <c r="H201" s="70">
        <f t="shared" si="18"/>
        <v>71823.342000000004</v>
      </c>
      <c r="I201" s="70">
        <v>0</v>
      </c>
      <c r="J201" s="70">
        <f t="shared" si="25"/>
        <v>0</v>
      </c>
      <c r="K201" s="70">
        <f t="shared" si="19"/>
        <v>0</v>
      </c>
      <c r="L201" s="70">
        <f t="shared" si="20"/>
        <v>59852.785000000003</v>
      </c>
      <c r="M201" s="70">
        <f t="shared" si="21"/>
        <v>71823.342000000004</v>
      </c>
    </row>
    <row r="202" spans="1:13" ht="27.75" customHeight="1" x14ac:dyDescent="0.25">
      <c r="A202" s="58" t="s">
        <v>189</v>
      </c>
      <c r="B202" s="87" t="s">
        <v>23</v>
      </c>
      <c r="C202" s="88" t="str">
        <f>C142</f>
        <v>кубы</v>
      </c>
      <c r="D202" s="58" t="s">
        <v>24</v>
      </c>
      <c r="E202" s="89">
        <v>115.63</v>
      </c>
      <c r="F202" s="74">
        <v>157.32500000000002</v>
      </c>
      <c r="G202" s="74">
        <f t="shared" si="24"/>
        <v>18191.489750000001</v>
      </c>
      <c r="H202" s="74">
        <f t="shared" si="18"/>
        <v>21829.787700000001</v>
      </c>
      <c r="I202" s="74">
        <v>0</v>
      </c>
      <c r="J202" s="74">
        <f t="shared" si="25"/>
        <v>0</v>
      </c>
      <c r="K202" s="74">
        <f t="shared" si="19"/>
        <v>0</v>
      </c>
      <c r="L202" s="74">
        <f t="shared" si="20"/>
        <v>18191.489750000001</v>
      </c>
      <c r="M202" s="74">
        <f t="shared" si="21"/>
        <v>21829.787700000001</v>
      </c>
    </row>
    <row r="203" spans="1:13" ht="27.75" customHeight="1" x14ac:dyDescent="0.25">
      <c r="A203" s="16" t="s">
        <v>190</v>
      </c>
      <c r="B203" s="17" t="s">
        <v>26</v>
      </c>
      <c r="C203" s="68"/>
      <c r="D203" s="16" t="s">
        <v>16</v>
      </c>
      <c r="E203" s="86">
        <v>11.56</v>
      </c>
      <c r="F203" s="70">
        <v>3989.2969999999996</v>
      </c>
      <c r="G203" s="70">
        <f t="shared" si="24"/>
        <v>46116.27332</v>
      </c>
      <c r="H203" s="70">
        <f t="shared" si="18"/>
        <v>55339.527984</v>
      </c>
      <c r="I203" s="70">
        <v>0</v>
      </c>
      <c r="J203" s="70">
        <f t="shared" si="25"/>
        <v>0</v>
      </c>
      <c r="K203" s="70">
        <f t="shared" si="19"/>
        <v>0</v>
      </c>
      <c r="L203" s="70">
        <f t="shared" si="20"/>
        <v>46116.27332</v>
      </c>
      <c r="M203" s="70">
        <f t="shared" si="21"/>
        <v>55339.527984</v>
      </c>
    </row>
    <row r="204" spans="1:13" ht="27.75" customHeight="1" x14ac:dyDescent="0.25">
      <c r="A204" s="28" t="s">
        <v>191</v>
      </c>
      <c r="B204" s="29" t="s">
        <v>81</v>
      </c>
      <c r="C204" s="80"/>
      <c r="D204" s="28" t="s">
        <v>16</v>
      </c>
      <c r="E204" s="90">
        <f>E203*1.26</f>
        <v>14.5656</v>
      </c>
      <c r="F204" s="77">
        <v>0</v>
      </c>
      <c r="G204" s="77">
        <f t="shared" si="24"/>
        <v>0</v>
      </c>
      <c r="H204" s="77">
        <f t="shared" si="18"/>
        <v>0</v>
      </c>
      <c r="I204" s="77">
        <v>6240</v>
      </c>
      <c r="J204" s="77">
        <f t="shared" si="25"/>
        <v>90889.343999999997</v>
      </c>
      <c r="K204" s="77">
        <f t="shared" si="19"/>
        <v>109067.21279999999</v>
      </c>
      <c r="L204" s="77">
        <f t="shared" si="20"/>
        <v>90889.343999999997</v>
      </c>
      <c r="M204" s="77">
        <f t="shared" si="21"/>
        <v>109067.21279999999</v>
      </c>
    </row>
    <row r="205" spans="1:13" ht="27.75" customHeight="1" x14ac:dyDescent="0.25">
      <c r="A205" s="16" t="s">
        <v>192</v>
      </c>
      <c r="B205" s="17" t="s">
        <v>83</v>
      </c>
      <c r="C205" s="68"/>
      <c r="D205" s="16" t="s">
        <v>31</v>
      </c>
      <c r="E205" s="86">
        <v>47</v>
      </c>
      <c r="F205" s="70">
        <v>4577.0879999999997</v>
      </c>
      <c r="G205" s="70">
        <f t="shared" si="24"/>
        <v>215123.136</v>
      </c>
      <c r="H205" s="70">
        <f t="shared" ref="H205:H268" si="26">G205*1.2</f>
        <v>258147.76319999999</v>
      </c>
      <c r="I205" s="70">
        <v>0</v>
      </c>
      <c r="J205" s="70">
        <f t="shared" si="25"/>
        <v>0</v>
      </c>
      <c r="K205" s="70">
        <f t="shared" ref="K205:K268" si="27">J205*1.2</f>
        <v>0</v>
      </c>
      <c r="L205" s="70">
        <f t="shared" ref="L205:L268" si="28">G205+J205</f>
        <v>215123.136</v>
      </c>
      <c r="M205" s="70">
        <f t="shared" ref="M205:M268" si="29">L205*1.2</f>
        <v>258147.76319999999</v>
      </c>
    </row>
    <row r="206" spans="1:13" ht="27.75" customHeight="1" x14ac:dyDescent="0.25">
      <c r="A206" s="28" t="s">
        <v>193</v>
      </c>
      <c r="B206" s="29" t="s">
        <v>85</v>
      </c>
      <c r="C206" s="80"/>
      <c r="D206" s="28" t="s">
        <v>86</v>
      </c>
      <c r="E206" s="90">
        <v>1</v>
      </c>
      <c r="F206" s="77">
        <v>0</v>
      </c>
      <c r="G206" s="77">
        <f t="shared" si="24"/>
        <v>0</v>
      </c>
      <c r="H206" s="77">
        <f t="shared" si="26"/>
        <v>0</v>
      </c>
      <c r="I206" s="77">
        <v>1625000</v>
      </c>
      <c r="J206" s="77">
        <f t="shared" si="25"/>
        <v>1625000</v>
      </c>
      <c r="K206" s="77">
        <f t="shared" si="27"/>
        <v>1950000</v>
      </c>
      <c r="L206" s="77">
        <f t="shared" si="28"/>
        <v>1625000</v>
      </c>
      <c r="M206" s="77">
        <f t="shared" si="29"/>
        <v>1950000</v>
      </c>
    </row>
    <row r="207" spans="1:13" ht="27.75" customHeight="1" x14ac:dyDescent="0.25">
      <c r="A207" s="36" t="s">
        <v>194</v>
      </c>
      <c r="B207" s="37" t="s">
        <v>88</v>
      </c>
      <c r="C207" s="91"/>
      <c r="D207" s="36" t="s">
        <v>62</v>
      </c>
      <c r="E207" s="92">
        <v>9.4700000000000006</v>
      </c>
      <c r="F207" s="70">
        <v>16927.9375</v>
      </c>
      <c r="G207" s="70">
        <f t="shared" si="24"/>
        <v>160307.56812500002</v>
      </c>
      <c r="H207" s="70">
        <f t="shared" si="26"/>
        <v>192369.08175000001</v>
      </c>
      <c r="I207" s="70">
        <v>0</v>
      </c>
      <c r="J207" s="70">
        <f t="shared" si="25"/>
        <v>0</v>
      </c>
      <c r="K207" s="70">
        <f t="shared" si="27"/>
        <v>0</v>
      </c>
      <c r="L207" s="70">
        <f t="shared" si="28"/>
        <v>160307.56812500002</v>
      </c>
      <c r="M207" s="70">
        <f t="shared" si="29"/>
        <v>192369.08175000001</v>
      </c>
    </row>
    <row r="208" spans="1:13" ht="27.75" customHeight="1" x14ac:dyDescent="0.25">
      <c r="A208" s="28" t="s">
        <v>195</v>
      </c>
      <c r="B208" s="22" t="s">
        <v>90</v>
      </c>
      <c r="C208" s="75"/>
      <c r="D208" s="28" t="s">
        <v>86</v>
      </c>
      <c r="E208" s="93">
        <v>1</v>
      </c>
      <c r="F208" s="77">
        <v>0</v>
      </c>
      <c r="G208" s="77">
        <f t="shared" si="24"/>
        <v>0</v>
      </c>
      <c r="H208" s="77">
        <f t="shared" si="26"/>
        <v>0</v>
      </c>
      <c r="I208" s="77">
        <v>3549000</v>
      </c>
      <c r="J208" s="77">
        <f t="shared" si="25"/>
        <v>3549000</v>
      </c>
      <c r="K208" s="77">
        <f t="shared" si="27"/>
        <v>4258800</v>
      </c>
      <c r="L208" s="77">
        <f t="shared" si="28"/>
        <v>3549000</v>
      </c>
      <c r="M208" s="77">
        <f t="shared" si="29"/>
        <v>4258800</v>
      </c>
    </row>
    <row r="209" spans="1:13" ht="27.75" customHeight="1" x14ac:dyDescent="0.25">
      <c r="A209" s="16" t="s">
        <v>196</v>
      </c>
      <c r="B209" s="38" t="s">
        <v>92</v>
      </c>
      <c r="C209" s="94"/>
      <c r="D209" s="16" t="s">
        <v>31</v>
      </c>
      <c r="E209" s="95">
        <v>2</v>
      </c>
      <c r="F209" s="70">
        <v>3890.5248000000001</v>
      </c>
      <c r="G209" s="70">
        <f t="shared" si="24"/>
        <v>7781.0496000000003</v>
      </c>
      <c r="H209" s="70">
        <f t="shared" si="26"/>
        <v>9337.2595199999996</v>
      </c>
      <c r="I209" s="70">
        <v>0</v>
      </c>
      <c r="J209" s="70">
        <f t="shared" si="25"/>
        <v>0</v>
      </c>
      <c r="K209" s="70">
        <f t="shared" si="27"/>
        <v>0</v>
      </c>
      <c r="L209" s="70">
        <f t="shared" si="28"/>
        <v>7781.0496000000003</v>
      </c>
      <c r="M209" s="70">
        <f t="shared" si="29"/>
        <v>9337.2595199999996</v>
      </c>
    </row>
    <row r="210" spans="1:13" ht="27.75" customHeight="1" x14ac:dyDescent="0.25">
      <c r="A210" s="28" t="s">
        <v>197</v>
      </c>
      <c r="B210" s="39" t="s">
        <v>94</v>
      </c>
      <c r="C210" s="96"/>
      <c r="D210" s="28" t="s">
        <v>31</v>
      </c>
      <c r="E210" s="97">
        <v>2</v>
      </c>
      <c r="F210" s="40">
        <v>0</v>
      </c>
      <c r="G210" s="40">
        <f t="shared" si="24"/>
        <v>0</v>
      </c>
      <c r="H210" s="40">
        <f t="shared" si="26"/>
        <v>0</v>
      </c>
      <c r="I210" s="40">
        <v>42081</v>
      </c>
      <c r="J210" s="40">
        <f t="shared" si="25"/>
        <v>84162</v>
      </c>
      <c r="K210" s="40">
        <f t="shared" si="27"/>
        <v>100994.4</v>
      </c>
      <c r="L210" s="40">
        <f t="shared" si="28"/>
        <v>84162</v>
      </c>
      <c r="M210" s="40">
        <f t="shared" si="29"/>
        <v>100994.4</v>
      </c>
    </row>
    <row r="211" spans="1:13" ht="27.75" customHeight="1" x14ac:dyDescent="0.25">
      <c r="A211" s="16" t="s">
        <v>198</v>
      </c>
      <c r="B211" s="27" t="s">
        <v>96</v>
      </c>
      <c r="C211" s="79"/>
      <c r="D211" s="16" t="s">
        <v>31</v>
      </c>
      <c r="E211" s="98">
        <v>1</v>
      </c>
      <c r="F211" s="70">
        <v>19344</v>
      </c>
      <c r="G211" s="70">
        <f t="shared" si="24"/>
        <v>19344</v>
      </c>
      <c r="H211" s="70">
        <f t="shared" si="26"/>
        <v>23212.799999999999</v>
      </c>
      <c r="I211" s="70">
        <v>0</v>
      </c>
      <c r="J211" s="70">
        <f t="shared" si="25"/>
        <v>0</v>
      </c>
      <c r="K211" s="70">
        <f t="shared" si="27"/>
        <v>0</v>
      </c>
      <c r="L211" s="70">
        <f t="shared" si="28"/>
        <v>19344</v>
      </c>
      <c r="M211" s="70">
        <f t="shared" si="29"/>
        <v>23212.799999999999</v>
      </c>
    </row>
    <row r="212" spans="1:13" ht="27.75" customHeight="1" x14ac:dyDescent="0.25">
      <c r="A212" s="28" t="s">
        <v>199</v>
      </c>
      <c r="B212" s="22" t="s">
        <v>98</v>
      </c>
      <c r="C212" s="75"/>
      <c r="D212" s="28" t="s">
        <v>31</v>
      </c>
      <c r="E212" s="93">
        <v>1</v>
      </c>
      <c r="F212" s="77">
        <v>0</v>
      </c>
      <c r="G212" s="77">
        <f t="shared" si="24"/>
        <v>0</v>
      </c>
      <c r="H212" s="77">
        <f t="shared" si="26"/>
        <v>0</v>
      </c>
      <c r="I212" s="77">
        <v>145600</v>
      </c>
      <c r="J212" s="77">
        <f t="shared" si="25"/>
        <v>145600</v>
      </c>
      <c r="K212" s="77">
        <f t="shared" si="27"/>
        <v>174720</v>
      </c>
      <c r="L212" s="77">
        <f t="shared" si="28"/>
        <v>145600</v>
      </c>
      <c r="M212" s="77">
        <f t="shared" si="29"/>
        <v>174720</v>
      </c>
    </row>
    <row r="213" spans="1:13" ht="27.75" customHeight="1" x14ac:dyDescent="0.25">
      <c r="A213" s="28" t="s">
        <v>200</v>
      </c>
      <c r="B213" s="22" t="s">
        <v>100</v>
      </c>
      <c r="C213" s="75"/>
      <c r="D213" s="28" t="s">
        <v>45</v>
      </c>
      <c r="E213" s="93">
        <v>1</v>
      </c>
      <c r="F213" s="77">
        <v>0</v>
      </c>
      <c r="G213" s="77">
        <f t="shared" si="24"/>
        <v>0</v>
      </c>
      <c r="H213" s="77">
        <f t="shared" si="26"/>
        <v>0</v>
      </c>
      <c r="I213" s="77">
        <v>4810</v>
      </c>
      <c r="J213" s="77">
        <f t="shared" si="25"/>
        <v>4810</v>
      </c>
      <c r="K213" s="77">
        <f t="shared" si="27"/>
        <v>5772</v>
      </c>
      <c r="L213" s="77">
        <f t="shared" si="28"/>
        <v>4810</v>
      </c>
      <c r="M213" s="77">
        <f t="shared" si="29"/>
        <v>5772</v>
      </c>
    </row>
    <row r="214" spans="1:13" ht="27.75" customHeight="1" x14ac:dyDescent="0.25">
      <c r="A214" s="28" t="s">
        <v>201</v>
      </c>
      <c r="B214" s="22" t="s">
        <v>102</v>
      </c>
      <c r="C214" s="75"/>
      <c r="D214" s="28" t="s">
        <v>31</v>
      </c>
      <c r="E214" s="93">
        <v>1</v>
      </c>
      <c r="F214" s="77">
        <v>0</v>
      </c>
      <c r="G214" s="77">
        <f t="shared" si="24"/>
        <v>0</v>
      </c>
      <c r="H214" s="77">
        <f t="shared" si="26"/>
        <v>0</v>
      </c>
      <c r="I214" s="77">
        <v>4810</v>
      </c>
      <c r="J214" s="77">
        <f t="shared" si="25"/>
        <v>4810</v>
      </c>
      <c r="K214" s="77">
        <f t="shared" si="27"/>
        <v>5772</v>
      </c>
      <c r="L214" s="77">
        <f t="shared" si="28"/>
        <v>4810</v>
      </c>
      <c r="M214" s="77">
        <f t="shared" si="29"/>
        <v>5772</v>
      </c>
    </row>
    <row r="215" spans="1:13" ht="27.75" customHeight="1" x14ac:dyDescent="0.25">
      <c r="A215" s="28" t="s">
        <v>202</v>
      </c>
      <c r="B215" s="22" t="s">
        <v>104</v>
      </c>
      <c r="C215" s="130" t="str">
        <f>C185</f>
        <v>площадь покраски</v>
      </c>
      <c r="D215" s="28" t="s">
        <v>105</v>
      </c>
      <c r="E215" s="93">
        <v>4</v>
      </c>
      <c r="F215" s="77">
        <v>0</v>
      </c>
      <c r="G215" s="77">
        <f t="shared" si="24"/>
        <v>0</v>
      </c>
      <c r="H215" s="77">
        <f t="shared" si="26"/>
        <v>0</v>
      </c>
      <c r="I215" s="77">
        <v>306.34500000000003</v>
      </c>
      <c r="J215" s="77">
        <f t="shared" si="25"/>
        <v>1225.3800000000001</v>
      </c>
      <c r="K215" s="77">
        <f t="shared" si="27"/>
        <v>1470.4560000000001</v>
      </c>
      <c r="L215" s="77">
        <f t="shared" si="28"/>
        <v>1225.3800000000001</v>
      </c>
      <c r="M215" s="77">
        <f t="shared" si="29"/>
        <v>1470.4560000000001</v>
      </c>
    </row>
    <row r="216" spans="1:13" ht="27.75" customHeight="1" x14ac:dyDescent="0.25">
      <c r="A216" s="28" t="s">
        <v>203</v>
      </c>
      <c r="B216" s="22" t="s">
        <v>107</v>
      </c>
      <c r="C216" s="131"/>
      <c r="D216" s="28" t="s">
        <v>108</v>
      </c>
      <c r="E216" s="93">
        <v>0.76</v>
      </c>
      <c r="F216" s="77">
        <v>0</v>
      </c>
      <c r="G216" s="77">
        <f t="shared" si="24"/>
        <v>0</v>
      </c>
      <c r="H216" s="77">
        <f t="shared" si="26"/>
        <v>0</v>
      </c>
      <c r="I216" s="77">
        <v>477.65250000000003</v>
      </c>
      <c r="J216" s="77">
        <f t="shared" si="25"/>
        <v>363.01590000000004</v>
      </c>
      <c r="K216" s="77">
        <f t="shared" si="27"/>
        <v>435.61908000000005</v>
      </c>
      <c r="L216" s="77">
        <f t="shared" si="28"/>
        <v>363.01590000000004</v>
      </c>
      <c r="M216" s="77">
        <f t="shared" si="29"/>
        <v>435.61908000000005</v>
      </c>
    </row>
    <row r="217" spans="1:13" ht="27.75" customHeight="1" x14ac:dyDescent="0.25">
      <c r="A217" s="28" t="s">
        <v>204</v>
      </c>
      <c r="B217" s="22" t="s">
        <v>110</v>
      </c>
      <c r="C217" s="132"/>
      <c r="D217" s="28" t="s">
        <v>108</v>
      </c>
      <c r="E217" s="93">
        <v>0.76</v>
      </c>
      <c r="F217" s="77">
        <v>0</v>
      </c>
      <c r="G217" s="77">
        <f t="shared" si="24"/>
        <v>0</v>
      </c>
      <c r="H217" s="77">
        <f t="shared" si="26"/>
        <v>0</v>
      </c>
      <c r="I217" s="77">
        <v>436.63749999999999</v>
      </c>
      <c r="J217" s="77">
        <f t="shared" si="25"/>
        <v>331.84449999999998</v>
      </c>
      <c r="K217" s="77">
        <f t="shared" si="27"/>
        <v>398.21339999999998</v>
      </c>
      <c r="L217" s="77">
        <f t="shared" si="28"/>
        <v>331.84449999999998</v>
      </c>
      <c r="M217" s="77">
        <f t="shared" si="29"/>
        <v>398.21339999999998</v>
      </c>
    </row>
    <row r="218" spans="1:13" ht="27.75" customHeight="1" x14ac:dyDescent="0.25">
      <c r="A218" s="16" t="s">
        <v>205</v>
      </c>
      <c r="B218" s="27" t="s">
        <v>41</v>
      </c>
      <c r="C218" s="79"/>
      <c r="D218" s="16" t="s">
        <v>42</v>
      </c>
      <c r="E218" s="98">
        <v>6</v>
      </c>
      <c r="F218" s="70">
        <v>2052.2000000000003</v>
      </c>
      <c r="G218" s="70">
        <f t="shared" si="24"/>
        <v>12313.2</v>
      </c>
      <c r="H218" s="70">
        <f t="shared" si="26"/>
        <v>14775.84</v>
      </c>
      <c r="I218" s="70">
        <v>0</v>
      </c>
      <c r="J218" s="70">
        <f t="shared" si="25"/>
        <v>0</v>
      </c>
      <c r="K218" s="70">
        <f t="shared" si="27"/>
        <v>0</v>
      </c>
      <c r="L218" s="70">
        <f t="shared" si="28"/>
        <v>12313.2</v>
      </c>
      <c r="M218" s="70">
        <f t="shared" si="29"/>
        <v>14775.84</v>
      </c>
    </row>
    <row r="219" spans="1:13" ht="27.75" customHeight="1" x14ac:dyDescent="0.25">
      <c r="A219" s="28" t="s">
        <v>206</v>
      </c>
      <c r="B219" s="29" t="s">
        <v>44</v>
      </c>
      <c r="C219" s="80"/>
      <c r="D219" s="28" t="s">
        <v>45</v>
      </c>
      <c r="E219" s="90">
        <v>12</v>
      </c>
      <c r="F219" s="77">
        <v>0</v>
      </c>
      <c r="G219" s="77">
        <f t="shared" si="24"/>
        <v>0</v>
      </c>
      <c r="H219" s="77">
        <f t="shared" si="26"/>
        <v>0</v>
      </c>
      <c r="I219" s="77">
        <v>10465</v>
      </c>
      <c r="J219" s="77">
        <f t="shared" si="25"/>
        <v>125580</v>
      </c>
      <c r="K219" s="77">
        <f t="shared" si="27"/>
        <v>150696</v>
      </c>
      <c r="L219" s="77">
        <f t="shared" si="28"/>
        <v>125580</v>
      </c>
      <c r="M219" s="77">
        <f t="shared" si="29"/>
        <v>150696</v>
      </c>
    </row>
    <row r="220" spans="1:13" ht="27.75" customHeight="1" x14ac:dyDescent="0.25">
      <c r="A220" s="28" t="s">
        <v>207</v>
      </c>
      <c r="B220" s="29" t="s">
        <v>49</v>
      </c>
      <c r="C220" s="80"/>
      <c r="D220" s="28" t="s">
        <v>31</v>
      </c>
      <c r="E220" s="90">
        <v>36</v>
      </c>
      <c r="F220" s="77">
        <v>0</v>
      </c>
      <c r="G220" s="77">
        <f t="shared" si="24"/>
        <v>0</v>
      </c>
      <c r="H220" s="77">
        <f t="shared" si="26"/>
        <v>0</v>
      </c>
      <c r="I220" s="77">
        <v>305.5</v>
      </c>
      <c r="J220" s="77">
        <f t="shared" si="25"/>
        <v>10998</v>
      </c>
      <c r="K220" s="77">
        <f t="shared" si="27"/>
        <v>13197.6</v>
      </c>
      <c r="L220" s="77">
        <f t="shared" si="28"/>
        <v>10998</v>
      </c>
      <c r="M220" s="77">
        <f t="shared" si="29"/>
        <v>13197.6</v>
      </c>
    </row>
    <row r="221" spans="1:13" ht="27.75" customHeight="1" x14ac:dyDescent="0.25">
      <c r="A221" s="16" t="s">
        <v>208</v>
      </c>
      <c r="B221" s="17" t="s">
        <v>115</v>
      </c>
      <c r="C221" s="68"/>
      <c r="D221" s="16" t="s">
        <v>16</v>
      </c>
      <c r="E221" s="86">
        <v>12.12</v>
      </c>
      <c r="F221" s="70">
        <v>3745.5750000000003</v>
      </c>
      <c r="G221" s="70">
        <f t="shared" si="24"/>
        <v>45396.368999999999</v>
      </c>
      <c r="H221" s="70">
        <f t="shared" si="26"/>
        <v>54475.642799999994</v>
      </c>
      <c r="I221" s="70">
        <v>0</v>
      </c>
      <c r="J221" s="70">
        <f t="shared" si="25"/>
        <v>0</v>
      </c>
      <c r="K221" s="70">
        <f t="shared" si="27"/>
        <v>0</v>
      </c>
      <c r="L221" s="70">
        <f t="shared" si="28"/>
        <v>45396.368999999999</v>
      </c>
      <c r="M221" s="70">
        <f t="shared" si="29"/>
        <v>54475.642799999994</v>
      </c>
    </row>
    <row r="222" spans="1:13" ht="27.75" customHeight="1" x14ac:dyDescent="0.25">
      <c r="A222" s="28" t="s">
        <v>209</v>
      </c>
      <c r="B222" s="22" t="s">
        <v>28</v>
      </c>
      <c r="C222" s="75"/>
      <c r="D222" s="28" t="s">
        <v>16</v>
      </c>
      <c r="E222" s="93">
        <f>E221*1.26</f>
        <v>15.271199999999999</v>
      </c>
      <c r="F222" s="77">
        <v>0</v>
      </c>
      <c r="G222" s="77">
        <f t="shared" si="24"/>
        <v>0</v>
      </c>
      <c r="H222" s="77">
        <f t="shared" si="26"/>
        <v>0</v>
      </c>
      <c r="I222" s="77">
        <v>6240</v>
      </c>
      <c r="J222" s="77">
        <f t="shared" si="25"/>
        <v>95292.287999999986</v>
      </c>
      <c r="K222" s="77">
        <f t="shared" si="27"/>
        <v>114350.74559999998</v>
      </c>
      <c r="L222" s="77">
        <f t="shared" si="28"/>
        <v>95292.287999999986</v>
      </c>
      <c r="M222" s="77">
        <f t="shared" si="29"/>
        <v>114350.74559999998</v>
      </c>
    </row>
    <row r="223" spans="1:13" ht="27.75" customHeight="1" x14ac:dyDescent="0.25">
      <c r="A223" s="16" t="s">
        <v>210</v>
      </c>
      <c r="B223" s="17" t="s">
        <v>118</v>
      </c>
      <c r="C223" s="68"/>
      <c r="D223" s="16" t="s">
        <v>16</v>
      </c>
      <c r="E223" s="86">
        <v>1.21</v>
      </c>
      <c r="F223" s="70">
        <v>3258.6502500000001</v>
      </c>
      <c r="G223" s="70">
        <f t="shared" si="24"/>
        <v>3942.9668025000001</v>
      </c>
      <c r="H223" s="70">
        <f t="shared" si="26"/>
        <v>4731.5601630000001</v>
      </c>
      <c r="I223" s="70">
        <v>0</v>
      </c>
      <c r="J223" s="70">
        <f t="shared" si="25"/>
        <v>0</v>
      </c>
      <c r="K223" s="70">
        <f t="shared" si="27"/>
        <v>0</v>
      </c>
      <c r="L223" s="70">
        <f t="shared" si="28"/>
        <v>3942.9668025000001</v>
      </c>
      <c r="M223" s="70">
        <f t="shared" si="29"/>
        <v>4731.5601630000001</v>
      </c>
    </row>
    <row r="224" spans="1:13" ht="27.75" customHeight="1" x14ac:dyDescent="0.25">
      <c r="A224" s="28" t="s">
        <v>211</v>
      </c>
      <c r="B224" s="29" t="s">
        <v>28</v>
      </c>
      <c r="C224" s="80"/>
      <c r="D224" s="28" t="s">
        <v>16</v>
      </c>
      <c r="E224" s="90">
        <f>E223*1.26</f>
        <v>1.5246</v>
      </c>
      <c r="F224" s="77">
        <v>0</v>
      </c>
      <c r="G224" s="77">
        <f t="shared" si="24"/>
        <v>0</v>
      </c>
      <c r="H224" s="77">
        <f t="shared" si="26"/>
        <v>0</v>
      </c>
      <c r="I224" s="77">
        <v>6240</v>
      </c>
      <c r="J224" s="77">
        <f t="shared" si="25"/>
        <v>9513.503999999999</v>
      </c>
      <c r="K224" s="77">
        <f t="shared" si="27"/>
        <v>11416.204799999998</v>
      </c>
      <c r="L224" s="77">
        <f t="shared" si="28"/>
        <v>9513.503999999999</v>
      </c>
      <c r="M224" s="77">
        <f t="shared" si="29"/>
        <v>11416.204799999998</v>
      </c>
    </row>
    <row r="225" spans="1:13" ht="27.75" customHeight="1" x14ac:dyDescent="0.25">
      <c r="A225" s="82" t="s">
        <v>212</v>
      </c>
      <c r="B225" s="83" t="s">
        <v>121</v>
      </c>
      <c r="C225" s="68"/>
      <c r="D225" s="16" t="s">
        <v>35</v>
      </c>
      <c r="E225" s="86">
        <v>22.42</v>
      </c>
      <c r="F225" s="70">
        <v>1831.51875</v>
      </c>
      <c r="G225" s="70">
        <f t="shared" si="24"/>
        <v>41062.650375000005</v>
      </c>
      <c r="H225" s="70">
        <f t="shared" si="26"/>
        <v>49275.180450000007</v>
      </c>
      <c r="I225" s="70">
        <v>0</v>
      </c>
      <c r="J225" s="70">
        <f t="shared" si="25"/>
        <v>0</v>
      </c>
      <c r="K225" s="70">
        <f t="shared" si="27"/>
        <v>0</v>
      </c>
      <c r="L225" s="70">
        <f t="shared" si="28"/>
        <v>41062.650375000005</v>
      </c>
      <c r="M225" s="70">
        <f t="shared" si="29"/>
        <v>49275.180450000007</v>
      </c>
    </row>
    <row r="226" spans="1:13" ht="27.75" customHeight="1" x14ac:dyDescent="0.25">
      <c r="A226" s="16" t="s">
        <v>213</v>
      </c>
      <c r="B226" s="17" t="s">
        <v>123</v>
      </c>
      <c r="C226" s="68"/>
      <c r="D226" s="16" t="s">
        <v>62</v>
      </c>
      <c r="E226" s="86">
        <f>23.7*1.75</f>
        <v>41.475000000000001</v>
      </c>
      <c r="F226" s="70">
        <v>1085</v>
      </c>
      <c r="G226" s="70">
        <f t="shared" si="24"/>
        <v>45000.375</v>
      </c>
      <c r="H226" s="70">
        <f t="shared" si="26"/>
        <v>54000.45</v>
      </c>
      <c r="I226" s="70">
        <v>0</v>
      </c>
      <c r="J226" s="70">
        <f t="shared" si="25"/>
        <v>0</v>
      </c>
      <c r="K226" s="70">
        <f t="shared" si="27"/>
        <v>0</v>
      </c>
      <c r="L226" s="70">
        <f t="shared" si="28"/>
        <v>45000.375</v>
      </c>
      <c r="M226" s="70">
        <f t="shared" si="29"/>
        <v>54000.45</v>
      </c>
    </row>
    <row r="227" spans="1:13" ht="45" x14ac:dyDescent="0.25">
      <c r="A227" s="16" t="s">
        <v>214</v>
      </c>
      <c r="B227" s="17" t="s">
        <v>71</v>
      </c>
      <c r="C227" s="68"/>
      <c r="D227" s="16" t="s">
        <v>62</v>
      </c>
      <c r="E227" s="86">
        <f>9.47+0.15+0.0414*6</f>
        <v>9.8684000000000012</v>
      </c>
      <c r="F227" s="70">
        <v>1767</v>
      </c>
      <c r="G227" s="70">
        <f t="shared" si="24"/>
        <v>17437.462800000001</v>
      </c>
      <c r="H227" s="70">
        <f t="shared" si="26"/>
        <v>20924.95536</v>
      </c>
      <c r="I227" s="70">
        <v>0</v>
      </c>
      <c r="J227" s="70">
        <f t="shared" si="25"/>
        <v>0</v>
      </c>
      <c r="K227" s="70">
        <f t="shared" si="27"/>
        <v>0</v>
      </c>
      <c r="L227" s="70">
        <f t="shared" si="28"/>
        <v>17437.462800000001</v>
      </c>
      <c r="M227" s="70">
        <f t="shared" si="29"/>
        <v>20924.95536</v>
      </c>
    </row>
    <row r="228" spans="1:13" ht="27.75" customHeight="1" x14ac:dyDescent="0.25">
      <c r="A228" s="16" t="s">
        <v>215</v>
      </c>
      <c r="B228" s="17" t="s">
        <v>73</v>
      </c>
      <c r="C228" s="68"/>
      <c r="D228" s="16" t="s">
        <v>62</v>
      </c>
      <c r="E228" s="86">
        <f>63*0.08</f>
        <v>5.04</v>
      </c>
      <c r="F228" s="70">
        <v>1767</v>
      </c>
      <c r="G228" s="70">
        <f t="shared" si="24"/>
        <v>8905.68</v>
      </c>
      <c r="H228" s="70">
        <f t="shared" si="26"/>
        <v>10686.816000000001</v>
      </c>
      <c r="I228" s="70">
        <v>0</v>
      </c>
      <c r="J228" s="70">
        <f t="shared" si="25"/>
        <v>0</v>
      </c>
      <c r="K228" s="70">
        <f t="shared" si="27"/>
        <v>0</v>
      </c>
      <c r="L228" s="70">
        <f t="shared" si="28"/>
        <v>8905.68</v>
      </c>
      <c r="M228" s="70">
        <f t="shared" si="29"/>
        <v>10686.816000000001</v>
      </c>
    </row>
    <row r="229" spans="1:13" ht="27.75" customHeight="1" x14ac:dyDescent="0.25">
      <c r="A229" s="12">
        <v>11</v>
      </c>
      <c r="B229" s="13" t="s">
        <v>312</v>
      </c>
      <c r="C229" s="67"/>
      <c r="D229" s="14"/>
      <c r="E229" s="14"/>
      <c r="F229" s="15"/>
      <c r="G229" s="15"/>
      <c r="H229" s="15"/>
      <c r="I229" s="15"/>
      <c r="J229" s="15"/>
      <c r="K229" s="15"/>
      <c r="L229" s="15"/>
      <c r="M229" s="15"/>
    </row>
    <row r="230" spans="1:13" ht="27.75" customHeight="1" x14ac:dyDescent="0.25">
      <c r="A230" s="16" t="s">
        <v>313</v>
      </c>
      <c r="B230" s="17" t="s">
        <v>69</v>
      </c>
      <c r="C230" s="68" t="str">
        <f>C80</f>
        <v>на дер брусьях?</v>
      </c>
      <c r="D230" s="16" t="s">
        <v>62</v>
      </c>
      <c r="E230" s="86">
        <v>11.71</v>
      </c>
      <c r="F230" s="70">
        <v>13542.35</v>
      </c>
      <c r="G230" s="70">
        <f t="shared" ref="G230:G258" si="30">F230*E230</f>
        <v>158580.91850000003</v>
      </c>
      <c r="H230" s="70">
        <f t="shared" si="26"/>
        <v>190297.10220000002</v>
      </c>
      <c r="I230" s="70">
        <v>0</v>
      </c>
      <c r="J230" s="70">
        <f t="shared" ref="J230:J258" si="31">I230*E230</f>
        <v>0</v>
      </c>
      <c r="K230" s="70">
        <f t="shared" si="27"/>
        <v>0</v>
      </c>
      <c r="L230" s="70">
        <f t="shared" si="28"/>
        <v>158580.91850000003</v>
      </c>
      <c r="M230" s="70">
        <f t="shared" si="29"/>
        <v>190297.10220000002</v>
      </c>
    </row>
    <row r="231" spans="1:13" ht="27.75" customHeight="1" x14ac:dyDescent="0.25">
      <c r="A231" s="16" t="s">
        <v>314</v>
      </c>
      <c r="B231" s="17" t="s">
        <v>77</v>
      </c>
      <c r="C231" s="68"/>
      <c r="D231" s="16" t="s">
        <v>16</v>
      </c>
      <c r="E231" s="86">
        <v>23.56</v>
      </c>
      <c r="F231" s="70">
        <v>2526.5</v>
      </c>
      <c r="G231" s="70">
        <f t="shared" si="30"/>
        <v>59524.34</v>
      </c>
      <c r="H231" s="70">
        <f t="shared" si="26"/>
        <v>71429.207999999999</v>
      </c>
      <c r="I231" s="70">
        <v>0</v>
      </c>
      <c r="J231" s="70">
        <f t="shared" si="31"/>
        <v>0</v>
      </c>
      <c r="K231" s="70">
        <f t="shared" si="27"/>
        <v>0</v>
      </c>
      <c r="L231" s="70">
        <f t="shared" si="28"/>
        <v>59524.34</v>
      </c>
      <c r="M231" s="70">
        <f t="shared" si="29"/>
        <v>71429.207999999999</v>
      </c>
    </row>
    <row r="232" spans="1:13" ht="27.75" customHeight="1" x14ac:dyDescent="0.25">
      <c r="A232" s="58" t="s">
        <v>315</v>
      </c>
      <c r="B232" s="87" t="s">
        <v>23</v>
      </c>
      <c r="C232" s="88" t="str">
        <f>C142</f>
        <v>кубы</v>
      </c>
      <c r="D232" s="58" t="s">
        <v>24</v>
      </c>
      <c r="E232" s="89">
        <v>115.17</v>
      </c>
      <c r="F232" s="74">
        <v>157.32500000000002</v>
      </c>
      <c r="G232" s="74">
        <f t="shared" si="30"/>
        <v>18119.120250000004</v>
      </c>
      <c r="H232" s="74">
        <f t="shared" si="26"/>
        <v>21742.944300000003</v>
      </c>
      <c r="I232" s="74">
        <v>0</v>
      </c>
      <c r="J232" s="74">
        <f t="shared" si="31"/>
        <v>0</v>
      </c>
      <c r="K232" s="74">
        <f t="shared" si="27"/>
        <v>0</v>
      </c>
      <c r="L232" s="74">
        <f t="shared" si="28"/>
        <v>18119.120250000004</v>
      </c>
      <c r="M232" s="74">
        <f t="shared" si="29"/>
        <v>21742.944300000003</v>
      </c>
    </row>
    <row r="233" spans="1:13" ht="27.75" customHeight="1" x14ac:dyDescent="0.25">
      <c r="A233" s="16" t="s">
        <v>316</v>
      </c>
      <c r="B233" s="17" t="s">
        <v>26</v>
      </c>
      <c r="C233" s="68"/>
      <c r="D233" s="16" t="s">
        <v>16</v>
      </c>
      <c r="E233" s="86">
        <v>11.52</v>
      </c>
      <c r="F233" s="70">
        <v>3989.2969999999996</v>
      </c>
      <c r="G233" s="70">
        <f t="shared" si="30"/>
        <v>45956.70143999999</v>
      </c>
      <c r="H233" s="70">
        <f t="shared" si="26"/>
        <v>55148.041727999989</v>
      </c>
      <c r="I233" s="70">
        <v>0</v>
      </c>
      <c r="J233" s="70">
        <f t="shared" si="31"/>
        <v>0</v>
      </c>
      <c r="K233" s="70">
        <f t="shared" si="27"/>
        <v>0</v>
      </c>
      <c r="L233" s="70">
        <f t="shared" si="28"/>
        <v>45956.70143999999</v>
      </c>
      <c r="M233" s="70">
        <f t="shared" si="29"/>
        <v>55148.041727999989</v>
      </c>
    </row>
    <row r="234" spans="1:13" ht="27.75" customHeight="1" x14ac:dyDescent="0.25">
      <c r="A234" s="28" t="s">
        <v>317</v>
      </c>
      <c r="B234" s="29" t="s">
        <v>81</v>
      </c>
      <c r="C234" s="80"/>
      <c r="D234" s="28" t="s">
        <v>16</v>
      </c>
      <c r="E234" s="90">
        <f>E233*1.26</f>
        <v>14.5152</v>
      </c>
      <c r="F234" s="77">
        <v>0</v>
      </c>
      <c r="G234" s="77">
        <f t="shared" si="30"/>
        <v>0</v>
      </c>
      <c r="H234" s="77">
        <f t="shared" si="26"/>
        <v>0</v>
      </c>
      <c r="I234" s="77">
        <v>6240</v>
      </c>
      <c r="J234" s="77">
        <f t="shared" si="31"/>
        <v>90574.847999999998</v>
      </c>
      <c r="K234" s="77">
        <f t="shared" si="27"/>
        <v>108689.81759999999</v>
      </c>
      <c r="L234" s="77">
        <f t="shared" si="28"/>
        <v>90574.847999999998</v>
      </c>
      <c r="M234" s="77">
        <f t="shared" si="29"/>
        <v>108689.81759999999</v>
      </c>
    </row>
    <row r="235" spans="1:13" ht="27.75" customHeight="1" x14ac:dyDescent="0.25">
      <c r="A235" s="16" t="s">
        <v>318</v>
      </c>
      <c r="B235" s="17" t="s">
        <v>83</v>
      </c>
      <c r="C235" s="68"/>
      <c r="D235" s="16" t="s">
        <v>31</v>
      </c>
      <c r="E235" s="86">
        <v>47</v>
      </c>
      <c r="F235" s="70">
        <v>4577.0879999999997</v>
      </c>
      <c r="G235" s="70">
        <f t="shared" si="30"/>
        <v>215123.136</v>
      </c>
      <c r="H235" s="70">
        <f t="shared" si="26"/>
        <v>258147.76319999999</v>
      </c>
      <c r="I235" s="70">
        <v>0</v>
      </c>
      <c r="J235" s="70">
        <f t="shared" si="31"/>
        <v>0</v>
      </c>
      <c r="K235" s="70">
        <f t="shared" si="27"/>
        <v>0</v>
      </c>
      <c r="L235" s="70">
        <f t="shared" si="28"/>
        <v>215123.136</v>
      </c>
      <c r="M235" s="70">
        <f t="shared" si="29"/>
        <v>258147.76319999999</v>
      </c>
    </row>
    <row r="236" spans="1:13" ht="27.75" customHeight="1" x14ac:dyDescent="0.25">
      <c r="A236" s="28" t="s">
        <v>319</v>
      </c>
      <c r="B236" s="29" t="s">
        <v>85</v>
      </c>
      <c r="C236" s="80"/>
      <c r="D236" s="28" t="s">
        <v>86</v>
      </c>
      <c r="E236" s="90">
        <v>1</v>
      </c>
      <c r="F236" s="77">
        <v>0</v>
      </c>
      <c r="G236" s="77">
        <f t="shared" si="30"/>
        <v>0</v>
      </c>
      <c r="H236" s="77">
        <f t="shared" si="26"/>
        <v>0</v>
      </c>
      <c r="I236" s="77">
        <v>1625000</v>
      </c>
      <c r="J236" s="77">
        <f t="shared" si="31"/>
        <v>1625000</v>
      </c>
      <c r="K236" s="77">
        <f t="shared" si="27"/>
        <v>1950000</v>
      </c>
      <c r="L236" s="77">
        <f t="shared" si="28"/>
        <v>1625000</v>
      </c>
      <c r="M236" s="77">
        <f t="shared" si="29"/>
        <v>1950000</v>
      </c>
    </row>
    <row r="237" spans="1:13" ht="27.75" customHeight="1" x14ac:dyDescent="0.25">
      <c r="A237" s="36" t="s">
        <v>320</v>
      </c>
      <c r="B237" s="37" t="s">
        <v>88</v>
      </c>
      <c r="C237" s="91"/>
      <c r="D237" s="36" t="s">
        <v>62</v>
      </c>
      <c r="E237" s="92">
        <v>9.4700000000000006</v>
      </c>
      <c r="F237" s="70">
        <v>16927.9375</v>
      </c>
      <c r="G237" s="70">
        <f t="shared" si="30"/>
        <v>160307.56812500002</v>
      </c>
      <c r="H237" s="70">
        <f t="shared" si="26"/>
        <v>192369.08175000001</v>
      </c>
      <c r="I237" s="70">
        <v>0</v>
      </c>
      <c r="J237" s="70">
        <f t="shared" si="31"/>
        <v>0</v>
      </c>
      <c r="K237" s="70">
        <f t="shared" si="27"/>
        <v>0</v>
      </c>
      <c r="L237" s="70">
        <f t="shared" si="28"/>
        <v>160307.56812500002</v>
      </c>
      <c r="M237" s="70">
        <f t="shared" si="29"/>
        <v>192369.08175000001</v>
      </c>
    </row>
    <row r="238" spans="1:13" ht="27.75" customHeight="1" x14ac:dyDescent="0.25">
      <c r="A238" s="28" t="s">
        <v>321</v>
      </c>
      <c r="B238" s="22" t="s">
        <v>90</v>
      </c>
      <c r="C238" s="75"/>
      <c r="D238" s="28" t="s">
        <v>86</v>
      </c>
      <c r="E238" s="93">
        <v>1</v>
      </c>
      <c r="F238" s="77">
        <v>0</v>
      </c>
      <c r="G238" s="77">
        <f t="shared" si="30"/>
        <v>0</v>
      </c>
      <c r="H238" s="77">
        <f t="shared" si="26"/>
        <v>0</v>
      </c>
      <c r="I238" s="77">
        <v>3549000</v>
      </c>
      <c r="J238" s="77">
        <f t="shared" si="31"/>
        <v>3549000</v>
      </c>
      <c r="K238" s="77">
        <f t="shared" si="27"/>
        <v>4258800</v>
      </c>
      <c r="L238" s="77">
        <f t="shared" si="28"/>
        <v>3549000</v>
      </c>
      <c r="M238" s="77">
        <f t="shared" si="29"/>
        <v>4258800</v>
      </c>
    </row>
    <row r="239" spans="1:13" ht="27.75" customHeight="1" x14ac:dyDescent="0.25">
      <c r="A239" s="16" t="s">
        <v>322</v>
      </c>
      <c r="B239" s="38" t="s">
        <v>92</v>
      </c>
      <c r="C239" s="94"/>
      <c r="D239" s="16" t="s">
        <v>31</v>
      </c>
      <c r="E239" s="95">
        <v>2</v>
      </c>
      <c r="F239" s="70">
        <v>3890.5248000000001</v>
      </c>
      <c r="G239" s="70">
        <f t="shared" si="30"/>
        <v>7781.0496000000003</v>
      </c>
      <c r="H239" s="70">
        <f t="shared" si="26"/>
        <v>9337.2595199999996</v>
      </c>
      <c r="I239" s="70">
        <v>0</v>
      </c>
      <c r="J239" s="70">
        <f t="shared" si="31"/>
        <v>0</v>
      </c>
      <c r="K239" s="70">
        <f t="shared" si="27"/>
        <v>0</v>
      </c>
      <c r="L239" s="70">
        <f t="shared" si="28"/>
        <v>7781.0496000000003</v>
      </c>
      <c r="M239" s="70">
        <f t="shared" si="29"/>
        <v>9337.2595199999996</v>
      </c>
    </row>
    <row r="240" spans="1:13" ht="27.75" customHeight="1" x14ac:dyDescent="0.25">
      <c r="A240" s="28" t="s">
        <v>323</v>
      </c>
      <c r="B240" s="39" t="s">
        <v>94</v>
      </c>
      <c r="C240" s="96"/>
      <c r="D240" s="28" t="s">
        <v>31</v>
      </c>
      <c r="E240" s="97">
        <v>2</v>
      </c>
      <c r="F240" s="40">
        <v>0</v>
      </c>
      <c r="G240" s="40">
        <f t="shared" si="30"/>
        <v>0</v>
      </c>
      <c r="H240" s="40">
        <f t="shared" si="26"/>
        <v>0</v>
      </c>
      <c r="I240" s="40">
        <v>42081</v>
      </c>
      <c r="J240" s="40">
        <f t="shared" si="31"/>
        <v>84162</v>
      </c>
      <c r="K240" s="40">
        <f t="shared" si="27"/>
        <v>100994.4</v>
      </c>
      <c r="L240" s="40">
        <f t="shared" si="28"/>
        <v>84162</v>
      </c>
      <c r="M240" s="40">
        <f t="shared" si="29"/>
        <v>100994.4</v>
      </c>
    </row>
    <row r="241" spans="1:13" ht="27.75" customHeight="1" x14ac:dyDescent="0.25">
      <c r="A241" s="16" t="s">
        <v>324</v>
      </c>
      <c r="B241" s="27" t="s">
        <v>96</v>
      </c>
      <c r="C241" s="79"/>
      <c r="D241" s="16" t="s">
        <v>31</v>
      </c>
      <c r="E241" s="98">
        <v>1</v>
      </c>
      <c r="F241" s="70">
        <v>19344</v>
      </c>
      <c r="G241" s="70">
        <f t="shared" si="30"/>
        <v>19344</v>
      </c>
      <c r="H241" s="70">
        <f t="shared" si="26"/>
        <v>23212.799999999999</v>
      </c>
      <c r="I241" s="70">
        <v>0</v>
      </c>
      <c r="J241" s="70">
        <f t="shared" si="31"/>
        <v>0</v>
      </c>
      <c r="K241" s="70">
        <f t="shared" si="27"/>
        <v>0</v>
      </c>
      <c r="L241" s="70">
        <f t="shared" si="28"/>
        <v>19344</v>
      </c>
      <c r="M241" s="70">
        <f t="shared" si="29"/>
        <v>23212.799999999999</v>
      </c>
    </row>
    <row r="242" spans="1:13" ht="27.75" customHeight="1" x14ac:dyDescent="0.25">
      <c r="A242" s="28" t="s">
        <v>325</v>
      </c>
      <c r="B242" s="22" t="s">
        <v>98</v>
      </c>
      <c r="C242" s="75"/>
      <c r="D242" s="28" t="s">
        <v>31</v>
      </c>
      <c r="E242" s="93">
        <v>1</v>
      </c>
      <c r="F242" s="77">
        <v>0</v>
      </c>
      <c r="G242" s="77">
        <f t="shared" si="30"/>
        <v>0</v>
      </c>
      <c r="H242" s="77">
        <f t="shared" si="26"/>
        <v>0</v>
      </c>
      <c r="I242" s="77">
        <v>145600</v>
      </c>
      <c r="J242" s="77">
        <f t="shared" si="31"/>
        <v>145600</v>
      </c>
      <c r="K242" s="77">
        <f t="shared" si="27"/>
        <v>174720</v>
      </c>
      <c r="L242" s="77">
        <f t="shared" si="28"/>
        <v>145600</v>
      </c>
      <c r="M242" s="77">
        <f t="shared" si="29"/>
        <v>174720</v>
      </c>
    </row>
    <row r="243" spans="1:13" ht="27.75" customHeight="1" x14ac:dyDescent="0.25">
      <c r="A243" s="28" t="s">
        <v>326</v>
      </c>
      <c r="B243" s="22" t="s">
        <v>100</v>
      </c>
      <c r="C243" s="75"/>
      <c r="D243" s="28" t="s">
        <v>45</v>
      </c>
      <c r="E243" s="93">
        <v>1</v>
      </c>
      <c r="F243" s="77">
        <v>0</v>
      </c>
      <c r="G243" s="77">
        <f t="shared" si="30"/>
        <v>0</v>
      </c>
      <c r="H243" s="77">
        <f t="shared" si="26"/>
        <v>0</v>
      </c>
      <c r="I243" s="77">
        <v>4810</v>
      </c>
      <c r="J243" s="77">
        <f t="shared" si="31"/>
        <v>4810</v>
      </c>
      <c r="K243" s="77">
        <f t="shared" si="27"/>
        <v>5772</v>
      </c>
      <c r="L243" s="77">
        <f t="shared" si="28"/>
        <v>4810</v>
      </c>
      <c r="M243" s="77">
        <f t="shared" si="29"/>
        <v>5772</v>
      </c>
    </row>
    <row r="244" spans="1:13" ht="27.75" customHeight="1" x14ac:dyDescent="0.25">
      <c r="A244" s="28" t="s">
        <v>327</v>
      </c>
      <c r="B244" s="22" t="s">
        <v>102</v>
      </c>
      <c r="C244" s="75"/>
      <c r="D244" s="28" t="s">
        <v>31</v>
      </c>
      <c r="E244" s="93">
        <v>1</v>
      </c>
      <c r="F244" s="77">
        <v>0</v>
      </c>
      <c r="G244" s="77">
        <f t="shared" si="30"/>
        <v>0</v>
      </c>
      <c r="H244" s="77">
        <f t="shared" si="26"/>
        <v>0</v>
      </c>
      <c r="I244" s="77">
        <v>4810</v>
      </c>
      <c r="J244" s="77">
        <f t="shared" si="31"/>
        <v>4810</v>
      </c>
      <c r="K244" s="77">
        <f t="shared" si="27"/>
        <v>5772</v>
      </c>
      <c r="L244" s="77">
        <f t="shared" si="28"/>
        <v>4810</v>
      </c>
      <c r="M244" s="77">
        <f t="shared" si="29"/>
        <v>5772</v>
      </c>
    </row>
    <row r="245" spans="1:13" ht="27.75" customHeight="1" x14ac:dyDescent="0.25">
      <c r="A245" s="28" t="s">
        <v>328</v>
      </c>
      <c r="B245" s="22" t="s">
        <v>104</v>
      </c>
      <c r="C245" s="130" t="str">
        <f>C215</f>
        <v>площадь покраски</v>
      </c>
      <c r="D245" s="28" t="s">
        <v>105</v>
      </c>
      <c r="E245" s="93">
        <v>4</v>
      </c>
      <c r="F245" s="77">
        <v>0</v>
      </c>
      <c r="G245" s="77">
        <f t="shared" si="30"/>
        <v>0</v>
      </c>
      <c r="H245" s="77">
        <f t="shared" si="26"/>
        <v>0</v>
      </c>
      <c r="I245" s="77">
        <v>306.34500000000003</v>
      </c>
      <c r="J245" s="77">
        <f t="shared" si="31"/>
        <v>1225.3800000000001</v>
      </c>
      <c r="K245" s="77">
        <f t="shared" si="27"/>
        <v>1470.4560000000001</v>
      </c>
      <c r="L245" s="77">
        <f t="shared" si="28"/>
        <v>1225.3800000000001</v>
      </c>
      <c r="M245" s="77">
        <f t="shared" si="29"/>
        <v>1470.4560000000001</v>
      </c>
    </row>
    <row r="246" spans="1:13" ht="27.75" customHeight="1" x14ac:dyDescent="0.25">
      <c r="A246" s="28" t="s">
        <v>329</v>
      </c>
      <c r="B246" s="22" t="s">
        <v>107</v>
      </c>
      <c r="C246" s="131"/>
      <c r="D246" s="28" t="s">
        <v>108</v>
      </c>
      <c r="E246" s="93">
        <v>0.76</v>
      </c>
      <c r="F246" s="77">
        <v>0</v>
      </c>
      <c r="G246" s="77">
        <f t="shared" si="30"/>
        <v>0</v>
      </c>
      <c r="H246" s="77">
        <f t="shared" si="26"/>
        <v>0</v>
      </c>
      <c r="I246" s="77">
        <v>477.65250000000003</v>
      </c>
      <c r="J246" s="77">
        <f t="shared" si="31"/>
        <v>363.01590000000004</v>
      </c>
      <c r="K246" s="77">
        <f t="shared" si="27"/>
        <v>435.61908000000005</v>
      </c>
      <c r="L246" s="77">
        <f t="shared" si="28"/>
        <v>363.01590000000004</v>
      </c>
      <c r="M246" s="77">
        <f t="shared" si="29"/>
        <v>435.61908000000005</v>
      </c>
    </row>
    <row r="247" spans="1:13" ht="27.75" customHeight="1" x14ac:dyDescent="0.25">
      <c r="A247" s="28" t="s">
        <v>330</v>
      </c>
      <c r="B247" s="22" t="s">
        <v>110</v>
      </c>
      <c r="C247" s="132"/>
      <c r="D247" s="28" t="s">
        <v>108</v>
      </c>
      <c r="E247" s="93">
        <v>0.76</v>
      </c>
      <c r="F247" s="77">
        <v>0</v>
      </c>
      <c r="G247" s="77">
        <f t="shared" si="30"/>
        <v>0</v>
      </c>
      <c r="H247" s="77">
        <f t="shared" si="26"/>
        <v>0</v>
      </c>
      <c r="I247" s="77">
        <v>436.63749999999999</v>
      </c>
      <c r="J247" s="77">
        <f t="shared" si="31"/>
        <v>331.84449999999998</v>
      </c>
      <c r="K247" s="77">
        <f t="shared" si="27"/>
        <v>398.21339999999998</v>
      </c>
      <c r="L247" s="77">
        <f t="shared" si="28"/>
        <v>331.84449999999998</v>
      </c>
      <c r="M247" s="77">
        <f t="shared" si="29"/>
        <v>398.21339999999998</v>
      </c>
    </row>
    <row r="248" spans="1:13" ht="27.75" customHeight="1" x14ac:dyDescent="0.25">
      <c r="A248" s="16" t="s">
        <v>331</v>
      </c>
      <c r="B248" s="27" t="s">
        <v>41</v>
      </c>
      <c r="C248" s="79"/>
      <c r="D248" s="16" t="s">
        <v>42</v>
      </c>
      <c r="E248" s="98">
        <v>6</v>
      </c>
      <c r="F248" s="70">
        <v>2052.2000000000003</v>
      </c>
      <c r="G248" s="70">
        <f t="shared" si="30"/>
        <v>12313.2</v>
      </c>
      <c r="H248" s="70">
        <f t="shared" si="26"/>
        <v>14775.84</v>
      </c>
      <c r="I248" s="70">
        <v>0</v>
      </c>
      <c r="J248" s="70">
        <f t="shared" si="31"/>
        <v>0</v>
      </c>
      <c r="K248" s="70">
        <f t="shared" si="27"/>
        <v>0</v>
      </c>
      <c r="L248" s="70">
        <f t="shared" si="28"/>
        <v>12313.2</v>
      </c>
      <c r="M248" s="70">
        <f t="shared" si="29"/>
        <v>14775.84</v>
      </c>
    </row>
    <row r="249" spans="1:13" ht="27.75" customHeight="1" x14ac:dyDescent="0.25">
      <c r="A249" s="28" t="s">
        <v>332</v>
      </c>
      <c r="B249" s="29" t="s">
        <v>44</v>
      </c>
      <c r="C249" s="80"/>
      <c r="D249" s="28" t="s">
        <v>45</v>
      </c>
      <c r="E249" s="90">
        <v>12</v>
      </c>
      <c r="F249" s="77">
        <v>0</v>
      </c>
      <c r="G249" s="77">
        <f t="shared" si="30"/>
        <v>0</v>
      </c>
      <c r="H249" s="77">
        <f t="shared" si="26"/>
        <v>0</v>
      </c>
      <c r="I249" s="77">
        <v>10465</v>
      </c>
      <c r="J249" s="77">
        <f t="shared" si="31"/>
        <v>125580</v>
      </c>
      <c r="K249" s="77">
        <f t="shared" si="27"/>
        <v>150696</v>
      </c>
      <c r="L249" s="77">
        <f t="shared" si="28"/>
        <v>125580</v>
      </c>
      <c r="M249" s="77">
        <f t="shared" si="29"/>
        <v>150696</v>
      </c>
    </row>
    <row r="250" spans="1:13" ht="27.75" customHeight="1" x14ac:dyDescent="0.25">
      <c r="A250" s="28" t="s">
        <v>333</v>
      </c>
      <c r="B250" s="29" t="s">
        <v>49</v>
      </c>
      <c r="C250" s="80"/>
      <c r="D250" s="28" t="s">
        <v>31</v>
      </c>
      <c r="E250" s="90">
        <v>36</v>
      </c>
      <c r="F250" s="77">
        <v>0</v>
      </c>
      <c r="G250" s="77">
        <f t="shared" si="30"/>
        <v>0</v>
      </c>
      <c r="H250" s="77">
        <f t="shared" si="26"/>
        <v>0</v>
      </c>
      <c r="I250" s="77">
        <v>305.5</v>
      </c>
      <c r="J250" s="77">
        <f t="shared" si="31"/>
        <v>10998</v>
      </c>
      <c r="K250" s="77">
        <f t="shared" si="27"/>
        <v>13197.6</v>
      </c>
      <c r="L250" s="77">
        <f t="shared" si="28"/>
        <v>10998</v>
      </c>
      <c r="M250" s="77">
        <f t="shared" si="29"/>
        <v>13197.6</v>
      </c>
    </row>
    <row r="251" spans="1:13" ht="27.75" customHeight="1" x14ac:dyDescent="0.25">
      <c r="A251" s="16" t="s">
        <v>334</v>
      </c>
      <c r="B251" s="17" t="s">
        <v>115</v>
      </c>
      <c r="C251" s="68"/>
      <c r="D251" s="16" t="s">
        <v>16</v>
      </c>
      <c r="E251" s="86">
        <v>12.12</v>
      </c>
      <c r="F251" s="70">
        <v>3745.5750000000003</v>
      </c>
      <c r="G251" s="70">
        <f t="shared" si="30"/>
        <v>45396.368999999999</v>
      </c>
      <c r="H251" s="70">
        <f t="shared" si="26"/>
        <v>54475.642799999994</v>
      </c>
      <c r="I251" s="70">
        <v>0</v>
      </c>
      <c r="J251" s="70">
        <f t="shared" si="31"/>
        <v>0</v>
      </c>
      <c r="K251" s="70">
        <f t="shared" si="27"/>
        <v>0</v>
      </c>
      <c r="L251" s="70">
        <f t="shared" si="28"/>
        <v>45396.368999999999</v>
      </c>
      <c r="M251" s="70">
        <f t="shared" si="29"/>
        <v>54475.642799999994</v>
      </c>
    </row>
    <row r="252" spans="1:13" ht="27.75" customHeight="1" x14ac:dyDescent="0.25">
      <c r="A252" s="28" t="s">
        <v>335</v>
      </c>
      <c r="B252" s="22" t="s">
        <v>28</v>
      </c>
      <c r="C252" s="75"/>
      <c r="D252" s="28" t="s">
        <v>16</v>
      </c>
      <c r="E252" s="93">
        <f>E251*1.26</f>
        <v>15.271199999999999</v>
      </c>
      <c r="F252" s="77">
        <v>0</v>
      </c>
      <c r="G252" s="77">
        <f t="shared" si="30"/>
        <v>0</v>
      </c>
      <c r="H252" s="77">
        <f t="shared" si="26"/>
        <v>0</v>
      </c>
      <c r="I252" s="77">
        <v>6240</v>
      </c>
      <c r="J252" s="77">
        <f t="shared" si="31"/>
        <v>95292.287999999986</v>
      </c>
      <c r="K252" s="77">
        <f t="shared" si="27"/>
        <v>114350.74559999998</v>
      </c>
      <c r="L252" s="77">
        <f t="shared" si="28"/>
        <v>95292.287999999986</v>
      </c>
      <c r="M252" s="77">
        <f t="shared" si="29"/>
        <v>114350.74559999998</v>
      </c>
    </row>
    <row r="253" spans="1:13" ht="27.75" customHeight="1" x14ac:dyDescent="0.25">
      <c r="A253" s="16" t="s">
        <v>336</v>
      </c>
      <c r="B253" s="17" t="s">
        <v>118</v>
      </c>
      <c r="C253" s="68"/>
      <c r="D253" s="16" t="s">
        <v>16</v>
      </c>
      <c r="E253" s="86">
        <v>1.21</v>
      </c>
      <c r="F253" s="70">
        <v>3258.6502500000001</v>
      </c>
      <c r="G253" s="70">
        <f t="shared" si="30"/>
        <v>3942.9668025000001</v>
      </c>
      <c r="H253" s="70">
        <f t="shared" si="26"/>
        <v>4731.5601630000001</v>
      </c>
      <c r="I253" s="70">
        <v>0</v>
      </c>
      <c r="J253" s="70">
        <f t="shared" si="31"/>
        <v>0</v>
      </c>
      <c r="K253" s="70">
        <f t="shared" si="27"/>
        <v>0</v>
      </c>
      <c r="L253" s="70">
        <f t="shared" si="28"/>
        <v>3942.9668025000001</v>
      </c>
      <c r="M253" s="70">
        <f t="shared" si="29"/>
        <v>4731.5601630000001</v>
      </c>
    </row>
    <row r="254" spans="1:13" ht="27.75" customHeight="1" x14ac:dyDescent="0.25">
      <c r="A254" s="28" t="s">
        <v>337</v>
      </c>
      <c r="B254" s="29" t="s">
        <v>28</v>
      </c>
      <c r="C254" s="80"/>
      <c r="D254" s="28" t="s">
        <v>16</v>
      </c>
      <c r="E254" s="90">
        <f>E253*1.26</f>
        <v>1.5246</v>
      </c>
      <c r="F254" s="77">
        <v>0</v>
      </c>
      <c r="G254" s="77">
        <f t="shared" si="30"/>
        <v>0</v>
      </c>
      <c r="H254" s="77">
        <f t="shared" si="26"/>
        <v>0</v>
      </c>
      <c r="I254" s="77">
        <v>6240</v>
      </c>
      <c r="J254" s="77">
        <f t="shared" si="31"/>
        <v>9513.503999999999</v>
      </c>
      <c r="K254" s="77">
        <f t="shared" si="27"/>
        <v>11416.204799999998</v>
      </c>
      <c r="L254" s="77">
        <f t="shared" si="28"/>
        <v>9513.503999999999</v>
      </c>
      <c r="M254" s="77">
        <f t="shared" si="29"/>
        <v>11416.204799999998</v>
      </c>
    </row>
    <row r="255" spans="1:13" ht="27.75" customHeight="1" x14ac:dyDescent="0.25">
      <c r="A255" s="82" t="s">
        <v>338</v>
      </c>
      <c r="B255" s="83" t="s">
        <v>121</v>
      </c>
      <c r="C255" s="68"/>
      <c r="D255" s="16" t="s">
        <v>35</v>
      </c>
      <c r="E255" s="86">
        <v>22.42</v>
      </c>
      <c r="F255" s="70">
        <v>1831.51875</v>
      </c>
      <c r="G255" s="70">
        <f t="shared" si="30"/>
        <v>41062.650375000005</v>
      </c>
      <c r="H255" s="70">
        <f t="shared" si="26"/>
        <v>49275.180450000007</v>
      </c>
      <c r="I255" s="70">
        <v>0</v>
      </c>
      <c r="J255" s="70">
        <f t="shared" si="31"/>
        <v>0</v>
      </c>
      <c r="K255" s="70">
        <f t="shared" si="27"/>
        <v>0</v>
      </c>
      <c r="L255" s="70">
        <f t="shared" si="28"/>
        <v>41062.650375000005</v>
      </c>
      <c r="M255" s="70">
        <f t="shared" si="29"/>
        <v>49275.180450000007</v>
      </c>
    </row>
    <row r="256" spans="1:13" ht="27.75" customHeight="1" x14ac:dyDescent="0.25">
      <c r="A256" s="16" t="s">
        <v>339</v>
      </c>
      <c r="B256" s="17" t="s">
        <v>123</v>
      </c>
      <c r="C256" s="68"/>
      <c r="D256" s="16" t="s">
        <v>62</v>
      </c>
      <c r="E256" s="86">
        <f>23.6*1.75</f>
        <v>41.300000000000004</v>
      </c>
      <c r="F256" s="70">
        <v>1085</v>
      </c>
      <c r="G256" s="70">
        <f t="shared" si="30"/>
        <v>44810.500000000007</v>
      </c>
      <c r="H256" s="70">
        <f t="shared" si="26"/>
        <v>53772.600000000006</v>
      </c>
      <c r="I256" s="70">
        <v>0</v>
      </c>
      <c r="J256" s="70">
        <f t="shared" si="31"/>
        <v>0</v>
      </c>
      <c r="K256" s="70">
        <f t="shared" si="27"/>
        <v>0</v>
      </c>
      <c r="L256" s="70">
        <f t="shared" si="28"/>
        <v>44810.500000000007</v>
      </c>
      <c r="M256" s="70">
        <f t="shared" si="29"/>
        <v>53772.600000000006</v>
      </c>
    </row>
    <row r="257" spans="1:13" ht="45" x14ac:dyDescent="0.25">
      <c r="A257" s="16" t="s">
        <v>340</v>
      </c>
      <c r="B257" s="17" t="s">
        <v>71</v>
      </c>
      <c r="C257" s="68"/>
      <c r="D257" s="16" t="s">
        <v>62</v>
      </c>
      <c r="E257" s="86">
        <f>11.707+0.15+0.0414*6</f>
        <v>12.105400000000001</v>
      </c>
      <c r="F257" s="70">
        <v>1767</v>
      </c>
      <c r="G257" s="70">
        <f t="shared" si="30"/>
        <v>21390.241800000003</v>
      </c>
      <c r="H257" s="70">
        <f t="shared" si="26"/>
        <v>25668.290160000004</v>
      </c>
      <c r="I257" s="70">
        <v>0</v>
      </c>
      <c r="J257" s="70">
        <f t="shared" si="31"/>
        <v>0</v>
      </c>
      <c r="K257" s="70">
        <f t="shared" si="27"/>
        <v>0</v>
      </c>
      <c r="L257" s="70">
        <f t="shared" si="28"/>
        <v>21390.241800000003</v>
      </c>
      <c r="M257" s="70">
        <f t="shared" si="29"/>
        <v>25668.290160000004</v>
      </c>
    </row>
    <row r="258" spans="1:13" ht="27.75" customHeight="1" x14ac:dyDescent="0.25">
      <c r="A258" s="16" t="s">
        <v>341</v>
      </c>
      <c r="B258" s="17" t="s">
        <v>73</v>
      </c>
      <c r="C258" s="68"/>
      <c r="D258" s="16" t="s">
        <v>62</v>
      </c>
      <c r="E258" s="86">
        <f>63*0.08</f>
        <v>5.04</v>
      </c>
      <c r="F258" s="70">
        <v>1767</v>
      </c>
      <c r="G258" s="70">
        <f t="shared" si="30"/>
        <v>8905.68</v>
      </c>
      <c r="H258" s="70">
        <f t="shared" si="26"/>
        <v>10686.816000000001</v>
      </c>
      <c r="I258" s="70">
        <v>0</v>
      </c>
      <c r="J258" s="70">
        <f t="shared" si="31"/>
        <v>0</v>
      </c>
      <c r="K258" s="70">
        <f t="shared" si="27"/>
        <v>0</v>
      </c>
      <c r="L258" s="70">
        <f t="shared" si="28"/>
        <v>8905.68</v>
      </c>
      <c r="M258" s="70">
        <f t="shared" si="29"/>
        <v>10686.816000000001</v>
      </c>
    </row>
    <row r="259" spans="1:13" ht="27.75" customHeight="1" x14ac:dyDescent="0.25">
      <c r="A259" s="12">
        <v>12</v>
      </c>
      <c r="B259" s="13" t="s">
        <v>342</v>
      </c>
      <c r="C259" s="67"/>
      <c r="D259" s="14"/>
      <c r="E259" s="14"/>
      <c r="F259" s="15"/>
      <c r="G259" s="15"/>
      <c r="H259" s="15"/>
      <c r="I259" s="15"/>
      <c r="J259" s="15"/>
      <c r="K259" s="15"/>
      <c r="L259" s="15"/>
      <c r="M259" s="15"/>
    </row>
    <row r="260" spans="1:13" ht="27.75" customHeight="1" x14ac:dyDescent="0.25">
      <c r="A260" s="16" t="s">
        <v>343</v>
      </c>
      <c r="B260" s="17" t="s">
        <v>69</v>
      </c>
      <c r="C260" s="68" t="str">
        <f>C80</f>
        <v>на дер брусьях?</v>
      </c>
      <c r="D260" s="16" t="s">
        <v>62</v>
      </c>
      <c r="E260" s="86">
        <v>9.4700000000000006</v>
      </c>
      <c r="F260" s="70">
        <v>13542.35</v>
      </c>
      <c r="G260" s="70">
        <f t="shared" ref="G260:G288" si="32">F260*E260</f>
        <v>128246.05450000001</v>
      </c>
      <c r="H260" s="70">
        <f t="shared" si="26"/>
        <v>153895.2654</v>
      </c>
      <c r="I260" s="70">
        <v>0</v>
      </c>
      <c r="J260" s="70">
        <f t="shared" ref="J260:J288" si="33">I260*E260</f>
        <v>0</v>
      </c>
      <c r="K260" s="70">
        <f t="shared" si="27"/>
        <v>0</v>
      </c>
      <c r="L260" s="70">
        <f t="shared" si="28"/>
        <v>128246.05450000001</v>
      </c>
      <c r="M260" s="70">
        <f t="shared" si="29"/>
        <v>153895.2654</v>
      </c>
    </row>
    <row r="261" spans="1:13" ht="27.75" customHeight="1" x14ac:dyDescent="0.25">
      <c r="A261" s="16" t="s">
        <v>344</v>
      </c>
      <c r="B261" s="17" t="s">
        <v>77</v>
      </c>
      <c r="C261" s="68"/>
      <c r="D261" s="16" t="s">
        <v>16</v>
      </c>
      <c r="E261" s="86">
        <v>28.36</v>
      </c>
      <c r="F261" s="70">
        <v>2526.5</v>
      </c>
      <c r="G261" s="70">
        <f t="shared" si="32"/>
        <v>71651.539999999994</v>
      </c>
      <c r="H261" s="70">
        <f t="shared" si="26"/>
        <v>85981.847999999984</v>
      </c>
      <c r="I261" s="70">
        <v>0</v>
      </c>
      <c r="J261" s="70">
        <f t="shared" si="33"/>
        <v>0</v>
      </c>
      <c r="K261" s="70">
        <f t="shared" si="27"/>
        <v>0</v>
      </c>
      <c r="L261" s="70">
        <f t="shared" si="28"/>
        <v>71651.539999999994</v>
      </c>
      <c r="M261" s="70">
        <f t="shared" si="29"/>
        <v>85981.847999999984</v>
      </c>
    </row>
    <row r="262" spans="1:13" ht="27.75" customHeight="1" x14ac:dyDescent="0.25">
      <c r="A262" s="58" t="s">
        <v>345</v>
      </c>
      <c r="B262" s="87" t="s">
        <v>23</v>
      </c>
      <c r="C262" s="88" t="str">
        <f>C142</f>
        <v>кубы</v>
      </c>
      <c r="D262" s="58" t="s">
        <v>24</v>
      </c>
      <c r="E262" s="89">
        <v>133.59</v>
      </c>
      <c r="F262" s="74">
        <v>157.32500000000002</v>
      </c>
      <c r="G262" s="74">
        <f t="shared" si="32"/>
        <v>21017.046750000001</v>
      </c>
      <c r="H262" s="74">
        <f t="shared" si="26"/>
        <v>25220.456099999999</v>
      </c>
      <c r="I262" s="74">
        <v>0</v>
      </c>
      <c r="J262" s="74">
        <f t="shared" si="33"/>
        <v>0</v>
      </c>
      <c r="K262" s="74">
        <f t="shared" si="27"/>
        <v>0</v>
      </c>
      <c r="L262" s="74">
        <f t="shared" si="28"/>
        <v>21017.046750000001</v>
      </c>
      <c r="M262" s="74">
        <f t="shared" si="29"/>
        <v>25220.456099999999</v>
      </c>
    </row>
    <row r="263" spans="1:13" ht="27.75" customHeight="1" x14ac:dyDescent="0.25">
      <c r="A263" s="16" t="s">
        <v>346</v>
      </c>
      <c r="B263" s="17" t="s">
        <v>26</v>
      </c>
      <c r="C263" s="68"/>
      <c r="D263" s="16" t="s">
        <v>16</v>
      </c>
      <c r="E263" s="86">
        <v>13.36</v>
      </c>
      <c r="F263" s="70">
        <v>3989.2969999999996</v>
      </c>
      <c r="G263" s="70">
        <f t="shared" si="32"/>
        <v>53297.007919999989</v>
      </c>
      <c r="H263" s="70">
        <f t="shared" si="26"/>
        <v>63956.409503999981</v>
      </c>
      <c r="I263" s="70">
        <v>0</v>
      </c>
      <c r="J263" s="70">
        <f t="shared" si="33"/>
        <v>0</v>
      </c>
      <c r="K263" s="70">
        <f t="shared" si="27"/>
        <v>0</v>
      </c>
      <c r="L263" s="70">
        <f t="shared" si="28"/>
        <v>53297.007919999989</v>
      </c>
      <c r="M263" s="70">
        <f t="shared" si="29"/>
        <v>63956.409503999981</v>
      </c>
    </row>
    <row r="264" spans="1:13" ht="27.75" customHeight="1" x14ac:dyDescent="0.25">
      <c r="A264" s="28" t="s">
        <v>347</v>
      </c>
      <c r="B264" s="29" t="s">
        <v>81</v>
      </c>
      <c r="C264" s="80"/>
      <c r="D264" s="28" t="s">
        <v>16</v>
      </c>
      <c r="E264" s="90">
        <f>E263*1.26</f>
        <v>16.833600000000001</v>
      </c>
      <c r="F264" s="77">
        <v>0</v>
      </c>
      <c r="G264" s="77">
        <f t="shared" si="32"/>
        <v>0</v>
      </c>
      <c r="H264" s="77">
        <f t="shared" si="26"/>
        <v>0</v>
      </c>
      <c r="I264" s="77">
        <v>6240</v>
      </c>
      <c r="J264" s="77">
        <f t="shared" si="33"/>
        <v>105041.664</v>
      </c>
      <c r="K264" s="77">
        <f t="shared" si="27"/>
        <v>126049.99679999999</v>
      </c>
      <c r="L264" s="77">
        <f t="shared" si="28"/>
        <v>105041.664</v>
      </c>
      <c r="M264" s="77">
        <f t="shared" si="29"/>
        <v>126049.99679999999</v>
      </c>
    </row>
    <row r="265" spans="1:13" ht="27.75" customHeight="1" x14ac:dyDescent="0.25">
      <c r="A265" s="16" t="s">
        <v>348</v>
      </c>
      <c r="B265" s="17" t="s">
        <v>83</v>
      </c>
      <c r="C265" s="68"/>
      <c r="D265" s="16" t="s">
        <v>31</v>
      </c>
      <c r="E265" s="86">
        <v>47</v>
      </c>
      <c r="F265" s="70">
        <v>4577.0879999999997</v>
      </c>
      <c r="G265" s="70">
        <f t="shared" si="32"/>
        <v>215123.136</v>
      </c>
      <c r="H265" s="70">
        <f t="shared" si="26"/>
        <v>258147.76319999999</v>
      </c>
      <c r="I265" s="70">
        <v>0</v>
      </c>
      <c r="J265" s="70">
        <f t="shared" si="33"/>
        <v>0</v>
      </c>
      <c r="K265" s="70">
        <f t="shared" si="27"/>
        <v>0</v>
      </c>
      <c r="L265" s="70">
        <f t="shared" si="28"/>
        <v>215123.136</v>
      </c>
      <c r="M265" s="70">
        <f t="shared" si="29"/>
        <v>258147.76319999999</v>
      </c>
    </row>
    <row r="266" spans="1:13" ht="27.75" customHeight="1" x14ac:dyDescent="0.25">
      <c r="A266" s="28" t="s">
        <v>349</v>
      </c>
      <c r="B266" s="29" t="s">
        <v>85</v>
      </c>
      <c r="C266" s="80"/>
      <c r="D266" s="28" t="s">
        <v>86</v>
      </c>
      <c r="E266" s="90">
        <v>1</v>
      </c>
      <c r="F266" s="77">
        <v>0</v>
      </c>
      <c r="G266" s="77">
        <f t="shared" si="32"/>
        <v>0</v>
      </c>
      <c r="H266" s="77">
        <f t="shared" si="26"/>
        <v>0</v>
      </c>
      <c r="I266" s="77">
        <v>1625000</v>
      </c>
      <c r="J266" s="77">
        <f t="shared" si="33"/>
        <v>1625000</v>
      </c>
      <c r="K266" s="77">
        <f t="shared" si="27"/>
        <v>1950000</v>
      </c>
      <c r="L266" s="77">
        <f t="shared" si="28"/>
        <v>1625000</v>
      </c>
      <c r="M266" s="77">
        <f t="shared" si="29"/>
        <v>1950000</v>
      </c>
    </row>
    <row r="267" spans="1:13" ht="27.75" customHeight="1" x14ac:dyDescent="0.25">
      <c r="A267" s="36" t="s">
        <v>350</v>
      </c>
      <c r="B267" s="37" t="s">
        <v>88</v>
      </c>
      <c r="C267" s="91"/>
      <c r="D267" s="36" t="s">
        <v>62</v>
      </c>
      <c r="E267" s="92">
        <v>9.4700000000000006</v>
      </c>
      <c r="F267" s="70">
        <v>16927.9375</v>
      </c>
      <c r="G267" s="70">
        <f t="shared" si="32"/>
        <v>160307.56812500002</v>
      </c>
      <c r="H267" s="70">
        <f t="shared" si="26"/>
        <v>192369.08175000001</v>
      </c>
      <c r="I267" s="70">
        <v>0</v>
      </c>
      <c r="J267" s="70">
        <f t="shared" si="33"/>
        <v>0</v>
      </c>
      <c r="K267" s="70">
        <f t="shared" si="27"/>
        <v>0</v>
      </c>
      <c r="L267" s="70">
        <f t="shared" si="28"/>
        <v>160307.56812500002</v>
      </c>
      <c r="M267" s="70">
        <f t="shared" si="29"/>
        <v>192369.08175000001</v>
      </c>
    </row>
    <row r="268" spans="1:13" ht="27.75" customHeight="1" x14ac:dyDescent="0.25">
      <c r="A268" s="28" t="s">
        <v>351</v>
      </c>
      <c r="B268" s="22" t="s">
        <v>90</v>
      </c>
      <c r="C268" s="75"/>
      <c r="D268" s="28" t="s">
        <v>86</v>
      </c>
      <c r="E268" s="93">
        <v>1</v>
      </c>
      <c r="F268" s="77">
        <v>0</v>
      </c>
      <c r="G268" s="77">
        <f t="shared" si="32"/>
        <v>0</v>
      </c>
      <c r="H268" s="77">
        <f t="shared" si="26"/>
        <v>0</v>
      </c>
      <c r="I268" s="77">
        <v>3549000</v>
      </c>
      <c r="J268" s="77">
        <f t="shared" si="33"/>
        <v>3549000</v>
      </c>
      <c r="K268" s="77">
        <f t="shared" si="27"/>
        <v>4258800</v>
      </c>
      <c r="L268" s="77">
        <f t="shared" si="28"/>
        <v>3549000</v>
      </c>
      <c r="M268" s="77">
        <f t="shared" si="29"/>
        <v>4258800</v>
      </c>
    </row>
    <row r="269" spans="1:13" ht="27.75" customHeight="1" x14ac:dyDescent="0.25">
      <c r="A269" s="16" t="s">
        <v>352</v>
      </c>
      <c r="B269" s="38" t="s">
        <v>92</v>
      </c>
      <c r="C269" s="94"/>
      <c r="D269" s="16" t="s">
        <v>31</v>
      </c>
      <c r="E269" s="95">
        <v>2</v>
      </c>
      <c r="F269" s="70">
        <v>3890.5248000000001</v>
      </c>
      <c r="G269" s="70">
        <f t="shared" si="32"/>
        <v>7781.0496000000003</v>
      </c>
      <c r="H269" s="70">
        <f t="shared" ref="H269:H288" si="34">G269*1.2</f>
        <v>9337.2595199999996</v>
      </c>
      <c r="I269" s="70">
        <v>0</v>
      </c>
      <c r="J269" s="70">
        <f t="shared" si="33"/>
        <v>0</v>
      </c>
      <c r="K269" s="70">
        <f t="shared" ref="K269:K288" si="35">J269*1.2</f>
        <v>0</v>
      </c>
      <c r="L269" s="70">
        <f t="shared" ref="L269:L288" si="36">G269+J269</f>
        <v>7781.0496000000003</v>
      </c>
      <c r="M269" s="70">
        <f t="shared" ref="M269:M288" si="37">L269*1.2</f>
        <v>9337.2595199999996</v>
      </c>
    </row>
    <row r="270" spans="1:13" ht="27.75" customHeight="1" x14ac:dyDescent="0.25">
      <c r="A270" s="28" t="s">
        <v>353</v>
      </c>
      <c r="B270" s="39" t="s">
        <v>94</v>
      </c>
      <c r="C270" s="96"/>
      <c r="D270" s="28" t="s">
        <v>31</v>
      </c>
      <c r="E270" s="97">
        <v>2</v>
      </c>
      <c r="F270" s="40">
        <v>0</v>
      </c>
      <c r="G270" s="40">
        <f t="shared" si="32"/>
        <v>0</v>
      </c>
      <c r="H270" s="40">
        <f t="shared" si="34"/>
        <v>0</v>
      </c>
      <c r="I270" s="40">
        <v>42081</v>
      </c>
      <c r="J270" s="40">
        <f t="shared" si="33"/>
        <v>84162</v>
      </c>
      <c r="K270" s="40">
        <f t="shared" si="35"/>
        <v>100994.4</v>
      </c>
      <c r="L270" s="40">
        <f t="shared" si="36"/>
        <v>84162</v>
      </c>
      <c r="M270" s="40">
        <f t="shared" si="37"/>
        <v>100994.4</v>
      </c>
    </row>
    <row r="271" spans="1:13" ht="27.75" customHeight="1" x14ac:dyDescent="0.25">
      <c r="A271" s="16" t="s">
        <v>354</v>
      </c>
      <c r="B271" s="27" t="s">
        <v>96</v>
      </c>
      <c r="C271" s="79"/>
      <c r="D271" s="16" t="s">
        <v>31</v>
      </c>
      <c r="E271" s="98">
        <v>1</v>
      </c>
      <c r="F271" s="70">
        <v>19344</v>
      </c>
      <c r="G271" s="70">
        <f t="shared" si="32"/>
        <v>19344</v>
      </c>
      <c r="H271" s="70">
        <f t="shared" si="34"/>
        <v>23212.799999999999</v>
      </c>
      <c r="I271" s="70">
        <v>0</v>
      </c>
      <c r="J271" s="70">
        <f t="shared" si="33"/>
        <v>0</v>
      </c>
      <c r="K271" s="70">
        <f t="shared" si="35"/>
        <v>0</v>
      </c>
      <c r="L271" s="70">
        <f t="shared" si="36"/>
        <v>19344</v>
      </c>
      <c r="M271" s="70">
        <f t="shared" si="37"/>
        <v>23212.799999999999</v>
      </c>
    </row>
    <row r="272" spans="1:13" ht="27.75" customHeight="1" x14ac:dyDescent="0.25">
      <c r="A272" s="28" t="s">
        <v>355</v>
      </c>
      <c r="B272" s="22" t="s">
        <v>98</v>
      </c>
      <c r="C272" s="75"/>
      <c r="D272" s="28" t="s">
        <v>31</v>
      </c>
      <c r="E272" s="93">
        <v>1</v>
      </c>
      <c r="F272" s="77">
        <v>0</v>
      </c>
      <c r="G272" s="77">
        <f t="shared" si="32"/>
        <v>0</v>
      </c>
      <c r="H272" s="77">
        <f t="shared" si="34"/>
        <v>0</v>
      </c>
      <c r="I272" s="77">
        <v>145600</v>
      </c>
      <c r="J272" s="77">
        <f t="shared" si="33"/>
        <v>145600</v>
      </c>
      <c r="K272" s="77">
        <f t="shared" si="35"/>
        <v>174720</v>
      </c>
      <c r="L272" s="77">
        <f t="shared" si="36"/>
        <v>145600</v>
      </c>
      <c r="M272" s="77">
        <f t="shared" si="37"/>
        <v>174720</v>
      </c>
    </row>
    <row r="273" spans="1:13" ht="27.75" customHeight="1" x14ac:dyDescent="0.25">
      <c r="A273" s="28" t="s">
        <v>356</v>
      </c>
      <c r="B273" s="22" t="s">
        <v>100</v>
      </c>
      <c r="C273" s="75"/>
      <c r="D273" s="28" t="s">
        <v>45</v>
      </c>
      <c r="E273" s="93">
        <v>1</v>
      </c>
      <c r="F273" s="77">
        <v>0</v>
      </c>
      <c r="G273" s="77">
        <f t="shared" si="32"/>
        <v>0</v>
      </c>
      <c r="H273" s="77">
        <f t="shared" si="34"/>
        <v>0</v>
      </c>
      <c r="I273" s="77">
        <v>4810</v>
      </c>
      <c r="J273" s="77">
        <f t="shared" si="33"/>
        <v>4810</v>
      </c>
      <c r="K273" s="77">
        <f t="shared" si="35"/>
        <v>5772</v>
      </c>
      <c r="L273" s="77">
        <f t="shared" si="36"/>
        <v>4810</v>
      </c>
      <c r="M273" s="77">
        <f t="shared" si="37"/>
        <v>5772</v>
      </c>
    </row>
    <row r="274" spans="1:13" ht="27.75" customHeight="1" x14ac:dyDescent="0.25">
      <c r="A274" s="28" t="s">
        <v>357</v>
      </c>
      <c r="B274" s="22" t="s">
        <v>102</v>
      </c>
      <c r="C274" s="75"/>
      <c r="D274" s="28" t="s">
        <v>31</v>
      </c>
      <c r="E274" s="93">
        <v>1</v>
      </c>
      <c r="F274" s="77">
        <v>0</v>
      </c>
      <c r="G274" s="77">
        <f t="shared" si="32"/>
        <v>0</v>
      </c>
      <c r="H274" s="77">
        <f t="shared" si="34"/>
        <v>0</v>
      </c>
      <c r="I274" s="77">
        <v>4810</v>
      </c>
      <c r="J274" s="77">
        <f t="shared" si="33"/>
        <v>4810</v>
      </c>
      <c r="K274" s="77">
        <f t="shared" si="35"/>
        <v>5772</v>
      </c>
      <c r="L274" s="77">
        <f t="shared" si="36"/>
        <v>4810</v>
      </c>
      <c r="M274" s="77">
        <f t="shared" si="37"/>
        <v>5772</v>
      </c>
    </row>
    <row r="275" spans="1:13" ht="27.75" customHeight="1" x14ac:dyDescent="0.25">
      <c r="A275" s="28" t="s">
        <v>358</v>
      </c>
      <c r="B275" s="22" t="s">
        <v>104</v>
      </c>
      <c r="C275" s="130" t="s">
        <v>250</v>
      </c>
      <c r="D275" s="28" t="s">
        <v>105</v>
      </c>
      <c r="E275" s="93">
        <v>4</v>
      </c>
      <c r="F275" s="77">
        <v>0</v>
      </c>
      <c r="G275" s="77">
        <f t="shared" si="32"/>
        <v>0</v>
      </c>
      <c r="H275" s="77">
        <f t="shared" si="34"/>
        <v>0</v>
      </c>
      <c r="I275" s="77">
        <v>306.34500000000003</v>
      </c>
      <c r="J275" s="77">
        <f t="shared" si="33"/>
        <v>1225.3800000000001</v>
      </c>
      <c r="K275" s="77">
        <f t="shared" si="35"/>
        <v>1470.4560000000001</v>
      </c>
      <c r="L275" s="77">
        <f t="shared" si="36"/>
        <v>1225.3800000000001</v>
      </c>
      <c r="M275" s="77">
        <f t="shared" si="37"/>
        <v>1470.4560000000001</v>
      </c>
    </row>
    <row r="276" spans="1:13" ht="27.75" customHeight="1" x14ac:dyDescent="0.25">
      <c r="A276" s="28" t="s">
        <v>359</v>
      </c>
      <c r="B276" s="22" t="s">
        <v>107</v>
      </c>
      <c r="C276" s="131"/>
      <c r="D276" s="28" t="s">
        <v>108</v>
      </c>
      <c r="E276" s="93">
        <v>0.76</v>
      </c>
      <c r="F276" s="77">
        <v>0</v>
      </c>
      <c r="G276" s="77">
        <f t="shared" si="32"/>
        <v>0</v>
      </c>
      <c r="H276" s="77">
        <f t="shared" si="34"/>
        <v>0</v>
      </c>
      <c r="I276" s="77">
        <v>477.65250000000003</v>
      </c>
      <c r="J276" s="77">
        <f t="shared" si="33"/>
        <v>363.01590000000004</v>
      </c>
      <c r="K276" s="77">
        <f t="shared" si="35"/>
        <v>435.61908000000005</v>
      </c>
      <c r="L276" s="77">
        <f t="shared" si="36"/>
        <v>363.01590000000004</v>
      </c>
      <c r="M276" s="77">
        <f t="shared" si="37"/>
        <v>435.61908000000005</v>
      </c>
    </row>
    <row r="277" spans="1:13" ht="27.75" customHeight="1" x14ac:dyDescent="0.25">
      <c r="A277" s="28" t="s">
        <v>360</v>
      </c>
      <c r="B277" s="22" t="s">
        <v>110</v>
      </c>
      <c r="C277" s="132"/>
      <c r="D277" s="28" t="s">
        <v>108</v>
      </c>
      <c r="E277" s="93">
        <v>0.76</v>
      </c>
      <c r="F277" s="77">
        <v>0</v>
      </c>
      <c r="G277" s="77">
        <f t="shared" si="32"/>
        <v>0</v>
      </c>
      <c r="H277" s="77">
        <f t="shared" si="34"/>
        <v>0</v>
      </c>
      <c r="I277" s="77">
        <v>436.63749999999999</v>
      </c>
      <c r="J277" s="77">
        <f t="shared" si="33"/>
        <v>331.84449999999998</v>
      </c>
      <c r="K277" s="77">
        <f t="shared" si="35"/>
        <v>398.21339999999998</v>
      </c>
      <c r="L277" s="77">
        <f t="shared" si="36"/>
        <v>331.84449999999998</v>
      </c>
      <c r="M277" s="77">
        <f t="shared" si="37"/>
        <v>398.21339999999998</v>
      </c>
    </row>
    <row r="278" spans="1:13" ht="27.75" customHeight="1" x14ac:dyDescent="0.25">
      <c r="A278" s="16" t="s">
        <v>361</v>
      </c>
      <c r="B278" s="27" t="s">
        <v>41</v>
      </c>
      <c r="C278" s="79"/>
      <c r="D278" s="16" t="s">
        <v>42</v>
      </c>
      <c r="E278" s="98">
        <v>6</v>
      </c>
      <c r="F278" s="70">
        <v>2052.2000000000003</v>
      </c>
      <c r="G278" s="70">
        <f t="shared" si="32"/>
        <v>12313.2</v>
      </c>
      <c r="H278" s="70">
        <f t="shared" si="34"/>
        <v>14775.84</v>
      </c>
      <c r="I278" s="70">
        <v>0</v>
      </c>
      <c r="J278" s="70">
        <f t="shared" si="33"/>
        <v>0</v>
      </c>
      <c r="K278" s="70">
        <f t="shared" si="35"/>
        <v>0</v>
      </c>
      <c r="L278" s="70">
        <f t="shared" si="36"/>
        <v>12313.2</v>
      </c>
      <c r="M278" s="70">
        <f t="shared" si="37"/>
        <v>14775.84</v>
      </c>
    </row>
    <row r="279" spans="1:13" ht="27.75" customHeight="1" x14ac:dyDescent="0.25">
      <c r="A279" s="28" t="s">
        <v>362</v>
      </c>
      <c r="B279" s="29" t="s">
        <v>44</v>
      </c>
      <c r="C279" s="80"/>
      <c r="D279" s="28" t="s">
        <v>45</v>
      </c>
      <c r="E279" s="90">
        <v>12</v>
      </c>
      <c r="F279" s="77">
        <v>0</v>
      </c>
      <c r="G279" s="77">
        <f t="shared" si="32"/>
        <v>0</v>
      </c>
      <c r="H279" s="77">
        <f t="shared" si="34"/>
        <v>0</v>
      </c>
      <c r="I279" s="77">
        <v>10465</v>
      </c>
      <c r="J279" s="77">
        <f t="shared" si="33"/>
        <v>125580</v>
      </c>
      <c r="K279" s="77">
        <f t="shared" si="35"/>
        <v>150696</v>
      </c>
      <c r="L279" s="77">
        <f t="shared" si="36"/>
        <v>125580</v>
      </c>
      <c r="M279" s="77">
        <f t="shared" si="37"/>
        <v>150696</v>
      </c>
    </row>
    <row r="280" spans="1:13" ht="27.75" customHeight="1" x14ac:dyDescent="0.25">
      <c r="A280" s="28" t="s">
        <v>363</v>
      </c>
      <c r="B280" s="29" t="s">
        <v>49</v>
      </c>
      <c r="C280" s="80"/>
      <c r="D280" s="28" t="s">
        <v>31</v>
      </c>
      <c r="E280" s="90">
        <v>36</v>
      </c>
      <c r="F280" s="77">
        <v>0</v>
      </c>
      <c r="G280" s="77">
        <f t="shared" si="32"/>
        <v>0</v>
      </c>
      <c r="H280" s="77">
        <f t="shared" si="34"/>
        <v>0</v>
      </c>
      <c r="I280" s="77">
        <v>305.5</v>
      </c>
      <c r="J280" s="77">
        <f t="shared" si="33"/>
        <v>10998</v>
      </c>
      <c r="K280" s="77">
        <f t="shared" si="35"/>
        <v>13197.6</v>
      </c>
      <c r="L280" s="77">
        <f t="shared" si="36"/>
        <v>10998</v>
      </c>
      <c r="M280" s="77">
        <f t="shared" si="37"/>
        <v>13197.6</v>
      </c>
    </row>
    <row r="281" spans="1:13" ht="27.75" customHeight="1" x14ac:dyDescent="0.25">
      <c r="A281" s="16" t="s">
        <v>364</v>
      </c>
      <c r="B281" s="17" t="s">
        <v>115</v>
      </c>
      <c r="C281" s="68"/>
      <c r="D281" s="16" t="s">
        <v>16</v>
      </c>
      <c r="E281" s="86">
        <v>12.12</v>
      </c>
      <c r="F281" s="70">
        <v>3745.5750000000003</v>
      </c>
      <c r="G281" s="70">
        <f t="shared" si="32"/>
        <v>45396.368999999999</v>
      </c>
      <c r="H281" s="70">
        <f t="shared" si="34"/>
        <v>54475.642799999994</v>
      </c>
      <c r="I281" s="70">
        <v>0</v>
      </c>
      <c r="J281" s="70">
        <f t="shared" si="33"/>
        <v>0</v>
      </c>
      <c r="K281" s="70">
        <f t="shared" si="35"/>
        <v>0</v>
      </c>
      <c r="L281" s="70">
        <f t="shared" si="36"/>
        <v>45396.368999999999</v>
      </c>
      <c r="M281" s="70">
        <f t="shared" si="37"/>
        <v>54475.642799999994</v>
      </c>
    </row>
    <row r="282" spans="1:13" ht="27.75" customHeight="1" x14ac:dyDescent="0.25">
      <c r="A282" s="28" t="s">
        <v>365</v>
      </c>
      <c r="B282" s="22" t="s">
        <v>28</v>
      </c>
      <c r="C282" s="75"/>
      <c r="D282" s="28" t="s">
        <v>16</v>
      </c>
      <c r="E282" s="93">
        <f>E281*1.26</f>
        <v>15.271199999999999</v>
      </c>
      <c r="F282" s="77">
        <v>0</v>
      </c>
      <c r="G282" s="77">
        <f t="shared" si="32"/>
        <v>0</v>
      </c>
      <c r="H282" s="77">
        <f t="shared" si="34"/>
        <v>0</v>
      </c>
      <c r="I282" s="77">
        <v>6240</v>
      </c>
      <c r="J282" s="77">
        <f t="shared" si="33"/>
        <v>95292.287999999986</v>
      </c>
      <c r="K282" s="77">
        <f t="shared" si="35"/>
        <v>114350.74559999998</v>
      </c>
      <c r="L282" s="77">
        <f t="shared" si="36"/>
        <v>95292.287999999986</v>
      </c>
      <c r="M282" s="77">
        <f t="shared" si="37"/>
        <v>114350.74559999998</v>
      </c>
    </row>
    <row r="283" spans="1:13" ht="27.75" customHeight="1" x14ac:dyDescent="0.25">
      <c r="A283" s="16" t="s">
        <v>366</v>
      </c>
      <c r="B283" s="17" t="s">
        <v>118</v>
      </c>
      <c r="C283" s="68"/>
      <c r="D283" s="16" t="s">
        <v>16</v>
      </c>
      <c r="E283" s="86">
        <v>1.21</v>
      </c>
      <c r="F283" s="70">
        <v>3258.6502500000001</v>
      </c>
      <c r="G283" s="70">
        <f t="shared" si="32"/>
        <v>3942.9668025000001</v>
      </c>
      <c r="H283" s="70">
        <f t="shared" si="34"/>
        <v>4731.5601630000001</v>
      </c>
      <c r="I283" s="70">
        <v>0</v>
      </c>
      <c r="J283" s="70">
        <f t="shared" si="33"/>
        <v>0</v>
      </c>
      <c r="K283" s="70">
        <f t="shared" si="35"/>
        <v>0</v>
      </c>
      <c r="L283" s="70">
        <f t="shared" si="36"/>
        <v>3942.9668025000001</v>
      </c>
      <c r="M283" s="70">
        <f t="shared" si="37"/>
        <v>4731.5601630000001</v>
      </c>
    </row>
    <row r="284" spans="1:13" ht="27.75" customHeight="1" x14ac:dyDescent="0.25">
      <c r="A284" s="28" t="s">
        <v>367</v>
      </c>
      <c r="B284" s="29" t="s">
        <v>28</v>
      </c>
      <c r="C284" s="80"/>
      <c r="D284" s="28" t="s">
        <v>16</v>
      </c>
      <c r="E284" s="90">
        <f>E283*1.26</f>
        <v>1.5246</v>
      </c>
      <c r="F284" s="77">
        <v>0</v>
      </c>
      <c r="G284" s="77">
        <f t="shared" si="32"/>
        <v>0</v>
      </c>
      <c r="H284" s="77">
        <f t="shared" si="34"/>
        <v>0</v>
      </c>
      <c r="I284" s="77">
        <v>6240</v>
      </c>
      <c r="J284" s="77">
        <f t="shared" si="33"/>
        <v>9513.503999999999</v>
      </c>
      <c r="K284" s="77">
        <f t="shared" si="35"/>
        <v>11416.204799999998</v>
      </c>
      <c r="L284" s="77">
        <f t="shared" si="36"/>
        <v>9513.503999999999</v>
      </c>
      <c r="M284" s="77">
        <f t="shared" si="37"/>
        <v>11416.204799999998</v>
      </c>
    </row>
    <row r="285" spans="1:13" ht="27.75" customHeight="1" x14ac:dyDescent="0.25">
      <c r="A285" s="82" t="s">
        <v>368</v>
      </c>
      <c r="B285" s="83" t="s">
        <v>121</v>
      </c>
      <c r="C285" s="68"/>
      <c r="D285" s="16" t="s">
        <v>35</v>
      </c>
      <c r="E285" s="86">
        <v>22.42</v>
      </c>
      <c r="F285" s="70">
        <v>1831.51875</v>
      </c>
      <c r="G285" s="70">
        <f t="shared" si="32"/>
        <v>41062.650375000005</v>
      </c>
      <c r="H285" s="70">
        <f t="shared" si="34"/>
        <v>49275.180450000007</v>
      </c>
      <c r="I285" s="70">
        <v>0</v>
      </c>
      <c r="J285" s="70">
        <f t="shared" si="33"/>
        <v>0</v>
      </c>
      <c r="K285" s="70">
        <f t="shared" si="35"/>
        <v>0</v>
      </c>
      <c r="L285" s="70">
        <f t="shared" si="36"/>
        <v>41062.650375000005</v>
      </c>
      <c r="M285" s="70">
        <f t="shared" si="37"/>
        <v>49275.180450000007</v>
      </c>
    </row>
    <row r="286" spans="1:13" ht="27.75" customHeight="1" x14ac:dyDescent="0.25">
      <c r="A286" s="16" t="s">
        <v>369</v>
      </c>
      <c r="B286" s="17" t="s">
        <v>123</v>
      </c>
      <c r="C286" s="68"/>
      <c r="D286" s="16" t="s">
        <v>62</v>
      </c>
      <c r="E286" s="86">
        <f>28.36*1.75</f>
        <v>49.629999999999995</v>
      </c>
      <c r="F286" s="70">
        <v>1085</v>
      </c>
      <c r="G286" s="70">
        <f t="shared" si="32"/>
        <v>53848.549999999996</v>
      </c>
      <c r="H286" s="70">
        <f t="shared" si="34"/>
        <v>64618.259999999995</v>
      </c>
      <c r="I286" s="70">
        <v>0</v>
      </c>
      <c r="J286" s="70">
        <f t="shared" si="33"/>
        <v>0</v>
      </c>
      <c r="K286" s="70">
        <f t="shared" si="35"/>
        <v>0</v>
      </c>
      <c r="L286" s="70">
        <f t="shared" si="36"/>
        <v>53848.549999999996</v>
      </c>
      <c r="M286" s="70">
        <f t="shared" si="37"/>
        <v>64618.259999999995</v>
      </c>
    </row>
    <row r="287" spans="1:13" ht="45" x14ac:dyDescent="0.25">
      <c r="A287" s="16" t="s">
        <v>370</v>
      </c>
      <c r="B287" s="17" t="s">
        <v>71</v>
      </c>
      <c r="C287" s="68"/>
      <c r="D287" s="16" t="s">
        <v>62</v>
      </c>
      <c r="E287" s="86">
        <f>9.47+0.15+0.0414*6</f>
        <v>9.8684000000000012</v>
      </c>
      <c r="F287" s="70">
        <v>1767</v>
      </c>
      <c r="G287" s="70">
        <f t="shared" si="32"/>
        <v>17437.462800000001</v>
      </c>
      <c r="H287" s="70">
        <f t="shared" si="34"/>
        <v>20924.95536</v>
      </c>
      <c r="I287" s="70">
        <v>0</v>
      </c>
      <c r="J287" s="70">
        <f t="shared" si="33"/>
        <v>0</v>
      </c>
      <c r="K287" s="70">
        <f t="shared" si="35"/>
        <v>0</v>
      </c>
      <c r="L287" s="70">
        <f t="shared" si="36"/>
        <v>17437.462800000001</v>
      </c>
      <c r="M287" s="70">
        <f t="shared" si="37"/>
        <v>20924.95536</v>
      </c>
    </row>
    <row r="288" spans="1:13" ht="27.75" customHeight="1" x14ac:dyDescent="0.25">
      <c r="A288" s="16" t="s">
        <v>371</v>
      </c>
      <c r="B288" s="17" t="s">
        <v>73</v>
      </c>
      <c r="C288" s="68"/>
      <c r="D288" s="16" t="s">
        <v>62</v>
      </c>
      <c r="E288" s="86">
        <f>63*0.08</f>
        <v>5.04</v>
      </c>
      <c r="F288" s="70">
        <v>1767</v>
      </c>
      <c r="G288" s="70">
        <f t="shared" si="32"/>
        <v>8905.68</v>
      </c>
      <c r="H288" s="70">
        <f t="shared" si="34"/>
        <v>10686.816000000001</v>
      </c>
      <c r="I288" s="70">
        <v>0</v>
      </c>
      <c r="J288" s="70">
        <f t="shared" si="33"/>
        <v>0</v>
      </c>
      <c r="K288" s="70">
        <f t="shared" si="35"/>
        <v>0</v>
      </c>
      <c r="L288" s="70">
        <f t="shared" si="36"/>
        <v>8905.68</v>
      </c>
      <c r="M288" s="70">
        <f t="shared" si="37"/>
        <v>10686.816000000001</v>
      </c>
    </row>
    <row r="289" spans="1:13" ht="27.75" customHeight="1" x14ac:dyDescent="0.25">
      <c r="A289" s="52"/>
      <c r="B289" s="53" t="s">
        <v>216</v>
      </c>
      <c r="C289" s="102"/>
      <c r="D289" s="54"/>
      <c r="E289" s="54"/>
      <c r="F289" s="103"/>
      <c r="G289" s="103">
        <f>SUM(G12:G288)</f>
        <v>21118161.871254988</v>
      </c>
      <c r="H289" s="103">
        <f>ROUND(G289*1.2,2)</f>
        <v>25341794.25</v>
      </c>
      <c r="I289" s="103"/>
      <c r="J289" s="103">
        <f>SUM(J12:J288)</f>
        <v>78567606.239200011</v>
      </c>
      <c r="K289" s="103">
        <f>SUM(K12:K288)</f>
        <v>94281127.487040028</v>
      </c>
      <c r="L289" s="103">
        <f>SUM(L12:L288)</f>
        <v>99685768.110455036</v>
      </c>
      <c r="M289" s="103">
        <f>ROUND(L289*1.2,2)</f>
        <v>119622921.73</v>
      </c>
    </row>
    <row r="290" spans="1:13" x14ac:dyDescent="0.25">
      <c r="G290" s="44"/>
      <c r="H290" s="44"/>
      <c r="J290" s="44"/>
      <c r="K290" s="44"/>
      <c r="M290" s="44"/>
    </row>
    <row r="291" spans="1:13" x14ac:dyDescent="0.25">
      <c r="G291" s="104"/>
      <c r="H291" s="104"/>
      <c r="J291" s="104"/>
      <c r="K291" s="104"/>
      <c r="M291" s="104"/>
    </row>
    <row r="292" spans="1:13" x14ac:dyDescent="0.25">
      <c r="H292" s="43"/>
      <c r="K292" s="43"/>
      <c r="M292" s="43"/>
    </row>
    <row r="293" spans="1:13" x14ac:dyDescent="0.25">
      <c r="H293" s="43"/>
      <c r="K293" s="43"/>
      <c r="M293" s="43"/>
    </row>
    <row r="294" spans="1:13" x14ac:dyDescent="0.25">
      <c r="H294" s="104"/>
      <c r="K294" s="104"/>
      <c r="M294" s="104"/>
    </row>
    <row r="295" spans="1:13" x14ac:dyDescent="0.25">
      <c r="H295" s="43"/>
      <c r="K295" s="43"/>
      <c r="M295" s="43"/>
    </row>
    <row r="296" spans="1:13" x14ac:dyDescent="0.25">
      <c r="H296" s="43"/>
      <c r="K296" s="43"/>
      <c r="M296" s="43"/>
    </row>
    <row r="297" spans="1:13" x14ac:dyDescent="0.25">
      <c r="H297" s="44"/>
      <c r="K297" s="44"/>
      <c r="M297" s="44"/>
    </row>
  </sheetData>
  <autoFilter ref="A10:M289" xr:uid="{00000000-0001-0000-0200-000000000000}"/>
  <mergeCells count="15">
    <mergeCell ref="A6:A9"/>
    <mergeCell ref="B6:B9"/>
    <mergeCell ref="D6:D9"/>
    <mergeCell ref="E6:E9"/>
    <mergeCell ref="F6:M7"/>
    <mergeCell ref="F8:H8"/>
    <mergeCell ref="I8:K8"/>
    <mergeCell ref="L8:M8"/>
    <mergeCell ref="C275:C277"/>
    <mergeCell ref="C95:C97"/>
    <mergeCell ref="C125:C127"/>
    <mergeCell ref="C155:C157"/>
    <mergeCell ref="C185:C187"/>
    <mergeCell ref="C215:C217"/>
    <mergeCell ref="C245:C247"/>
  </mergeCells>
  <pageMargins left="0.70866141732283472" right="0.31496062992125984" top="0.55118110236220474" bottom="0.55118110236220474" header="0.11811023622047245" footer="0.11811023622047245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оригинал</vt:lpstr>
      <vt:lpstr>НА 50 МЛН</vt:lpstr>
      <vt:lpstr>НА 100 МЛН</vt:lpstr>
      <vt:lpstr>'НА 100 МЛН'!Область_печати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2025-07-24T13:49:34Z</dcterms:created>
  <dcterms:modified xsi:type="dcterms:W3CDTF">2025-09-15T08:19:42Z</dcterms:modified>
</cp:coreProperties>
</file>