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НОВЫЙ договор\Под сумму КП\"/>
    </mc:Choice>
  </mc:AlternateContent>
  <xr:revisionPtr revIDLastSave="0" documentId="13_ncr:1_{9BF429D5-BB03-4C8A-A9A3-C72073F3F877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3" i="1" l="1"/>
  <c r="S12" i="1"/>
  <c r="S11" i="1"/>
  <c r="R10" i="1"/>
  <c r="R11" i="1"/>
  <c r="R9" i="1"/>
  <c r="Q8" i="1"/>
  <c r="P9" i="1"/>
  <c r="J14" i="1" l="1"/>
  <c r="J13" i="1"/>
  <c r="J12" i="1"/>
  <c r="J11" i="1"/>
  <c r="J10" i="1"/>
  <c r="J9" i="1"/>
  <c r="I13" i="1"/>
  <c r="I14" i="1"/>
  <c r="I11" i="1"/>
  <c r="I12" i="1"/>
  <c r="F14" i="1"/>
  <c r="G14" i="1" l="1"/>
  <c r="G13" i="1"/>
  <c r="L10" i="1"/>
  <c r="L11" i="1"/>
  <c r="L12" i="1"/>
  <c r="L13" i="1"/>
  <c r="L9" i="1"/>
  <c r="L14" i="1" l="1"/>
</calcChain>
</file>

<file path=xl/sharedStrings.xml><?xml version="1.0" encoding="utf-8"?>
<sst xmlns="http://schemas.openxmlformats.org/spreadsheetml/2006/main" count="34" uniqueCount="29">
  <si>
    <t>Рельс Р65</t>
  </si>
  <si>
    <t>Накладка Р-65</t>
  </si>
  <si>
    <t>Щебень гранитный фр. 20-40</t>
  </si>
  <si>
    <t>Брусья полимерные композитные</t>
  </si>
  <si>
    <t>Стрелочный перевод тип Р65 марка 1/7 проект ЛПTП.665121.103M, левый</t>
  </si>
  <si>
    <t>Стрелочный перевод тип Р65 марка 1/7 проект ЛПTП.665121.103M, правый</t>
  </si>
  <si>
    <t>Наименование</t>
  </si>
  <si>
    <t>ед. изм.</t>
  </si>
  <si>
    <t>№ п/п</t>
  </si>
  <si>
    <t>тн</t>
  </si>
  <si>
    <t>м3</t>
  </si>
  <si>
    <t>компл</t>
  </si>
  <si>
    <t>4.1</t>
  </si>
  <si>
    <t>4.2</t>
  </si>
  <si>
    <t>шт</t>
  </si>
  <si>
    <t>Брусья полимерные композитные 4.5 м</t>
  </si>
  <si>
    <r>
      <t xml:space="preserve">цена за ед, </t>
    </r>
    <r>
      <rPr>
        <b/>
        <sz val="12"/>
        <color rgb="FFFF0000"/>
        <rFont val="Times New Roman"/>
        <family val="1"/>
        <charset val="204"/>
      </rPr>
      <t>с НДС</t>
    </r>
    <r>
      <rPr>
        <b/>
        <sz val="12"/>
        <color theme="1"/>
        <rFont val="Times New Roman"/>
        <family val="1"/>
        <charset val="204"/>
      </rPr>
      <t xml:space="preserve"> ШЕЛЛРОКК</t>
    </r>
  </si>
  <si>
    <r>
      <t xml:space="preserve">цена за ед, </t>
    </r>
    <r>
      <rPr>
        <b/>
        <sz val="12"/>
        <color rgb="FFFF0000"/>
        <rFont val="Times New Roman"/>
        <family val="1"/>
        <charset val="204"/>
      </rPr>
      <t>с НДС в новой смете</t>
    </r>
  </si>
  <si>
    <r>
      <t xml:space="preserve">цена за ед, </t>
    </r>
    <r>
      <rPr>
        <b/>
        <sz val="12"/>
        <color rgb="FFFF0000"/>
        <rFont val="Times New Roman"/>
        <family val="1"/>
        <charset val="204"/>
      </rPr>
      <t>с НДС в предыдущих сметах</t>
    </r>
  </si>
  <si>
    <t>Накрутка</t>
  </si>
  <si>
    <t>не было</t>
  </si>
  <si>
    <t>Стоимость в ВДЦ</t>
  </si>
  <si>
    <t>Стоимость в смете (последний вар) с НДС</t>
  </si>
  <si>
    <r>
      <t xml:space="preserve">Стоимость в смете (последний вар) </t>
    </r>
    <r>
      <rPr>
        <b/>
        <u/>
        <sz val="12"/>
        <color theme="8"/>
        <rFont val="Times New Roman"/>
        <family val="1"/>
        <charset val="204"/>
      </rPr>
      <t>без НДС</t>
    </r>
  </si>
  <si>
    <t>Ст-ть по смете с НДС</t>
  </si>
  <si>
    <t>Ст-ть по ВДЦ1(конкурс) с НДС</t>
  </si>
  <si>
    <t>Ст-ть по ВДЦ2 с НДС</t>
  </si>
  <si>
    <t>Ст-ть по ВДЦ3 с НДС</t>
  </si>
  <si>
    <t>ПИРы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</si>
</sst>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theme="8"/>
      <name val="Times New Roman"/>
      <family val="1"/>
      <charset val="204"/>
    </font>
    <font>
      <b/>
      <u/>
      <sz val="12"/>
      <color theme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4" fontId="0" fillId="5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4" fontId="0" fillId="6" borderId="1" xfId="0" applyNumberFormat="1" applyFill="1" applyBorder="1" applyAlignment="1">
      <alignment horizontal="center" vertical="center" wrapText="1"/>
    </xf>
    <xf numFmtId="4" fontId="0" fillId="0" borderId="0" xfId="0" applyNumberFormat="1"/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4" fontId="0" fillId="7" borderId="1" xfId="0" applyNumberFormat="1" applyFill="1" applyBorder="1" applyAlignment="1">
      <alignment horizontal="center" vertical="center" wrapText="1"/>
    </xf>
    <xf numFmtId="2" fontId="0" fillId="0" borderId="0" xfId="0" applyNumberForma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7:S15"/>
  <sheetViews>
    <sheetView tabSelected="1" topLeftCell="H2" zoomScale="80" zoomScaleNormal="80" workbookViewId="0">
      <selection activeCell="N9" sqref="N9"/>
    </sheetView>
  </sheetViews>
  <sheetFormatPr defaultRowHeight="15" x14ac:dyDescent="0.25"/>
  <cols>
    <col min="4" max="4" width="30.5703125" customWidth="1"/>
    <col min="6" max="6" width="19.42578125" hidden="1" customWidth="1"/>
    <col min="7" max="7" width="20.28515625" hidden="1" customWidth="1"/>
    <col min="8" max="8" width="20.28515625" customWidth="1"/>
    <col min="9" max="9" width="26.28515625" customWidth="1"/>
    <col min="10" max="10" width="16.85546875" customWidth="1"/>
    <col min="11" max="12" width="18.85546875" bestFit="1" customWidth="1"/>
    <col min="13" max="13" width="14.5703125" customWidth="1"/>
    <col min="14" max="14" width="14.28515625" customWidth="1"/>
    <col min="15" max="15" width="16" customWidth="1"/>
    <col min="16" max="16" width="18" customWidth="1"/>
    <col min="17" max="17" width="16" customWidth="1"/>
    <col min="18" max="18" width="18" customWidth="1"/>
    <col min="19" max="19" width="11.42578125" bestFit="1" customWidth="1"/>
  </cols>
  <sheetData>
    <row r="7" spans="3:19" ht="66" customHeight="1" x14ac:dyDescent="0.25">
      <c r="C7" s="22" t="s">
        <v>8</v>
      </c>
      <c r="D7" s="22" t="s">
        <v>6</v>
      </c>
      <c r="E7" s="22" t="s">
        <v>7</v>
      </c>
      <c r="F7" s="6" t="s">
        <v>17</v>
      </c>
      <c r="G7" s="6" t="s">
        <v>18</v>
      </c>
      <c r="H7" s="24" t="s">
        <v>21</v>
      </c>
      <c r="I7" s="26" t="s">
        <v>22</v>
      </c>
      <c r="J7" s="20" t="s">
        <v>23</v>
      </c>
      <c r="K7" s="22" t="s">
        <v>16</v>
      </c>
      <c r="L7" s="22" t="s">
        <v>19</v>
      </c>
      <c r="M7" s="15" t="s">
        <v>25</v>
      </c>
      <c r="N7" s="15" t="s">
        <v>24</v>
      </c>
      <c r="O7" s="17" t="s">
        <v>26</v>
      </c>
      <c r="P7" s="17" t="s">
        <v>24</v>
      </c>
      <c r="Q7" s="32" t="s">
        <v>27</v>
      </c>
      <c r="R7" s="32" t="s">
        <v>24</v>
      </c>
    </row>
    <row r="8" spans="3:19" ht="66" customHeight="1" x14ac:dyDescent="0.25">
      <c r="C8" s="23"/>
      <c r="D8" s="23"/>
      <c r="E8" s="23"/>
      <c r="F8" s="6"/>
      <c r="G8" s="6"/>
      <c r="H8" s="25"/>
      <c r="I8" s="27"/>
      <c r="J8" s="21"/>
      <c r="K8" s="23"/>
      <c r="L8" s="23"/>
      <c r="M8" s="16">
        <v>93955661.269999996</v>
      </c>
      <c r="N8" s="16">
        <v>93955661.269999996</v>
      </c>
      <c r="O8" s="18">
        <v>49889022.380000003</v>
      </c>
      <c r="P8" s="18">
        <v>49889022.380000003</v>
      </c>
      <c r="Q8" s="33">
        <f>96144921.44-721755.31*1.2</f>
        <v>95278815.068000004</v>
      </c>
      <c r="R8" s="33">
        <v>95278815.599999994</v>
      </c>
    </row>
    <row r="9" spans="3:19" ht="15.75" x14ac:dyDescent="0.25">
      <c r="C9" s="9">
        <v>1</v>
      </c>
      <c r="D9" s="10" t="s">
        <v>0</v>
      </c>
      <c r="E9" s="9" t="s">
        <v>9</v>
      </c>
      <c r="F9" s="11">
        <v>224562</v>
      </c>
      <c r="G9" s="11">
        <v>200000</v>
      </c>
      <c r="H9" s="11">
        <v>276895</v>
      </c>
      <c r="I9" s="13">
        <v>200000</v>
      </c>
      <c r="J9" s="14">
        <f>200000/1.2</f>
        <v>166666.66666666669</v>
      </c>
      <c r="K9" s="11">
        <v>166000</v>
      </c>
      <c r="L9" s="11">
        <f t="shared" ref="L9:L14" si="0">F9/K9</f>
        <v>1.3527831325301205</v>
      </c>
      <c r="N9" s="19"/>
      <c r="P9" s="19">
        <f>P8-O8</f>
        <v>0</v>
      </c>
      <c r="R9" s="19">
        <f>R8-Q8</f>
        <v>0.53199999034404755</v>
      </c>
    </row>
    <row r="10" spans="3:19" ht="15.75" x14ac:dyDescent="0.25">
      <c r="C10" s="9">
        <v>2</v>
      </c>
      <c r="D10" s="12" t="s">
        <v>1</v>
      </c>
      <c r="E10" s="9" t="s">
        <v>9</v>
      </c>
      <c r="F10" s="11">
        <v>510753.6</v>
      </c>
      <c r="G10" s="11">
        <v>463000</v>
      </c>
      <c r="H10" s="11">
        <v>429168</v>
      </c>
      <c r="I10" s="13">
        <v>429168</v>
      </c>
      <c r="J10" s="14">
        <f>429168/1.2</f>
        <v>357640</v>
      </c>
      <c r="K10" s="11">
        <v>255000</v>
      </c>
      <c r="L10" s="11">
        <f t="shared" si="0"/>
        <v>2.0029552941176472</v>
      </c>
      <c r="M10" s="19"/>
      <c r="N10" s="19"/>
      <c r="O10" s="19"/>
      <c r="P10" s="19"/>
      <c r="Q10" s="19" t="s">
        <v>28</v>
      </c>
      <c r="R10" s="19">
        <f>721755.31*1.2</f>
        <v>866106.37200000009</v>
      </c>
      <c r="S10" s="34">
        <v>721755.31</v>
      </c>
    </row>
    <row r="11" spans="3:19" ht="15.75" x14ac:dyDescent="0.25">
      <c r="C11" s="1">
        <v>3</v>
      </c>
      <c r="D11" s="4" t="s">
        <v>2</v>
      </c>
      <c r="E11" s="1" t="s">
        <v>10</v>
      </c>
      <c r="F11" s="7">
        <v>7488</v>
      </c>
      <c r="G11" s="7">
        <v>5500</v>
      </c>
      <c r="H11" s="8">
        <v>7488</v>
      </c>
      <c r="I11" s="13">
        <f>6140*1.2</f>
        <v>7368</v>
      </c>
      <c r="J11" s="14">
        <f>6140</f>
        <v>6140</v>
      </c>
      <c r="K11" s="7">
        <v>4700</v>
      </c>
      <c r="L11" s="7">
        <f t="shared" si="0"/>
        <v>1.5931914893617021</v>
      </c>
      <c r="N11" s="19"/>
      <c r="O11" s="19"/>
      <c r="P11" s="19"/>
      <c r="Q11" s="19"/>
      <c r="R11" s="19">
        <f>R8+R10</f>
        <v>96144921.971999988</v>
      </c>
      <c r="S11">
        <f>S10*0.2</f>
        <v>144351.06200000001</v>
      </c>
    </row>
    <row r="12" spans="3:19" ht="31.5" x14ac:dyDescent="0.25">
      <c r="C12" s="5" t="s">
        <v>12</v>
      </c>
      <c r="D12" s="3" t="s">
        <v>3</v>
      </c>
      <c r="E12" s="1" t="s">
        <v>11</v>
      </c>
      <c r="F12" s="7">
        <v>1950000</v>
      </c>
      <c r="G12" s="7" t="s">
        <v>20</v>
      </c>
      <c r="H12" s="8">
        <v>1950000</v>
      </c>
      <c r="I12" s="13">
        <f>1600000*1.2</f>
        <v>1920000</v>
      </c>
      <c r="J12" s="14">
        <f>1600000</f>
        <v>1600000</v>
      </c>
      <c r="K12" s="7">
        <v>1710000</v>
      </c>
      <c r="L12" s="7">
        <f t="shared" si="0"/>
        <v>1.1403508771929824</v>
      </c>
      <c r="S12" s="34">
        <f>S10+S11</f>
        <v>866106.37200000009</v>
      </c>
    </row>
    <row r="13" spans="3:19" ht="31.5" x14ac:dyDescent="0.25">
      <c r="C13" s="5" t="s">
        <v>13</v>
      </c>
      <c r="D13" s="3" t="s">
        <v>15</v>
      </c>
      <c r="E13" s="1" t="s">
        <v>14</v>
      </c>
      <c r="F13" s="7">
        <v>50497.2</v>
      </c>
      <c r="G13" s="7" t="str">
        <f>G12</f>
        <v>не было</v>
      </c>
      <c r="H13" s="8">
        <v>50497.2</v>
      </c>
      <c r="I13" s="13">
        <f>42081*1.2</f>
        <v>50497.2</v>
      </c>
      <c r="J13" s="14">
        <f>42081</f>
        <v>42081</v>
      </c>
      <c r="K13" s="7">
        <v>37500</v>
      </c>
      <c r="L13" s="7">
        <f t="shared" si="0"/>
        <v>1.346592</v>
      </c>
      <c r="Q13" s="19"/>
      <c r="S13" s="19">
        <f>R10-S12</f>
        <v>0</v>
      </c>
    </row>
    <row r="14" spans="3:19" ht="47.25" x14ac:dyDescent="0.25">
      <c r="C14" s="1">
        <v>5</v>
      </c>
      <c r="D14" s="2" t="s">
        <v>4</v>
      </c>
      <c r="E14" s="1" t="s">
        <v>11</v>
      </c>
      <c r="F14" s="28">
        <f>3549000*1.2</f>
        <v>4258800</v>
      </c>
      <c r="G14" s="28" t="str">
        <f>G12</f>
        <v>не было</v>
      </c>
      <c r="H14" s="29">
        <v>4258800</v>
      </c>
      <c r="I14" s="30">
        <f>3450000*1.2</f>
        <v>4140000</v>
      </c>
      <c r="J14" s="31">
        <f>3450000</f>
        <v>3450000</v>
      </c>
      <c r="K14" s="28">
        <v>3300000</v>
      </c>
      <c r="L14" s="28">
        <f t="shared" si="0"/>
        <v>1.2905454545454544</v>
      </c>
    </row>
    <row r="15" spans="3:19" ht="47.25" x14ac:dyDescent="0.25">
      <c r="C15" s="1">
        <v>6</v>
      </c>
      <c r="D15" s="2" t="s">
        <v>5</v>
      </c>
      <c r="E15" s="1" t="s">
        <v>11</v>
      </c>
      <c r="F15" s="28"/>
      <c r="G15" s="28"/>
      <c r="H15" s="29"/>
      <c r="I15" s="30"/>
      <c r="J15" s="31"/>
      <c r="K15" s="28"/>
      <c r="L15" s="28"/>
    </row>
  </sheetData>
  <mergeCells count="15">
    <mergeCell ref="F14:F15"/>
    <mergeCell ref="K14:K15"/>
    <mergeCell ref="G14:G15"/>
    <mergeCell ref="L14:L15"/>
    <mergeCell ref="H14:H15"/>
    <mergeCell ref="I14:I15"/>
    <mergeCell ref="J14:J15"/>
    <mergeCell ref="J7:J8"/>
    <mergeCell ref="K7:K8"/>
    <mergeCell ref="L7:L8"/>
    <mergeCell ref="C7:C8"/>
    <mergeCell ref="D7:D8"/>
    <mergeCell ref="E7:E8"/>
    <mergeCell ref="H7:H8"/>
    <mergeCell ref="I7:I8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2025-08-04T10:34:57Z</dcterms:created>
  <dcterms:modified xsi:type="dcterms:W3CDTF">2025-08-05T13:00:44Z</dcterms:modified>
</cp:coreProperties>
</file>